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mario\OneDrive\Escritorio\ANT.GOV.CO\ANT 2026 I\Gestion\04. Mapa de riesgos - Gestion - Fiscal - 2026\"/>
    </mc:Choice>
  </mc:AlternateContent>
  <xr:revisionPtr revIDLastSave="0" documentId="13_ncr:1_{D102E09F-87A6-45FB-9068-07E0FFFE4F49}" xr6:coauthVersionLast="47" xr6:coauthVersionMax="47" xr10:uidLastSave="{00000000-0000-0000-0000-000000000000}"/>
  <bookViews>
    <workbookView xWindow="-110" yWindow="-110" windowWidth="22620" windowHeight="13500" tabRatio="921" firstSheet="1" activeTab="1" xr2:uid="{FEA386B1-CED6-4804-9A70-B2FBCABBB611}"/>
  </bookViews>
  <sheets>
    <sheet name="Datos" sheetId="7" state="hidden" r:id="rId1"/>
    <sheet name="Mapa Riesgos Gestión" sheetId="2" r:id="rId2"/>
    <sheet name="Contador" sheetId="8" state="hidden" r:id="rId3"/>
    <sheet name="Anexo 1 Solictud Modificación" sheetId="22" state="hidden" r:id="rId4"/>
    <sheet name="Anexo 2 Rep Materiali Riesgo" sheetId="24" state="hidden" r:id="rId5"/>
    <sheet name="Anexo 3 Form Acciones Preven" sheetId="25" state="hidden" r:id="rId6"/>
    <sheet name="Anexo 4 Seg Acciones Prev" sheetId="23" state="hidden" r:id="rId7"/>
  </sheets>
  <definedNames>
    <definedName name="_xlnm._FilterDatabase" localSheetId="2" hidden="1">Contador!$B$41:$C$63</definedName>
    <definedName name="_xlnm._FilterDatabase" localSheetId="1" hidden="1">'Mapa Riesgos Gestión'!$A$7:$CT$491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92" i="2" l="1"/>
  <c r="C57" i="8"/>
  <c r="C55" i="8"/>
  <c r="C54" i="8"/>
  <c r="C53" i="8"/>
  <c r="C51" i="8"/>
  <c r="C34" i="8"/>
  <c r="C35" i="8"/>
  <c r="C36" i="8"/>
  <c r="C37" i="8"/>
  <c r="C38" i="8"/>
  <c r="C39" i="8"/>
  <c r="C40" i="8"/>
  <c r="C41" i="8"/>
  <c r="C42" i="8"/>
  <c r="C43" i="8"/>
  <c r="C44" i="8"/>
  <c r="C45" i="8"/>
  <c r="C46" i="8"/>
  <c r="C47" i="8"/>
  <c r="C48" i="8"/>
  <c r="C49" i="8"/>
  <c r="C33" i="8"/>
  <c r="C25" i="8"/>
  <c r="C26" i="8"/>
  <c r="C27" i="8"/>
  <c r="C28" i="8"/>
  <c r="C29" i="8"/>
  <c r="C30" i="8"/>
  <c r="C31" i="8"/>
  <c r="C24" i="8"/>
  <c r="C22" i="8"/>
  <c r="C21" i="8"/>
  <c r="AP440" i="2"/>
  <c r="CT443" i="2"/>
  <c r="CI443" i="2"/>
  <c r="BI443" i="2"/>
  <c r="AT443" i="2"/>
  <c r="AR443" i="2"/>
  <c r="AP443" i="2"/>
  <c r="CT442" i="2"/>
  <c r="CI442" i="2"/>
  <c r="BI442" i="2"/>
  <c r="AT442" i="2"/>
  <c r="AR442" i="2"/>
  <c r="AP442" i="2"/>
  <c r="CT441" i="2"/>
  <c r="CI441" i="2"/>
  <c r="BI441" i="2"/>
  <c r="AT441" i="2"/>
  <c r="AR441" i="2"/>
  <c r="AP441" i="2"/>
  <c r="CT440" i="2"/>
  <c r="CM440" i="2"/>
  <c r="CN441" i="2" s="1"/>
  <c r="CO441" i="2" s="1" a="1"/>
  <c r="CO441" i="2" s="1"/>
  <c r="CI440" i="2"/>
  <c r="BI440" i="2"/>
  <c r="AT440" i="2"/>
  <c r="AR440" i="2"/>
  <c r="AE440" i="2"/>
  <c r="AF440" i="2" s="1"/>
  <c r="X440" i="2"/>
  <c r="R440" i="2"/>
  <c r="P440" i="2"/>
  <c r="M440" i="2"/>
  <c r="J440" i="2"/>
  <c r="AL440" i="2" s="1"/>
  <c r="I440" i="2"/>
  <c r="F440" i="2"/>
  <c r="E440" i="2"/>
  <c r="D440" i="2"/>
  <c r="BE440" i="2" l="1"/>
  <c r="BE442" i="2"/>
  <c r="AL443" i="2"/>
  <c r="AL441" i="2"/>
  <c r="BE441" i="2"/>
  <c r="BE443" i="2"/>
  <c r="CN442" i="2"/>
  <c r="CO442" i="2" s="1" a="1"/>
  <c r="CO442" i="2" s="1"/>
  <c r="AX440" i="2"/>
  <c r="AY440" i="2" s="1"/>
  <c r="AL442" i="2"/>
  <c r="BV440" i="2"/>
  <c r="CN440" i="2"/>
  <c r="CO440" i="2" s="1" a="1"/>
  <c r="CO440" i="2" s="1"/>
  <c r="CN443" i="2"/>
  <c r="CO443" i="2" s="1" a="1"/>
  <c r="CO443" i="2" s="1"/>
  <c r="S440" i="2"/>
  <c r="T440" i="2" s="1" a="1"/>
  <c r="T440" i="2" s="1"/>
  <c r="AG440" i="2" s="1"/>
  <c r="AH440" i="2" s="1" a="1"/>
  <c r="AH440" i="2" s="1"/>
  <c r="AI440" i="2" s="1"/>
  <c r="AZ440" i="2" s="1"/>
  <c r="BA440" i="2" s="1"/>
  <c r="AX441" i="2"/>
  <c r="AY441" i="2" s="1"/>
  <c r="AJ440" i="2" l="1"/>
  <c r="AK440" i="2" s="1" a="1"/>
  <c r="AK440" i="2" s="1"/>
  <c r="AZ441" i="2"/>
  <c r="BA441" i="2" s="1"/>
  <c r="AX442" i="2"/>
  <c r="AZ442" i="2" l="1"/>
  <c r="BA442" i="2" s="1"/>
  <c r="AZ443" i="2"/>
  <c r="BA443" i="2" s="1"/>
  <c r="AY442" i="2"/>
  <c r="AX443" i="2"/>
  <c r="AY443" i="2" s="1"/>
  <c r="BB440" i="2" l="1"/>
  <c r="BC440" i="2" s="1" a="1"/>
  <c r="BC440" i="2" s="1"/>
  <c r="BD440" i="2" s="1" a="1"/>
  <c r="BD440" i="2" s="1"/>
  <c r="CT395" i="2"/>
  <c r="CI395" i="2"/>
  <c r="BI395" i="2"/>
  <c r="AT395" i="2"/>
  <c r="AR395" i="2"/>
  <c r="AP395" i="2"/>
  <c r="AL395" i="2"/>
  <c r="CT394" i="2"/>
  <c r="CI394" i="2"/>
  <c r="BI394" i="2"/>
  <c r="BE394" i="2"/>
  <c r="AT394" i="2"/>
  <c r="AR394" i="2"/>
  <c r="AP394" i="2"/>
  <c r="CT393" i="2"/>
  <c r="CI393" i="2"/>
  <c r="BI393" i="2"/>
  <c r="AT393" i="2"/>
  <c r="AR393" i="2"/>
  <c r="AP393" i="2"/>
  <c r="CT392" i="2"/>
  <c r="CM392" i="2"/>
  <c r="CN393" i="2" s="1"/>
  <c r="CO393" i="2" s="1" a="1"/>
  <c r="CO393" i="2" s="1"/>
  <c r="CI392" i="2"/>
  <c r="BI392" i="2"/>
  <c r="BE392" i="2"/>
  <c r="AT392" i="2"/>
  <c r="AR392" i="2"/>
  <c r="AP392" i="2"/>
  <c r="AE392" i="2"/>
  <c r="AF392" i="2" s="1"/>
  <c r="X392" i="2"/>
  <c r="R392" i="2"/>
  <c r="P392" i="2"/>
  <c r="M392" i="2"/>
  <c r="J392" i="2"/>
  <c r="AL392" i="2" s="1"/>
  <c r="I392" i="2"/>
  <c r="F392" i="2"/>
  <c r="E392" i="2"/>
  <c r="D392" i="2"/>
  <c r="CT391" i="2"/>
  <c r="CI391" i="2"/>
  <c r="BI391" i="2"/>
  <c r="AT391" i="2"/>
  <c r="AR391" i="2"/>
  <c r="AP391" i="2"/>
  <c r="CT390" i="2"/>
  <c r="CI390" i="2"/>
  <c r="BI390" i="2"/>
  <c r="AT390" i="2"/>
  <c r="AR390" i="2"/>
  <c r="AP390" i="2"/>
  <c r="CT389" i="2"/>
  <c r="CI389" i="2"/>
  <c r="BI389" i="2"/>
  <c r="AT389" i="2"/>
  <c r="AR389" i="2"/>
  <c r="AP389" i="2"/>
  <c r="CT388" i="2"/>
  <c r="CM388" i="2"/>
  <c r="CN389" i="2" s="1"/>
  <c r="CO389" i="2" s="1" a="1"/>
  <c r="CO389" i="2" s="1"/>
  <c r="CI388" i="2"/>
  <c r="BI388" i="2"/>
  <c r="AT388" i="2"/>
  <c r="AR388" i="2"/>
  <c r="AP388" i="2"/>
  <c r="AE388" i="2"/>
  <c r="X388" i="2"/>
  <c r="R388" i="2"/>
  <c r="P388" i="2"/>
  <c r="S388" i="2" s="1"/>
  <c r="T388" i="2" s="1" a="1"/>
  <c r="T388" i="2" s="1"/>
  <c r="AG388" i="2" s="1"/>
  <c r="AH388" i="2" s="1" a="1"/>
  <c r="AH388" i="2" s="1"/>
  <c r="AI388" i="2" s="1"/>
  <c r="M388" i="2"/>
  <c r="J388" i="2"/>
  <c r="AL391" i="2" s="1"/>
  <c r="I388" i="2"/>
  <c r="F388" i="2"/>
  <c r="E388" i="2"/>
  <c r="D388" i="2"/>
  <c r="AP449" i="2"/>
  <c r="AP448" i="2"/>
  <c r="CI491" i="2"/>
  <c r="CI490" i="2"/>
  <c r="CI489" i="2"/>
  <c r="CI488" i="2"/>
  <c r="CI487" i="2"/>
  <c r="CI486" i="2"/>
  <c r="CI485" i="2"/>
  <c r="CI484" i="2"/>
  <c r="CI483" i="2"/>
  <c r="CI482" i="2"/>
  <c r="CI481" i="2"/>
  <c r="CI480" i="2"/>
  <c r="CI479" i="2"/>
  <c r="CI478" i="2"/>
  <c r="CI477" i="2"/>
  <c r="CI476" i="2"/>
  <c r="CI475" i="2"/>
  <c r="CI474" i="2"/>
  <c r="CI473" i="2"/>
  <c r="CI472" i="2"/>
  <c r="CI471" i="2"/>
  <c r="CI470" i="2"/>
  <c r="CI469" i="2"/>
  <c r="CI468" i="2"/>
  <c r="CI467" i="2"/>
  <c r="CI466" i="2"/>
  <c r="CI465" i="2"/>
  <c r="CI464" i="2"/>
  <c r="CI463" i="2"/>
  <c r="CI462" i="2"/>
  <c r="CI461" i="2"/>
  <c r="CI460" i="2"/>
  <c r="CI459" i="2"/>
  <c r="CI458" i="2"/>
  <c r="CI457" i="2"/>
  <c r="CI456" i="2"/>
  <c r="CI455" i="2"/>
  <c r="CI454" i="2"/>
  <c r="CI453" i="2"/>
  <c r="CI452" i="2"/>
  <c r="CI451" i="2"/>
  <c r="CI450" i="2"/>
  <c r="CI449" i="2"/>
  <c r="CI448" i="2"/>
  <c r="CI447" i="2"/>
  <c r="CI446" i="2"/>
  <c r="CI445" i="2"/>
  <c r="CI444" i="2"/>
  <c r="CI439" i="2"/>
  <c r="CI438" i="2"/>
  <c r="CI437" i="2"/>
  <c r="CI436" i="2"/>
  <c r="CI435" i="2"/>
  <c r="CI434" i="2"/>
  <c r="CI433" i="2"/>
  <c r="CI432" i="2"/>
  <c r="CI431" i="2"/>
  <c r="CI430" i="2"/>
  <c r="CI429" i="2"/>
  <c r="CI428" i="2"/>
  <c r="CI427" i="2"/>
  <c r="CI426" i="2"/>
  <c r="CI425" i="2"/>
  <c r="CI424" i="2"/>
  <c r="CI423" i="2"/>
  <c r="CI422" i="2"/>
  <c r="CI421" i="2"/>
  <c r="CI420" i="2"/>
  <c r="CI419" i="2"/>
  <c r="CI418" i="2"/>
  <c r="CI417" i="2"/>
  <c r="CI416" i="2"/>
  <c r="CI415" i="2"/>
  <c r="CI414" i="2"/>
  <c r="CI413" i="2"/>
  <c r="CI412" i="2"/>
  <c r="CI411" i="2"/>
  <c r="CI410" i="2"/>
  <c r="CI409" i="2"/>
  <c r="CI408" i="2"/>
  <c r="CI407" i="2"/>
  <c r="CI406" i="2"/>
  <c r="CI405" i="2"/>
  <c r="CI404" i="2"/>
  <c r="CI403" i="2"/>
  <c r="CI402" i="2"/>
  <c r="CI401" i="2"/>
  <c r="CI400" i="2"/>
  <c r="CI399" i="2"/>
  <c r="CI398" i="2"/>
  <c r="CI397" i="2"/>
  <c r="CI396" i="2"/>
  <c r="CI387" i="2"/>
  <c r="CI386" i="2"/>
  <c r="CI385" i="2"/>
  <c r="CI384" i="2"/>
  <c r="CI383" i="2"/>
  <c r="CI382" i="2"/>
  <c r="CI381" i="2"/>
  <c r="CI380" i="2"/>
  <c r="CI379" i="2"/>
  <c r="CI378" i="2"/>
  <c r="CI377" i="2"/>
  <c r="CI376" i="2"/>
  <c r="CI375" i="2"/>
  <c r="CI374" i="2"/>
  <c r="CI373" i="2"/>
  <c r="CI372" i="2"/>
  <c r="CI371" i="2"/>
  <c r="CI370" i="2"/>
  <c r="CI369" i="2"/>
  <c r="CI368" i="2"/>
  <c r="CI367" i="2"/>
  <c r="CI366" i="2"/>
  <c r="CI365" i="2"/>
  <c r="CI364" i="2"/>
  <c r="CI363" i="2"/>
  <c r="CI362" i="2"/>
  <c r="CI361" i="2"/>
  <c r="CI360" i="2"/>
  <c r="CI359" i="2"/>
  <c r="CI358" i="2"/>
  <c r="CI357" i="2"/>
  <c r="CI356" i="2"/>
  <c r="CI355" i="2"/>
  <c r="CI354" i="2"/>
  <c r="CI353" i="2"/>
  <c r="CI352" i="2"/>
  <c r="CI351" i="2"/>
  <c r="CI350" i="2"/>
  <c r="CI349" i="2"/>
  <c r="CI348" i="2"/>
  <c r="CI347" i="2"/>
  <c r="CI346" i="2"/>
  <c r="CI345" i="2"/>
  <c r="CI344" i="2"/>
  <c r="CI343" i="2"/>
  <c r="CI342" i="2"/>
  <c r="CI341" i="2"/>
  <c r="CI340" i="2"/>
  <c r="CI339" i="2"/>
  <c r="CI338" i="2"/>
  <c r="CI337" i="2"/>
  <c r="CI336" i="2"/>
  <c r="CI335" i="2"/>
  <c r="CI334" i="2"/>
  <c r="CI333" i="2"/>
  <c r="CI332" i="2"/>
  <c r="CI331" i="2"/>
  <c r="CI330" i="2"/>
  <c r="CI329" i="2"/>
  <c r="CI328" i="2"/>
  <c r="CI327" i="2"/>
  <c r="CI326" i="2"/>
  <c r="CI325" i="2"/>
  <c r="CI324" i="2"/>
  <c r="CI323" i="2"/>
  <c r="CI322" i="2"/>
  <c r="CI321" i="2"/>
  <c r="CI320" i="2"/>
  <c r="CI319" i="2"/>
  <c r="CI318" i="2"/>
  <c r="CI317" i="2"/>
  <c r="CI316" i="2"/>
  <c r="CI315" i="2"/>
  <c r="CI314" i="2"/>
  <c r="CI313" i="2"/>
  <c r="CI312" i="2"/>
  <c r="CI311" i="2"/>
  <c r="CI310" i="2"/>
  <c r="CI309" i="2"/>
  <c r="CI308" i="2"/>
  <c r="CI307" i="2"/>
  <c r="CI306" i="2"/>
  <c r="CI305" i="2"/>
  <c r="CI304" i="2"/>
  <c r="CI303" i="2"/>
  <c r="CI302" i="2"/>
  <c r="CI301" i="2"/>
  <c r="CI300" i="2"/>
  <c r="CI299" i="2"/>
  <c r="CI298" i="2"/>
  <c r="CI297" i="2"/>
  <c r="CI296" i="2"/>
  <c r="CI295" i="2"/>
  <c r="CI294" i="2"/>
  <c r="CI293" i="2"/>
  <c r="CI292" i="2"/>
  <c r="CI291" i="2"/>
  <c r="CI290" i="2"/>
  <c r="CI289" i="2"/>
  <c r="CI288" i="2"/>
  <c r="CI287" i="2"/>
  <c r="CI286" i="2"/>
  <c r="CI285" i="2"/>
  <c r="CI284" i="2"/>
  <c r="CI283" i="2"/>
  <c r="CI282" i="2"/>
  <c r="CI281" i="2"/>
  <c r="CI280" i="2"/>
  <c r="CI279" i="2"/>
  <c r="CI278" i="2"/>
  <c r="CI277" i="2"/>
  <c r="CI276" i="2"/>
  <c r="CI275" i="2"/>
  <c r="CI274" i="2"/>
  <c r="CI273" i="2"/>
  <c r="CI272" i="2"/>
  <c r="CI271" i="2"/>
  <c r="CI270" i="2"/>
  <c r="CI269" i="2"/>
  <c r="CI268" i="2"/>
  <c r="CI267" i="2"/>
  <c r="CI266" i="2"/>
  <c r="CI265" i="2"/>
  <c r="CI264" i="2"/>
  <c r="CI263" i="2"/>
  <c r="CI262" i="2"/>
  <c r="CI261" i="2"/>
  <c r="CI260" i="2"/>
  <c r="CI259" i="2"/>
  <c r="CI258" i="2"/>
  <c r="CI257" i="2"/>
  <c r="CI256" i="2"/>
  <c r="CI255" i="2"/>
  <c r="CI254" i="2"/>
  <c r="CI253" i="2"/>
  <c r="CI252" i="2"/>
  <c r="CI251" i="2"/>
  <c r="CI250" i="2"/>
  <c r="CI249" i="2"/>
  <c r="CI248" i="2"/>
  <c r="CI247" i="2"/>
  <c r="CI246" i="2"/>
  <c r="CI245" i="2"/>
  <c r="CI244" i="2"/>
  <c r="CI243" i="2"/>
  <c r="CI242" i="2"/>
  <c r="CI241" i="2"/>
  <c r="CI240" i="2"/>
  <c r="CI239" i="2"/>
  <c r="CI238" i="2"/>
  <c r="CI237" i="2"/>
  <c r="CI236" i="2"/>
  <c r="CI235" i="2"/>
  <c r="CI234" i="2"/>
  <c r="CI233" i="2"/>
  <c r="CI232" i="2"/>
  <c r="CI231" i="2"/>
  <c r="CI230" i="2"/>
  <c r="CI229" i="2"/>
  <c r="CI228" i="2"/>
  <c r="CI227" i="2"/>
  <c r="CI226" i="2"/>
  <c r="CI225" i="2"/>
  <c r="CI224" i="2"/>
  <c r="CI223" i="2"/>
  <c r="CI222" i="2"/>
  <c r="CI221" i="2"/>
  <c r="CI220" i="2"/>
  <c r="CI219" i="2"/>
  <c r="CI218" i="2"/>
  <c r="CI217" i="2"/>
  <c r="CI216" i="2"/>
  <c r="CI215" i="2"/>
  <c r="CI214" i="2"/>
  <c r="CI213" i="2"/>
  <c r="CI212" i="2"/>
  <c r="CI211" i="2"/>
  <c r="CI210" i="2"/>
  <c r="CI209" i="2"/>
  <c r="CI208" i="2"/>
  <c r="CI207" i="2"/>
  <c r="CI206" i="2"/>
  <c r="CI205" i="2"/>
  <c r="CI204" i="2"/>
  <c r="CI203" i="2"/>
  <c r="CI202" i="2"/>
  <c r="CI201" i="2"/>
  <c r="CI200" i="2"/>
  <c r="CI199" i="2"/>
  <c r="CI198" i="2"/>
  <c r="CI197" i="2"/>
  <c r="CI196" i="2"/>
  <c r="CI195" i="2"/>
  <c r="CI194" i="2"/>
  <c r="CI193" i="2"/>
  <c r="CI192" i="2"/>
  <c r="CI191" i="2"/>
  <c r="CI190" i="2"/>
  <c r="CI189" i="2"/>
  <c r="CI188" i="2"/>
  <c r="CI187" i="2"/>
  <c r="CI186" i="2"/>
  <c r="CI185" i="2"/>
  <c r="CI184" i="2"/>
  <c r="CI183" i="2"/>
  <c r="CI182" i="2"/>
  <c r="CI181" i="2"/>
  <c r="CI180" i="2"/>
  <c r="CI179" i="2"/>
  <c r="CI178" i="2"/>
  <c r="CI177" i="2"/>
  <c r="CI176" i="2"/>
  <c r="CI175" i="2"/>
  <c r="CI174" i="2"/>
  <c r="CI173" i="2"/>
  <c r="CI172" i="2"/>
  <c r="CI171" i="2"/>
  <c r="CI170" i="2"/>
  <c r="CI169" i="2"/>
  <c r="CI168" i="2"/>
  <c r="CI167" i="2"/>
  <c r="CI166" i="2"/>
  <c r="CI165" i="2"/>
  <c r="CI164" i="2"/>
  <c r="CI163" i="2"/>
  <c r="CI162" i="2"/>
  <c r="CI161" i="2"/>
  <c r="CI160" i="2"/>
  <c r="CI159" i="2"/>
  <c r="CI158" i="2"/>
  <c r="CI157" i="2"/>
  <c r="CI156" i="2"/>
  <c r="CI155" i="2"/>
  <c r="CI154" i="2"/>
  <c r="CI153" i="2"/>
  <c r="CI152" i="2"/>
  <c r="CI151" i="2"/>
  <c r="CI150" i="2"/>
  <c r="CI149" i="2"/>
  <c r="CI148" i="2"/>
  <c r="CI147" i="2"/>
  <c r="CI146" i="2"/>
  <c r="CI145" i="2"/>
  <c r="CI144" i="2"/>
  <c r="CI143" i="2"/>
  <c r="CI142" i="2"/>
  <c r="CI141" i="2"/>
  <c r="CI140" i="2"/>
  <c r="CI139" i="2"/>
  <c r="CI138" i="2"/>
  <c r="CI137" i="2"/>
  <c r="CI136" i="2"/>
  <c r="CI135" i="2"/>
  <c r="CI134" i="2"/>
  <c r="CI133" i="2"/>
  <c r="CI132" i="2"/>
  <c r="CI131" i="2"/>
  <c r="CI130" i="2"/>
  <c r="CI129" i="2"/>
  <c r="CI128" i="2"/>
  <c r="CI127" i="2"/>
  <c r="CI126" i="2"/>
  <c r="CI125" i="2"/>
  <c r="CI124" i="2"/>
  <c r="CI123" i="2"/>
  <c r="CI122" i="2"/>
  <c r="CI121" i="2"/>
  <c r="CI120" i="2"/>
  <c r="CI119" i="2"/>
  <c r="CI118" i="2"/>
  <c r="CI117" i="2"/>
  <c r="CI116" i="2"/>
  <c r="CI115" i="2"/>
  <c r="CI114" i="2"/>
  <c r="CI113" i="2"/>
  <c r="CI112" i="2"/>
  <c r="CI111" i="2"/>
  <c r="CI110" i="2"/>
  <c r="CI109" i="2"/>
  <c r="CI108" i="2"/>
  <c r="CI107" i="2"/>
  <c r="CI106" i="2"/>
  <c r="CI105" i="2"/>
  <c r="CI104" i="2"/>
  <c r="CI103" i="2"/>
  <c r="CI102" i="2"/>
  <c r="CI101" i="2"/>
  <c r="CI100" i="2"/>
  <c r="CI99" i="2"/>
  <c r="CI98" i="2"/>
  <c r="CI97" i="2"/>
  <c r="CI96" i="2"/>
  <c r="CI95" i="2"/>
  <c r="CI94" i="2"/>
  <c r="CI93" i="2"/>
  <c r="CI92" i="2"/>
  <c r="CI91" i="2"/>
  <c r="CI90" i="2"/>
  <c r="CI89" i="2"/>
  <c r="CI88" i="2"/>
  <c r="CI87" i="2"/>
  <c r="CI86" i="2"/>
  <c r="CI85" i="2"/>
  <c r="CI84" i="2"/>
  <c r="CI83" i="2"/>
  <c r="CI82" i="2"/>
  <c r="CI81" i="2"/>
  <c r="CI80" i="2"/>
  <c r="CI79" i="2"/>
  <c r="CI78" i="2"/>
  <c r="CI77" i="2"/>
  <c r="CI76" i="2"/>
  <c r="CI75" i="2"/>
  <c r="CI74" i="2"/>
  <c r="CI73" i="2"/>
  <c r="CI72" i="2"/>
  <c r="CI71" i="2"/>
  <c r="CI70" i="2"/>
  <c r="CI69" i="2"/>
  <c r="CI68" i="2"/>
  <c r="CI67" i="2"/>
  <c r="CI66" i="2"/>
  <c r="CI65" i="2"/>
  <c r="CI64" i="2"/>
  <c r="CI63" i="2"/>
  <c r="CI62" i="2"/>
  <c r="CI61" i="2"/>
  <c r="CI60" i="2"/>
  <c r="CI59" i="2"/>
  <c r="CI58" i="2"/>
  <c r="CI57" i="2"/>
  <c r="CI56" i="2"/>
  <c r="CI55" i="2"/>
  <c r="CI54" i="2"/>
  <c r="CI53" i="2"/>
  <c r="CI52" i="2"/>
  <c r="CI51" i="2"/>
  <c r="CI50" i="2"/>
  <c r="CI49" i="2"/>
  <c r="CI48" i="2"/>
  <c r="CI47" i="2"/>
  <c r="CI46" i="2"/>
  <c r="CI45" i="2"/>
  <c r="CI44" i="2"/>
  <c r="CI43" i="2"/>
  <c r="CI42" i="2"/>
  <c r="CI41" i="2"/>
  <c r="CI40" i="2"/>
  <c r="CI39" i="2"/>
  <c r="CI38" i="2"/>
  <c r="CI37" i="2"/>
  <c r="CI36" i="2"/>
  <c r="CI35" i="2"/>
  <c r="CI34" i="2"/>
  <c r="CI33" i="2"/>
  <c r="CI32" i="2"/>
  <c r="CI31" i="2"/>
  <c r="CI30" i="2"/>
  <c r="CI29" i="2"/>
  <c r="CI28" i="2"/>
  <c r="CI27" i="2"/>
  <c r="CI26" i="2"/>
  <c r="CI25" i="2"/>
  <c r="CI24" i="2"/>
  <c r="CI23" i="2"/>
  <c r="CI22" i="2"/>
  <c r="CI21" i="2"/>
  <c r="CI20" i="2"/>
  <c r="CI19" i="2"/>
  <c r="CI18" i="2"/>
  <c r="CI17" i="2"/>
  <c r="CI16" i="2"/>
  <c r="CI15" i="2"/>
  <c r="CI14" i="2"/>
  <c r="CI13" i="2"/>
  <c r="CI12" i="2"/>
  <c r="CI11" i="2"/>
  <c r="CI10" i="2"/>
  <c r="CI9" i="2"/>
  <c r="J64" i="2"/>
  <c r="AL66" i="2" s="1"/>
  <c r="I64" i="2"/>
  <c r="AP404" i="2"/>
  <c r="AP402" i="2"/>
  <c r="AP401" i="2"/>
  <c r="AP400" i="2"/>
  <c r="AP397" i="2"/>
  <c r="AD404" i="2"/>
  <c r="CM404" i="2" s="1"/>
  <c r="CN404" i="2" s="1"/>
  <c r="CO404" i="2" s="1" a="1"/>
  <c r="CO404" i="2" s="1"/>
  <c r="AD400" i="2"/>
  <c r="AE400" i="2" s="1"/>
  <c r="AD396" i="2"/>
  <c r="CT407" i="2"/>
  <c r="BI407" i="2"/>
  <c r="AT407" i="2"/>
  <c r="AR407" i="2"/>
  <c r="AP407" i="2"/>
  <c r="CT406" i="2"/>
  <c r="BI406" i="2"/>
  <c r="AT406" i="2"/>
  <c r="AR406" i="2"/>
  <c r="AP406" i="2"/>
  <c r="CT405" i="2"/>
  <c r="BI405" i="2"/>
  <c r="AT405" i="2"/>
  <c r="AR405" i="2"/>
  <c r="AP405" i="2"/>
  <c r="CT404" i="2"/>
  <c r="BI404" i="2"/>
  <c r="AT404" i="2"/>
  <c r="AR404" i="2"/>
  <c r="X404" i="2"/>
  <c r="R404" i="2"/>
  <c r="P404" i="2"/>
  <c r="M404" i="2"/>
  <c r="J404" i="2"/>
  <c r="AL407" i="2" s="1"/>
  <c r="I404" i="2"/>
  <c r="F404" i="2"/>
  <c r="E404" i="2"/>
  <c r="D404" i="2"/>
  <c r="CT403" i="2"/>
  <c r="BI403" i="2"/>
  <c r="AT403" i="2"/>
  <c r="AR403" i="2"/>
  <c r="AP403" i="2"/>
  <c r="CT402" i="2"/>
  <c r="BI402" i="2"/>
  <c r="AT402" i="2"/>
  <c r="AR402" i="2"/>
  <c r="CT401" i="2"/>
  <c r="BI401" i="2"/>
  <c r="AT401" i="2"/>
  <c r="AR401" i="2"/>
  <c r="CT400" i="2"/>
  <c r="BI400" i="2"/>
  <c r="AT400" i="2"/>
  <c r="AR400" i="2"/>
  <c r="X400" i="2"/>
  <c r="R400" i="2"/>
  <c r="P400" i="2"/>
  <c r="M400" i="2"/>
  <c r="J400" i="2"/>
  <c r="AL401" i="2" s="1"/>
  <c r="I400" i="2"/>
  <c r="F400" i="2"/>
  <c r="E400" i="2"/>
  <c r="D400" i="2"/>
  <c r="AD284" i="2"/>
  <c r="AE284" i="2" s="1"/>
  <c r="AF284" i="2" s="1"/>
  <c r="AD264" i="2"/>
  <c r="AE264" i="2" s="1"/>
  <c r="CT287" i="2"/>
  <c r="BI287" i="2"/>
  <c r="AT287" i="2"/>
  <c r="AR287" i="2"/>
  <c r="AP287" i="2"/>
  <c r="CT286" i="2"/>
  <c r="BI286" i="2"/>
  <c r="AT286" i="2"/>
  <c r="AR286" i="2"/>
  <c r="AP286" i="2"/>
  <c r="CT285" i="2"/>
  <c r="BI285" i="2"/>
  <c r="AT285" i="2"/>
  <c r="AR285" i="2"/>
  <c r="AP285" i="2"/>
  <c r="CT284" i="2"/>
  <c r="BI284" i="2"/>
  <c r="AT284" i="2"/>
  <c r="AR284" i="2"/>
  <c r="AP284" i="2"/>
  <c r="X284" i="2"/>
  <c r="R284" i="2"/>
  <c r="P284" i="2"/>
  <c r="M284" i="2"/>
  <c r="J284" i="2"/>
  <c r="I284" i="2"/>
  <c r="F284" i="2"/>
  <c r="E284" i="2"/>
  <c r="D284" i="2"/>
  <c r="CT275" i="2"/>
  <c r="BI275" i="2"/>
  <c r="AT275" i="2"/>
  <c r="AR275" i="2"/>
  <c r="AP275" i="2"/>
  <c r="CT274" i="2"/>
  <c r="BI274" i="2"/>
  <c r="AT274" i="2"/>
  <c r="AR274" i="2"/>
  <c r="AP274" i="2"/>
  <c r="CT273" i="2"/>
  <c r="BI273" i="2"/>
  <c r="AT273" i="2"/>
  <c r="AR273" i="2"/>
  <c r="AP273" i="2"/>
  <c r="CT272" i="2"/>
  <c r="CM272" i="2"/>
  <c r="CN273" i="2" s="1"/>
  <c r="CO273" i="2" s="1" a="1"/>
  <c r="CO273" i="2" s="1"/>
  <c r="BI272" i="2"/>
  <c r="AT272" i="2"/>
  <c r="AR272" i="2"/>
  <c r="AP272" i="2"/>
  <c r="AE272" i="2"/>
  <c r="X272" i="2"/>
  <c r="R272" i="2"/>
  <c r="P272" i="2"/>
  <c r="M272" i="2"/>
  <c r="J272" i="2"/>
  <c r="AL274" i="2" s="1"/>
  <c r="I272" i="2"/>
  <c r="F272" i="2"/>
  <c r="E272" i="2"/>
  <c r="D272" i="2"/>
  <c r="CT267" i="2"/>
  <c r="BI267" i="2"/>
  <c r="AT267" i="2"/>
  <c r="AR267" i="2"/>
  <c r="AP267" i="2"/>
  <c r="CT266" i="2"/>
  <c r="BI266" i="2"/>
  <c r="AT266" i="2"/>
  <c r="AR266" i="2"/>
  <c r="AP266" i="2"/>
  <c r="CT265" i="2"/>
  <c r="BI265" i="2"/>
  <c r="AT265" i="2"/>
  <c r="AR265" i="2"/>
  <c r="AP265" i="2"/>
  <c r="CT264" i="2"/>
  <c r="BI264" i="2"/>
  <c r="AT264" i="2"/>
  <c r="AR264" i="2"/>
  <c r="AP264" i="2"/>
  <c r="X264" i="2"/>
  <c r="R264" i="2"/>
  <c r="P264" i="2"/>
  <c r="M264" i="2"/>
  <c r="J264" i="2"/>
  <c r="AL264" i="2" s="1"/>
  <c r="I264" i="2"/>
  <c r="F264" i="2"/>
  <c r="E264" i="2"/>
  <c r="D264" i="2"/>
  <c r="AL393" i="2" l="1"/>
  <c r="AZ388" i="2"/>
  <c r="BA388" i="2" s="1"/>
  <c r="BE393" i="2"/>
  <c r="BE391" i="2"/>
  <c r="BE389" i="2"/>
  <c r="BV392" i="2"/>
  <c r="AL388" i="2"/>
  <c r="BE388" i="2"/>
  <c r="BE390" i="2"/>
  <c r="AL390" i="2"/>
  <c r="AL389" i="2"/>
  <c r="AL394" i="2"/>
  <c r="BV388" i="2"/>
  <c r="AX392" i="2"/>
  <c r="AY392" i="2" s="1"/>
  <c r="CN394" i="2"/>
  <c r="CO394" i="2" s="1" a="1"/>
  <c r="CO394" i="2" s="1"/>
  <c r="CN395" i="2"/>
  <c r="CO395" i="2" s="1" a="1"/>
  <c r="CO395" i="2" s="1"/>
  <c r="CN392" i="2"/>
  <c r="CO392" i="2" s="1" a="1"/>
  <c r="CO392" i="2" s="1"/>
  <c r="CN388" i="2"/>
  <c r="CO388" i="2" s="1" a="1"/>
  <c r="CO388" i="2" s="1"/>
  <c r="S392" i="2"/>
  <c r="T392" i="2" s="1" a="1"/>
  <c r="T392" i="2" s="1"/>
  <c r="AG392" i="2" s="1"/>
  <c r="AH392" i="2" s="1" a="1"/>
  <c r="AH392" i="2" s="1"/>
  <c r="AI392" i="2" s="1"/>
  <c r="AZ392" i="2" s="1"/>
  <c r="BA392" i="2" s="1"/>
  <c r="BE395" i="2"/>
  <c r="AJ388" i="2"/>
  <c r="AK388" i="2" s="1" a="1"/>
  <c r="AK388" i="2" s="1"/>
  <c r="AF388" i="2"/>
  <c r="AX388" i="2" s="1"/>
  <c r="AY388" i="2" s="1"/>
  <c r="CN391" i="2"/>
  <c r="CO391" i="2" s="1" a="1"/>
  <c r="CO391" i="2" s="1"/>
  <c r="CN390" i="2"/>
  <c r="CO390" i="2" s="1" a="1"/>
  <c r="CO390" i="2" s="1"/>
  <c r="CM284" i="2"/>
  <c r="CN285" i="2" s="1"/>
  <c r="CO285" i="2" s="1" a="1"/>
  <c r="CO285" i="2" s="1"/>
  <c r="CM264" i="2"/>
  <c r="CN265" i="2" s="1"/>
  <c r="CO265" i="2" s="1" a="1"/>
  <c r="CO265" i="2" s="1"/>
  <c r="BV264" i="2"/>
  <c r="BV400" i="2"/>
  <c r="BV284" i="2"/>
  <c r="BV404" i="2"/>
  <c r="BV272" i="2"/>
  <c r="BE66" i="2"/>
  <c r="BE64" i="2"/>
  <c r="BE65" i="2"/>
  <c r="BE67" i="2"/>
  <c r="AL64" i="2"/>
  <c r="AL65" i="2"/>
  <c r="AL67" i="2"/>
  <c r="AL275" i="2"/>
  <c r="AL404" i="2"/>
  <c r="AL287" i="2"/>
  <c r="AL286" i="2"/>
  <c r="AL285" i="2"/>
  <c r="AL284" i="2"/>
  <c r="BE264" i="2"/>
  <c r="AL265" i="2"/>
  <c r="AL403" i="2"/>
  <c r="AL402" i="2"/>
  <c r="AL400" i="2"/>
  <c r="AL272" i="2"/>
  <c r="AL273" i="2"/>
  <c r="AL267" i="2"/>
  <c r="BE265" i="2"/>
  <c r="AL266" i="2"/>
  <c r="AL405" i="2"/>
  <c r="AL406" i="2"/>
  <c r="BE287" i="2"/>
  <c r="BE285" i="2"/>
  <c r="BE286" i="2"/>
  <c r="BE284" i="2"/>
  <c r="BE407" i="2"/>
  <c r="BE405" i="2"/>
  <c r="BE406" i="2"/>
  <c r="BE404" i="2"/>
  <c r="BE272" i="2"/>
  <c r="BE273" i="2"/>
  <c r="BE274" i="2"/>
  <c r="BE275" i="2"/>
  <c r="BE402" i="2"/>
  <c r="BE400" i="2"/>
  <c r="BE401" i="2"/>
  <c r="BE403" i="2"/>
  <c r="BE266" i="2"/>
  <c r="BE267" i="2"/>
  <c r="S264" i="2"/>
  <c r="T264" i="2" s="1" a="1"/>
  <c r="T264" i="2" s="1"/>
  <c r="AG264" i="2" s="1"/>
  <c r="AH264" i="2" s="1" a="1"/>
  <c r="AH264" i="2" s="1"/>
  <c r="AI264" i="2" s="1"/>
  <c r="AZ264" i="2" s="1"/>
  <c r="BA264" i="2" s="1"/>
  <c r="S404" i="2"/>
  <c r="T404" i="2" s="1" a="1"/>
  <c r="T404" i="2" s="1"/>
  <c r="AG404" i="2" s="1"/>
  <c r="AH404" i="2" s="1" a="1"/>
  <c r="AH404" i="2" s="1"/>
  <c r="AI404" i="2" s="1"/>
  <c r="AZ404" i="2" s="1"/>
  <c r="BA404" i="2" s="1"/>
  <c r="CM400" i="2"/>
  <c r="CN400" i="2" s="1"/>
  <c r="CO400" i="2" s="1" a="1"/>
  <c r="CO400" i="2" s="1"/>
  <c r="AE404" i="2"/>
  <c r="AF404" i="2" s="1"/>
  <c r="AX404" i="2" s="1"/>
  <c r="AY404" i="2" s="1"/>
  <c r="S400" i="2"/>
  <c r="T400" i="2" s="1" a="1"/>
  <c r="T400" i="2" s="1"/>
  <c r="AG400" i="2" s="1"/>
  <c r="AH400" i="2" s="1" a="1"/>
  <c r="AH400" i="2" s="1"/>
  <c r="AI400" i="2" s="1"/>
  <c r="AZ400" i="2" s="1"/>
  <c r="BA400" i="2" s="1"/>
  <c r="CN407" i="2"/>
  <c r="CO407" i="2" s="1" a="1"/>
  <c r="CO407" i="2" s="1"/>
  <c r="CN406" i="2"/>
  <c r="CO406" i="2" s="1" a="1"/>
  <c r="CO406" i="2" s="1"/>
  <c r="CN405" i="2"/>
  <c r="CO405" i="2" s="1" a="1"/>
  <c r="CO405" i="2" s="1"/>
  <c r="AF400" i="2"/>
  <c r="AX400" i="2" s="1"/>
  <c r="AY400" i="2" s="1"/>
  <c r="S272" i="2"/>
  <c r="T272" i="2" s="1" a="1"/>
  <c r="T272" i="2" s="1"/>
  <c r="AG272" i="2" s="1"/>
  <c r="AH272" i="2" s="1" a="1"/>
  <c r="AH272" i="2" s="1"/>
  <c r="AI272" i="2" s="1"/>
  <c r="AZ272" i="2" s="1"/>
  <c r="BA272" i="2" s="1"/>
  <c r="AX284" i="2"/>
  <c r="AY284" i="2" s="1"/>
  <c r="S284" i="2"/>
  <c r="T284" i="2" s="1" a="1"/>
  <c r="T284" i="2" s="1"/>
  <c r="AG284" i="2" s="1"/>
  <c r="AH284" i="2" s="1" a="1"/>
  <c r="AH284" i="2" s="1"/>
  <c r="AI284" i="2" s="1"/>
  <c r="AZ284" i="2" s="1"/>
  <c r="BA284" i="2" s="1"/>
  <c r="CN272" i="2"/>
  <c r="CO272" i="2" s="1" a="1"/>
  <c r="CO272" i="2" s="1"/>
  <c r="CN274" i="2"/>
  <c r="CO274" i="2" s="1" a="1"/>
  <c r="CO274" i="2" s="1"/>
  <c r="CN275" i="2"/>
  <c r="CO275" i="2" s="1" a="1"/>
  <c r="CO275" i="2" s="1"/>
  <c r="AF272" i="2"/>
  <c r="AX272" i="2" s="1"/>
  <c r="AY272" i="2" s="1"/>
  <c r="AF264" i="2"/>
  <c r="AX264" i="2" s="1"/>
  <c r="AY264" i="2" s="1"/>
  <c r="AZ389" i="2" l="1"/>
  <c r="BA389" i="2" s="1"/>
  <c r="CN264" i="2"/>
  <c r="CO264" i="2" s="1" a="1"/>
  <c r="CO264" i="2" s="1"/>
  <c r="CN286" i="2"/>
  <c r="CO286" i="2" s="1" a="1"/>
  <c r="CO286" i="2" s="1"/>
  <c r="CN267" i="2"/>
  <c r="CO267" i="2" s="1" a="1"/>
  <c r="CO267" i="2" s="1"/>
  <c r="AX393" i="2"/>
  <c r="AY393" i="2" s="1"/>
  <c r="AX389" i="2"/>
  <c r="AJ392" i="2"/>
  <c r="AK392" i="2" s="1" a="1"/>
  <c r="AK392" i="2" s="1"/>
  <c r="AZ393" i="2"/>
  <c r="AZ390" i="2"/>
  <c r="BA390" i="2" s="1"/>
  <c r="AX394" i="2"/>
  <c r="CN284" i="2"/>
  <c r="CO284" i="2" s="1" a="1"/>
  <c r="CO284" i="2" s="1"/>
  <c r="CN287" i="2"/>
  <c r="CO287" i="2" s="1" a="1"/>
  <c r="CO287" i="2" s="1"/>
  <c r="CN266" i="2"/>
  <c r="CO266" i="2" s="1" a="1"/>
  <c r="CO266" i="2" s="1"/>
  <c r="AJ264" i="2"/>
  <c r="AK264" i="2" s="1" a="1"/>
  <c r="AK264" i="2" s="1"/>
  <c r="CN402" i="2"/>
  <c r="CO402" i="2" s="1" a="1"/>
  <c r="CO402" i="2" s="1"/>
  <c r="AZ405" i="2"/>
  <c r="BA405" i="2" s="1"/>
  <c r="AX405" i="2"/>
  <c r="AY405" i="2" s="1"/>
  <c r="AJ404" i="2"/>
  <c r="AK404" i="2" s="1" a="1"/>
  <c r="AK404" i="2" s="1"/>
  <c r="CN401" i="2"/>
  <c r="CO401" i="2" s="1" a="1"/>
  <c r="CO401" i="2" s="1"/>
  <c r="CN403" i="2"/>
  <c r="CO403" i="2" s="1" a="1"/>
  <c r="CO403" i="2" s="1"/>
  <c r="AJ400" i="2"/>
  <c r="AK400" i="2" s="1" a="1"/>
  <c r="AK400" i="2" s="1"/>
  <c r="AJ272" i="2"/>
  <c r="AK272" i="2" s="1" a="1"/>
  <c r="AK272" i="2" s="1"/>
  <c r="AZ401" i="2"/>
  <c r="AZ265" i="2"/>
  <c r="BA265" i="2" s="1"/>
  <c r="AX401" i="2"/>
  <c r="AJ284" i="2"/>
  <c r="AK284" i="2" s="1" a="1"/>
  <c r="AK284" i="2" s="1"/>
  <c r="AZ285" i="2"/>
  <c r="BA285" i="2" s="1"/>
  <c r="AX285" i="2"/>
  <c r="AY285" i="2" s="1"/>
  <c r="AZ273" i="2"/>
  <c r="BA273" i="2" s="1"/>
  <c r="AX265" i="2"/>
  <c r="AY265" i="2" s="1"/>
  <c r="AX273" i="2"/>
  <c r="AZ391" i="2" l="1"/>
  <c r="BA391" i="2" s="1"/>
  <c r="AY389" i="2"/>
  <c r="AX390" i="2"/>
  <c r="BA393" i="2"/>
  <c r="AZ394" i="2"/>
  <c r="AY394" i="2"/>
  <c r="AX395" i="2"/>
  <c r="AY395" i="2" s="1"/>
  <c r="AX406" i="2"/>
  <c r="AY406" i="2" s="1"/>
  <c r="AZ406" i="2"/>
  <c r="BA406" i="2" s="1"/>
  <c r="AZ266" i="2"/>
  <c r="BA266" i="2" s="1"/>
  <c r="BA401" i="2"/>
  <c r="AZ402" i="2"/>
  <c r="AY401" i="2"/>
  <c r="AX402" i="2"/>
  <c r="AX286" i="2"/>
  <c r="AX287" i="2" s="1"/>
  <c r="AY287" i="2" s="1"/>
  <c r="AZ286" i="2"/>
  <c r="AZ287" i="2" s="1"/>
  <c r="BA287" i="2" s="1"/>
  <c r="AZ274" i="2"/>
  <c r="BA274" i="2" s="1"/>
  <c r="AX266" i="2"/>
  <c r="AY266" i="2" s="1"/>
  <c r="AY273" i="2"/>
  <c r="AX274" i="2"/>
  <c r="AY390" i="2" l="1"/>
  <c r="AX391" i="2"/>
  <c r="AY391" i="2" s="1"/>
  <c r="BB388" i="2" s="1"/>
  <c r="BC388" i="2" s="1" a="1"/>
  <c r="BC388" i="2" s="1"/>
  <c r="BD388" i="2" s="1" a="1"/>
  <c r="BD388" i="2" s="1"/>
  <c r="BA394" i="2"/>
  <c r="AZ395" i="2"/>
  <c r="BA395" i="2" s="1"/>
  <c r="BB392" i="2" s="1"/>
  <c r="BC392" i="2" s="1" a="1"/>
  <c r="BC392" i="2" s="1"/>
  <c r="BD392" i="2" s="1" a="1"/>
  <c r="BD392" i="2" s="1"/>
  <c r="AX407" i="2"/>
  <c r="AY407" i="2" s="1"/>
  <c r="BA286" i="2"/>
  <c r="AZ407" i="2"/>
  <c r="BA407" i="2" s="1"/>
  <c r="AZ267" i="2"/>
  <c r="BA267" i="2" s="1"/>
  <c r="BA402" i="2"/>
  <c r="AZ403" i="2"/>
  <c r="BA403" i="2" s="1"/>
  <c r="AX267" i="2"/>
  <c r="AY267" i="2" s="1"/>
  <c r="AY402" i="2"/>
  <c r="AX403" i="2"/>
  <c r="AY403" i="2" s="1"/>
  <c r="BB284" i="2"/>
  <c r="BC284" i="2" s="1" a="1"/>
  <c r="BC284" i="2" s="1"/>
  <c r="BD284" i="2" s="1" a="1"/>
  <c r="BD284" i="2" s="1"/>
  <c r="AY286" i="2"/>
  <c r="AZ275" i="2"/>
  <c r="BA275" i="2" s="1"/>
  <c r="AY274" i="2"/>
  <c r="AX275" i="2"/>
  <c r="AY275" i="2" s="1"/>
  <c r="BB404" i="2" l="1"/>
  <c r="BC404" i="2" s="1" a="1"/>
  <c r="BC404" i="2" s="1"/>
  <c r="BD404" i="2" s="1" a="1"/>
  <c r="BD404" i="2" s="1"/>
  <c r="BB264" i="2"/>
  <c r="BC264" i="2" s="1" a="1"/>
  <c r="BC264" i="2" s="1"/>
  <c r="BD264" i="2" s="1" a="1"/>
  <c r="BD264" i="2" s="1"/>
  <c r="BB400" i="2"/>
  <c r="BC400" i="2" s="1" a="1"/>
  <c r="BC400" i="2" s="1"/>
  <c r="BD400" i="2" s="1" a="1"/>
  <c r="BD400" i="2" s="1"/>
  <c r="BB272" i="2"/>
  <c r="BC272" i="2" s="1" a="1"/>
  <c r="BC272" i="2" s="1"/>
  <c r="BD272" i="2" s="1" a="1"/>
  <c r="BD272" i="2" s="1"/>
  <c r="AD424" i="2" l="1"/>
  <c r="AD412" i="2"/>
  <c r="AD408" i="2"/>
  <c r="CT463" i="2" l="1"/>
  <c r="BI463" i="2"/>
  <c r="AT463" i="2"/>
  <c r="AR463" i="2"/>
  <c r="AP463" i="2"/>
  <c r="CT462" i="2"/>
  <c r="BI462" i="2"/>
  <c r="AT462" i="2"/>
  <c r="AR462" i="2"/>
  <c r="AP462" i="2"/>
  <c r="CT461" i="2"/>
  <c r="BI461" i="2"/>
  <c r="AT461" i="2"/>
  <c r="AR461" i="2"/>
  <c r="AP461" i="2"/>
  <c r="CT460" i="2"/>
  <c r="CM460" i="2"/>
  <c r="CN461" i="2" s="1"/>
  <c r="CO461" i="2" s="1" a="1"/>
  <c r="CO461" i="2" s="1"/>
  <c r="BI460" i="2"/>
  <c r="AT460" i="2"/>
  <c r="AR460" i="2"/>
  <c r="AP460" i="2"/>
  <c r="AE460" i="2"/>
  <c r="X460" i="2"/>
  <c r="R460" i="2"/>
  <c r="P460" i="2"/>
  <c r="M460" i="2"/>
  <c r="J460" i="2"/>
  <c r="I460" i="2"/>
  <c r="F460" i="2"/>
  <c r="E460" i="2"/>
  <c r="D460" i="2"/>
  <c r="AE488" i="2"/>
  <c r="AE484" i="2"/>
  <c r="AF484" i="2" s="1"/>
  <c r="AE480" i="2"/>
  <c r="AE476" i="2"/>
  <c r="AE472" i="2"/>
  <c r="AF472" i="2" s="1"/>
  <c r="AE468" i="2"/>
  <c r="AF468" i="2" s="1"/>
  <c r="AE464" i="2"/>
  <c r="AE456" i="2"/>
  <c r="AE452" i="2"/>
  <c r="AF452" i="2" s="1"/>
  <c r="AE448" i="2"/>
  <c r="AF448" i="2" s="1"/>
  <c r="AE444" i="2"/>
  <c r="AF444" i="2" s="1"/>
  <c r="AE436" i="2"/>
  <c r="AE432" i="2"/>
  <c r="AF432" i="2" s="1"/>
  <c r="AE428" i="2"/>
  <c r="AF428" i="2" s="1"/>
  <c r="AE424" i="2"/>
  <c r="AE420" i="2"/>
  <c r="AE416" i="2"/>
  <c r="AF416" i="2" s="1"/>
  <c r="AE412" i="2"/>
  <c r="AF412" i="2" s="1"/>
  <c r="AE408" i="2"/>
  <c r="AE396" i="2"/>
  <c r="AF396" i="2" s="1"/>
  <c r="AE384" i="2"/>
  <c r="AF384" i="2" s="1"/>
  <c r="AE380" i="2"/>
  <c r="AF380" i="2" s="1"/>
  <c r="AE376" i="2"/>
  <c r="AE372" i="2"/>
  <c r="AE368" i="2"/>
  <c r="AF368" i="2" s="1"/>
  <c r="AE364" i="2"/>
  <c r="AF364" i="2" s="1"/>
  <c r="AE360" i="2"/>
  <c r="AF360" i="2" s="1"/>
  <c r="AE356" i="2"/>
  <c r="AE352" i="2"/>
  <c r="AF352" i="2" s="1"/>
  <c r="AE348" i="2"/>
  <c r="AF348" i="2" s="1"/>
  <c r="AE344" i="2"/>
  <c r="AE340" i="2"/>
  <c r="AE336" i="2"/>
  <c r="AE332" i="2"/>
  <c r="AF332" i="2" s="1"/>
  <c r="AE328" i="2"/>
  <c r="AF328" i="2" s="1"/>
  <c r="AE324" i="2"/>
  <c r="AF324" i="2" s="1"/>
  <c r="AE320" i="2"/>
  <c r="AF320" i="2" s="1"/>
  <c r="AE316" i="2"/>
  <c r="AF316" i="2" s="1"/>
  <c r="AE312" i="2"/>
  <c r="AE308" i="2"/>
  <c r="AF308" i="2" s="1"/>
  <c r="AE304" i="2"/>
  <c r="AE300" i="2"/>
  <c r="AF300" i="2" s="1"/>
  <c r="AE296" i="2"/>
  <c r="AF296" i="2" s="1"/>
  <c r="AE292" i="2"/>
  <c r="AE288" i="2"/>
  <c r="AF288" i="2" s="1"/>
  <c r="AE280" i="2"/>
  <c r="AE276" i="2"/>
  <c r="AE268" i="2"/>
  <c r="AE260" i="2"/>
  <c r="AE256" i="2"/>
  <c r="AF256" i="2" s="1"/>
  <c r="AE252" i="2"/>
  <c r="AE248" i="2"/>
  <c r="AF248" i="2" s="1"/>
  <c r="AE244" i="2"/>
  <c r="AE240" i="2"/>
  <c r="AF240" i="2" s="1"/>
  <c r="AE236" i="2"/>
  <c r="AF236" i="2" s="1"/>
  <c r="AE232" i="2"/>
  <c r="AE228" i="2"/>
  <c r="AF228" i="2" s="1"/>
  <c r="AE224" i="2"/>
  <c r="AF224" i="2" s="1"/>
  <c r="AE220" i="2"/>
  <c r="AF220" i="2" s="1"/>
  <c r="AE216" i="2"/>
  <c r="AE212" i="2"/>
  <c r="AF212" i="2" s="1"/>
  <c r="AE208" i="2"/>
  <c r="AF208" i="2" s="1"/>
  <c r="AE204" i="2"/>
  <c r="AE200" i="2"/>
  <c r="AF200" i="2" s="1"/>
  <c r="AE196" i="2"/>
  <c r="AE192" i="2"/>
  <c r="AF192" i="2" s="1"/>
  <c r="AE188" i="2"/>
  <c r="AE184" i="2"/>
  <c r="AF184" i="2" s="1"/>
  <c r="AE180" i="2"/>
  <c r="AF180" i="2" s="1"/>
  <c r="AE176" i="2"/>
  <c r="AF176" i="2" s="1"/>
  <c r="AE172" i="2"/>
  <c r="AF172" i="2" s="1"/>
  <c r="AE168" i="2"/>
  <c r="AE164" i="2"/>
  <c r="AF164" i="2" s="1"/>
  <c r="AE160" i="2"/>
  <c r="AE156" i="2"/>
  <c r="AF156" i="2" s="1"/>
  <c r="AE152" i="2"/>
  <c r="AE148" i="2"/>
  <c r="AF148" i="2" s="1"/>
  <c r="AE144" i="2"/>
  <c r="AF144" i="2" s="1"/>
  <c r="AE140" i="2"/>
  <c r="AE136" i="2"/>
  <c r="AF136" i="2" s="1"/>
  <c r="AE132" i="2"/>
  <c r="AE128" i="2"/>
  <c r="AF128" i="2" s="1"/>
  <c r="AE124" i="2"/>
  <c r="AF124" i="2" s="1"/>
  <c r="AE120" i="2"/>
  <c r="AF120" i="2" s="1"/>
  <c r="AE116" i="2"/>
  <c r="AF116" i="2" s="1"/>
  <c r="AE112" i="2"/>
  <c r="AE108" i="2"/>
  <c r="AF108" i="2" s="1"/>
  <c r="AE104" i="2"/>
  <c r="AF104" i="2" s="1"/>
  <c r="AE100" i="2"/>
  <c r="AF100" i="2" s="1"/>
  <c r="AE96" i="2"/>
  <c r="AF96" i="2" s="1"/>
  <c r="AE92" i="2"/>
  <c r="AF92" i="2" s="1"/>
  <c r="AE80" i="2"/>
  <c r="AF80" i="2" s="1"/>
  <c r="AE76" i="2"/>
  <c r="AE72" i="2"/>
  <c r="AF72" i="2" s="1"/>
  <c r="AE68" i="2"/>
  <c r="AF68" i="2" s="1"/>
  <c r="AE64" i="2"/>
  <c r="AF64" i="2" s="1"/>
  <c r="AE60" i="2"/>
  <c r="AF60" i="2" s="1"/>
  <c r="AE56" i="2"/>
  <c r="AF56" i="2" s="1"/>
  <c r="AE52" i="2"/>
  <c r="AE48" i="2"/>
  <c r="AE44" i="2"/>
  <c r="AE40" i="2"/>
  <c r="AE36" i="2"/>
  <c r="AF36" i="2" s="1"/>
  <c r="AE32" i="2"/>
  <c r="AF32" i="2" s="1"/>
  <c r="AE24" i="2"/>
  <c r="AE20" i="2"/>
  <c r="AE16" i="2"/>
  <c r="AE12" i="2"/>
  <c r="BV460" i="2" l="1"/>
  <c r="AL463" i="2"/>
  <c r="AL462" i="2"/>
  <c r="AL461" i="2"/>
  <c r="AL460" i="2"/>
  <c r="BE460" i="2"/>
  <c r="BE463" i="2"/>
  <c r="BE461" i="2"/>
  <c r="BE462" i="2"/>
  <c r="S460" i="2"/>
  <c r="T460" i="2" s="1" a="1"/>
  <c r="T460" i="2" s="1"/>
  <c r="AG460" i="2" s="1"/>
  <c r="AH460" i="2" s="1" a="1"/>
  <c r="AH460" i="2" s="1"/>
  <c r="AI460" i="2" s="1"/>
  <c r="AZ460" i="2" s="1"/>
  <c r="CN460" i="2"/>
  <c r="CO460" i="2" s="1" a="1"/>
  <c r="CO460" i="2" s="1"/>
  <c r="CN462" i="2"/>
  <c r="CO462" i="2" s="1" a="1"/>
  <c r="CO462" i="2" s="1"/>
  <c r="CN463" i="2"/>
  <c r="CO463" i="2" s="1" a="1"/>
  <c r="CO463" i="2" s="1"/>
  <c r="AF460" i="2"/>
  <c r="AX460" i="2" s="1"/>
  <c r="AY460" i="2" s="1"/>
  <c r="AF20" i="2"/>
  <c r="AF44" i="2"/>
  <c r="AF304" i="2"/>
  <c r="AF12" i="2"/>
  <c r="AF48" i="2"/>
  <c r="AX48" i="2" s="1"/>
  <c r="AF140" i="2"/>
  <c r="AF244" i="2"/>
  <c r="AF196" i="2"/>
  <c r="AF336" i="2"/>
  <c r="AF372" i="2"/>
  <c r="AF280" i="2"/>
  <c r="AF476" i="2"/>
  <c r="AF420" i="2"/>
  <c r="AF232" i="2"/>
  <c r="AF24" i="2"/>
  <c r="AF260" i="2"/>
  <c r="AF464" i="2"/>
  <c r="AF340" i="2"/>
  <c r="AF52" i="2"/>
  <c r="AF408" i="2"/>
  <c r="AF16" i="2"/>
  <c r="AF376" i="2"/>
  <c r="AF268" i="2"/>
  <c r="AF312" i="2"/>
  <c r="AF252" i="2"/>
  <c r="AF168" i="2"/>
  <c r="AF204" i="2"/>
  <c r="AF216" i="2"/>
  <c r="AF436" i="2"/>
  <c r="AF40" i="2"/>
  <c r="AF276" i="2"/>
  <c r="AF292" i="2"/>
  <c r="AF112" i="2"/>
  <c r="AF356" i="2"/>
  <c r="AF76" i="2"/>
  <c r="AF132" i="2"/>
  <c r="AF160" i="2"/>
  <c r="AF424" i="2"/>
  <c r="AF152" i="2"/>
  <c r="AF488" i="2"/>
  <c r="AF456" i="2"/>
  <c r="AF188" i="2"/>
  <c r="AF344" i="2"/>
  <c r="AF480" i="2"/>
  <c r="AJ460" i="2" l="1"/>
  <c r="AK460" i="2" s="1" a="1"/>
  <c r="AK460" i="2" s="1"/>
  <c r="BA460" i="2"/>
  <c r="AZ461" i="2"/>
  <c r="BA461" i="2" s="1"/>
  <c r="AX461" i="2"/>
  <c r="AY461" i="2" s="1"/>
  <c r="AY48" i="2"/>
  <c r="AX49" i="2"/>
  <c r="AX462" i="2" l="1"/>
  <c r="AY462" i="2" s="1"/>
  <c r="AZ462" i="2"/>
  <c r="BA462" i="2" s="1"/>
  <c r="AY49" i="2"/>
  <c r="AX50" i="2"/>
  <c r="AY50" i="2" s="1"/>
  <c r="AX463" i="2" l="1"/>
  <c r="AY463" i="2" s="1"/>
  <c r="AZ463" i="2"/>
  <c r="BA463" i="2" s="1"/>
  <c r="BB460" i="2" l="1"/>
  <c r="BC460" i="2" s="1" a="1"/>
  <c r="BC460" i="2" s="1"/>
  <c r="BD460" i="2" s="1" a="1"/>
  <c r="BD460" i="2" s="1"/>
  <c r="AP78" i="2"/>
  <c r="CT67" i="2"/>
  <c r="BI67" i="2"/>
  <c r="AT67" i="2"/>
  <c r="AR67" i="2"/>
  <c r="AP67" i="2"/>
  <c r="CT66" i="2"/>
  <c r="BI66" i="2"/>
  <c r="AT66" i="2"/>
  <c r="AR66" i="2"/>
  <c r="AP66" i="2"/>
  <c r="CT65" i="2"/>
  <c r="BI65" i="2"/>
  <c r="AT65" i="2"/>
  <c r="AR65" i="2"/>
  <c r="AP65" i="2"/>
  <c r="CT64" i="2"/>
  <c r="CM64" i="2"/>
  <c r="CN64" i="2" s="1"/>
  <c r="CO64" i="2" s="1" a="1"/>
  <c r="CO64" i="2" s="1"/>
  <c r="BI64" i="2"/>
  <c r="AT64" i="2"/>
  <c r="AR64" i="2"/>
  <c r="AP64" i="2"/>
  <c r="X64" i="2"/>
  <c r="R64" i="2"/>
  <c r="P64" i="2"/>
  <c r="F64" i="2"/>
  <c r="BV64" i="2" l="1"/>
  <c r="AX64" i="2"/>
  <c r="S64" i="2"/>
  <c r="T64" i="2" s="1" a="1"/>
  <c r="T64" i="2" s="1"/>
  <c r="AG64" i="2" s="1"/>
  <c r="AH64" i="2" s="1" a="1"/>
  <c r="AH64" i="2" s="1"/>
  <c r="CN66" i="2"/>
  <c r="CO66" i="2" s="1" a="1"/>
  <c r="CO66" i="2" s="1"/>
  <c r="CN67" i="2"/>
  <c r="CO67" i="2" s="1" a="1"/>
  <c r="CO67" i="2" s="1"/>
  <c r="CN65" i="2"/>
  <c r="CO65" i="2" s="1" a="1"/>
  <c r="CO65" i="2" s="1"/>
  <c r="AX65" i="2" l="1"/>
  <c r="AY64" i="2"/>
  <c r="AI64" i="2"/>
  <c r="AZ64" i="2" s="1"/>
  <c r="AJ64" i="2"/>
  <c r="AK64" i="2" s="1" a="1"/>
  <c r="AK64" i="2" s="1"/>
  <c r="CT107" i="2"/>
  <c r="BI107" i="2"/>
  <c r="AT107" i="2"/>
  <c r="AR107" i="2"/>
  <c r="AP107" i="2"/>
  <c r="CT106" i="2"/>
  <c r="BI106" i="2"/>
  <c r="AT106" i="2"/>
  <c r="AR106" i="2"/>
  <c r="AP106" i="2"/>
  <c r="CT105" i="2"/>
  <c r="BI105" i="2"/>
  <c r="AT105" i="2"/>
  <c r="AR105" i="2"/>
  <c r="AP105" i="2"/>
  <c r="CT104" i="2"/>
  <c r="CM104" i="2"/>
  <c r="CN105" i="2" s="1"/>
  <c r="CO105" i="2" s="1" a="1"/>
  <c r="CO105" i="2" s="1"/>
  <c r="BI104" i="2"/>
  <c r="AT104" i="2"/>
  <c r="AR104" i="2"/>
  <c r="AP104" i="2"/>
  <c r="X104" i="2"/>
  <c r="R104" i="2"/>
  <c r="P104" i="2"/>
  <c r="M104" i="2"/>
  <c r="J104" i="2"/>
  <c r="I104" i="2"/>
  <c r="F104" i="2"/>
  <c r="E104" i="2"/>
  <c r="D104" i="2"/>
  <c r="CT259" i="2"/>
  <c r="CM256" i="2"/>
  <c r="CN257" i="2" s="1"/>
  <c r="CO257" i="2" s="1" a="1"/>
  <c r="CO257" i="2" s="1"/>
  <c r="BI259" i="2"/>
  <c r="J256" i="2"/>
  <c r="AR259" i="2"/>
  <c r="AR258" i="2"/>
  <c r="AR257" i="2"/>
  <c r="AR256" i="2"/>
  <c r="P256" i="2"/>
  <c r="R256" i="2"/>
  <c r="AT257" i="2"/>
  <c r="AT256" i="2"/>
  <c r="AT259" i="2"/>
  <c r="AP259" i="2"/>
  <c r="CT258" i="2"/>
  <c r="BI258" i="2"/>
  <c r="AT258" i="2"/>
  <c r="AP258" i="2"/>
  <c r="CT257" i="2"/>
  <c r="BI257" i="2"/>
  <c r="AP257" i="2"/>
  <c r="CT256" i="2"/>
  <c r="BI256" i="2"/>
  <c r="BV256" i="2" s="1"/>
  <c r="AP256" i="2"/>
  <c r="X256" i="2"/>
  <c r="M256" i="2"/>
  <c r="I256" i="2"/>
  <c r="F256" i="2"/>
  <c r="E256" i="2"/>
  <c r="D256" i="2"/>
  <c r="CT255" i="2"/>
  <c r="CM252" i="2"/>
  <c r="BI255" i="2"/>
  <c r="J252" i="2"/>
  <c r="AR255" i="2"/>
  <c r="AR254" i="2"/>
  <c r="AR253" i="2"/>
  <c r="AR252" i="2"/>
  <c r="P252" i="2"/>
  <c r="R252" i="2"/>
  <c r="AT253" i="2"/>
  <c r="AT252" i="2"/>
  <c r="AT255" i="2"/>
  <c r="AP255" i="2"/>
  <c r="CT254" i="2"/>
  <c r="BI254" i="2"/>
  <c r="AT254" i="2"/>
  <c r="AP254" i="2"/>
  <c r="CT253" i="2"/>
  <c r="BI253" i="2"/>
  <c r="AP253" i="2"/>
  <c r="CT252" i="2"/>
  <c r="BI252" i="2"/>
  <c r="AP252" i="2"/>
  <c r="X252" i="2"/>
  <c r="M252" i="2"/>
  <c r="I252" i="2"/>
  <c r="F252" i="2"/>
  <c r="E252" i="2"/>
  <c r="D252" i="2"/>
  <c r="CT223" i="2"/>
  <c r="CM220" i="2"/>
  <c r="CN221" i="2" s="1"/>
  <c r="CO221" i="2" s="1" a="1"/>
  <c r="CO221" i="2" s="1"/>
  <c r="BI223" i="2"/>
  <c r="J220" i="2"/>
  <c r="AR223" i="2"/>
  <c r="AR222" i="2"/>
  <c r="AR221" i="2"/>
  <c r="AR220" i="2"/>
  <c r="P220" i="2"/>
  <c r="R220" i="2"/>
  <c r="AT222" i="2"/>
  <c r="AT220" i="2"/>
  <c r="AT221" i="2"/>
  <c r="AT223" i="2"/>
  <c r="AP223" i="2"/>
  <c r="CT222" i="2"/>
  <c r="BI222" i="2"/>
  <c r="AP222" i="2"/>
  <c r="CT221" i="2"/>
  <c r="BI221" i="2"/>
  <c r="AP221" i="2"/>
  <c r="CT220" i="2"/>
  <c r="BI220" i="2"/>
  <c r="AP220" i="2"/>
  <c r="X220" i="2"/>
  <c r="M220" i="2"/>
  <c r="I220" i="2"/>
  <c r="F220" i="2"/>
  <c r="E220" i="2"/>
  <c r="D220" i="2"/>
  <c r="P204" i="2"/>
  <c r="AP190" i="2"/>
  <c r="CT191" i="2"/>
  <c r="CM188" i="2"/>
  <c r="BI191" i="2"/>
  <c r="J188" i="2"/>
  <c r="AR191" i="2"/>
  <c r="AR190" i="2"/>
  <c r="AR189" i="2"/>
  <c r="AR188" i="2"/>
  <c r="P188" i="2"/>
  <c r="R188" i="2"/>
  <c r="AT189" i="2"/>
  <c r="AT190" i="2"/>
  <c r="AT188" i="2"/>
  <c r="AT191" i="2"/>
  <c r="AP191" i="2"/>
  <c r="CT190" i="2"/>
  <c r="BI190" i="2"/>
  <c r="CT189" i="2"/>
  <c r="BI189" i="2"/>
  <c r="CT188" i="2"/>
  <c r="BI188" i="2"/>
  <c r="X188" i="2"/>
  <c r="M188" i="2"/>
  <c r="I188" i="2"/>
  <c r="F188" i="2"/>
  <c r="E188" i="2"/>
  <c r="D188" i="2"/>
  <c r="CT187" i="2"/>
  <c r="CM184" i="2"/>
  <c r="CN187" i="2" s="1"/>
  <c r="CO187" i="2" s="1" a="1"/>
  <c r="CO187" i="2" s="1"/>
  <c r="BI187" i="2"/>
  <c r="J184" i="2"/>
  <c r="AR187" i="2"/>
  <c r="AR186" i="2"/>
  <c r="AR185" i="2"/>
  <c r="AR184" i="2"/>
  <c r="P184" i="2"/>
  <c r="R184" i="2"/>
  <c r="AT185" i="2"/>
  <c r="AT186" i="2"/>
  <c r="AT184" i="2"/>
  <c r="AT187" i="2"/>
  <c r="AP187" i="2"/>
  <c r="CT186" i="2"/>
  <c r="BI186" i="2"/>
  <c r="AP186" i="2"/>
  <c r="CT185" i="2"/>
  <c r="BI185" i="2"/>
  <c r="AP185" i="2"/>
  <c r="CT184" i="2"/>
  <c r="BI184" i="2"/>
  <c r="AP184" i="2"/>
  <c r="X184" i="2"/>
  <c r="M184" i="2"/>
  <c r="I184" i="2"/>
  <c r="F184" i="2"/>
  <c r="E184" i="2"/>
  <c r="D184" i="2"/>
  <c r="P164" i="2"/>
  <c r="CT179" i="2"/>
  <c r="BI179" i="2"/>
  <c r="AT179" i="2"/>
  <c r="AR179" i="2"/>
  <c r="AP179" i="2"/>
  <c r="CT178" i="2"/>
  <c r="BI178" i="2"/>
  <c r="AT178" i="2"/>
  <c r="AR178" i="2"/>
  <c r="AP178" i="2"/>
  <c r="CT177" i="2"/>
  <c r="BI177" i="2"/>
  <c r="AT177" i="2"/>
  <c r="AR177" i="2"/>
  <c r="AP177" i="2"/>
  <c r="CT176" i="2"/>
  <c r="CM176" i="2"/>
  <c r="CN179" i="2" s="1"/>
  <c r="CO179" i="2" s="1" a="1"/>
  <c r="CO179" i="2" s="1"/>
  <c r="BI176" i="2"/>
  <c r="AT176" i="2"/>
  <c r="AR176" i="2"/>
  <c r="AP176" i="2"/>
  <c r="X176" i="2"/>
  <c r="R176" i="2"/>
  <c r="P176" i="2"/>
  <c r="M176" i="2"/>
  <c r="J176" i="2"/>
  <c r="I176" i="2"/>
  <c r="F176" i="2"/>
  <c r="E176" i="2"/>
  <c r="D176" i="2"/>
  <c r="AD88" i="2"/>
  <c r="AE88" i="2" s="1"/>
  <c r="AF88" i="2" s="1"/>
  <c r="AD84" i="2"/>
  <c r="AE84" i="2" s="1"/>
  <c r="AF84" i="2" s="1"/>
  <c r="AD28" i="2"/>
  <c r="AE28" i="2" s="1"/>
  <c r="AF28" i="2" s="1"/>
  <c r="BI23" i="2"/>
  <c r="J20" i="2"/>
  <c r="AR23" i="2"/>
  <c r="AR22" i="2"/>
  <c r="AR21" i="2"/>
  <c r="AR20" i="2"/>
  <c r="P20" i="2"/>
  <c r="R20" i="2"/>
  <c r="AT22" i="2"/>
  <c r="AT20" i="2"/>
  <c r="AT21" i="2"/>
  <c r="AT23" i="2"/>
  <c r="AP23" i="2"/>
  <c r="BI22" i="2"/>
  <c r="AP22" i="2"/>
  <c r="BI21" i="2"/>
  <c r="AP21" i="2"/>
  <c r="BI20" i="2"/>
  <c r="BV20" i="2" s="1"/>
  <c r="AP20" i="2"/>
  <c r="X20" i="2"/>
  <c r="CT295" i="2"/>
  <c r="CM292" i="2"/>
  <c r="CN293" i="2" s="1"/>
  <c r="CO293" i="2" s="1" a="1"/>
  <c r="CO293" i="2" s="1"/>
  <c r="BI295" i="2"/>
  <c r="J292" i="2"/>
  <c r="AR295" i="2"/>
  <c r="AR294" i="2"/>
  <c r="AR293" i="2"/>
  <c r="AR292" i="2"/>
  <c r="P292" i="2"/>
  <c r="R292" i="2"/>
  <c r="AT294" i="2"/>
  <c r="AT292" i="2"/>
  <c r="AT293" i="2"/>
  <c r="AT295" i="2"/>
  <c r="AP295" i="2"/>
  <c r="CT294" i="2"/>
  <c r="BI294" i="2"/>
  <c r="AP294" i="2"/>
  <c r="CT293" i="2"/>
  <c r="BI293" i="2"/>
  <c r="AP293" i="2"/>
  <c r="CT292" i="2"/>
  <c r="BI292" i="2"/>
  <c r="AP292" i="2"/>
  <c r="X292" i="2"/>
  <c r="M292" i="2"/>
  <c r="I292" i="2"/>
  <c r="F292" i="2"/>
  <c r="E292" i="2"/>
  <c r="D292" i="2"/>
  <c r="AR346" i="2"/>
  <c r="AT346" i="2"/>
  <c r="AR347" i="2"/>
  <c r="AT347" i="2"/>
  <c r="AR348" i="2"/>
  <c r="AT348" i="2"/>
  <c r="AR349" i="2"/>
  <c r="AT349" i="2"/>
  <c r="AR350" i="2"/>
  <c r="AT350" i="2"/>
  <c r="AR351" i="2"/>
  <c r="AT351" i="2"/>
  <c r="AP348" i="2"/>
  <c r="AP349" i="2"/>
  <c r="AP350" i="2"/>
  <c r="AP352" i="2"/>
  <c r="AP353" i="2"/>
  <c r="AP354" i="2"/>
  <c r="AP355" i="2"/>
  <c r="P348" i="2"/>
  <c r="S348" i="2" s="1"/>
  <c r="R348" i="2"/>
  <c r="P344" i="2"/>
  <c r="S344" i="2" s="1"/>
  <c r="R344" i="2"/>
  <c r="AR344" i="2"/>
  <c r="AR345" i="2"/>
  <c r="AP339" i="2"/>
  <c r="AP338" i="2"/>
  <c r="AP337" i="2"/>
  <c r="AP336" i="2"/>
  <c r="CT339" i="2"/>
  <c r="CM336" i="2"/>
  <c r="CN336" i="2" s="1"/>
  <c r="CO336" i="2" s="1" a="1"/>
  <c r="CO336" i="2" s="1"/>
  <c r="BI339" i="2"/>
  <c r="J336" i="2"/>
  <c r="AR339" i="2"/>
  <c r="AR338" i="2"/>
  <c r="AR337" i="2"/>
  <c r="AR336" i="2"/>
  <c r="P336" i="2"/>
  <c r="R336" i="2"/>
  <c r="AT337" i="2"/>
  <c r="AT336" i="2"/>
  <c r="AT339" i="2"/>
  <c r="CT338" i="2"/>
  <c r="BI338" i="2"/>
  <c r="AT338" i="2"/>
  <c r="CT337" i="2"/>
  <c r="BI337" i="2"/>
  <c r="CT336" i="2"/>
  <c r="BI336" i="2"/>
  <c r="X336" i="2"/>
  <c r="M336" i="2"/>
  <c r="I336" i="2"/>
  <c r="F336" i="2"/>
  <c r="E336" i="2"/>
  <c r="D336" i="2"/>
  <c r="AR36" i="2"/>
  <c r="AT36" i="2"/>
  <c r="AR37" i="2"/>
  <c r="AT37" i="2"/>
  <c r="AR32" i="2"/>
  <c r="AT32" i="2"/>
  <c r="AR33" i="2"/>
  <c r="AT38" i="2"/>
  <c r="AR38" i="2"/>
  <c r="AT35" i="2"/>
  <c r="AR35" i="2"/>
  <c r="AT34" i="2"/>
  <c r="AR34" i="2"/>
  <c r="AT33" i="2"/>
  <c r="CT39" i="2"/>
  <c r="BI39" i="2"/>
  <c r="AT39" i="2"/>
  <c r="AR39" i="2"/>
  <c r="AP39" i="2"/>
  <c r="CT38" i="2"/>
  <c r="BI38" i="2"/>
  <c r="AP38" i="2"/>
  <c r="CT37" i="2"/>
  <c r="CM36" i="2"/>
  <c r="BI37" i="2"/>
  <c r="AP37" i="2"/>
  <c r="CT36" i="2"/>
  <c r="BI36" i="2"/>
  <c r="AP36" i="2"/>
  <c r="X36" i="2"/>
  <c r="R36" i="2"/>
  <c r="P36" i="2"/>
  <c r="M36" i="2"/>
  <c r="J36" i="2"/>
  <c r="I36" i="2"/>
  <c r="F36" i="2"/>
  <c r="E36" i="2"/>
  <c r="D36" i="2"/>
  <c r="X44" i="2"/>
  <c r="X40" i="2"/>
  <c r="X32" i="2"/>
  <c r="X28" i="2"/>
  <c r="X24" i="2"/>
  <c r="X16" i="2"/>
  <c r="X12" i="2"/>
  <c r="AT210" i="2"/>
  <c r="AR210" i="2"/>
  <c r="AT209" i="2"/>
  <c r="AR209" i="2"/>
  <c r="AT208" i="2"/>
  <c r="AR208" i="2"/>
  <c r="I208" i="2"/>
  <c r="J208" i="2"/>
  <c r="M208" i="2"/>
  <c r="P208" i="2"/>
  <c r="R208" i="2"/>
  <c r="X208" i="2"/>
  <c r="AP208" i="2"/>
  <c r="BI208" i="2"/>
  <c r="AP209" i="2"/>
  <c r="BI209" i="2"/>
  <c r="AP210" i="2"/>
  <c r="BI210" i="2"/>
  <c r="AP211" i="2"/>
  <c r="AR211" i="2"/>
  <c r="AT211" i="2"/>
  <c r="BI211" i="2"/>
  <c r="I204" i="2"/>
  <c r="J204" i="2"/>
  <c r="M204" i="2"/>
  <c r="R204" i="2"/>
  <c r="X204" i="2"/>
  <c r="AP204" i="2"/>
  <c r="AR204" i="2"/>
  <c r="AT204" i="2"/>
  <c r="BI204" i="2"/>
  <c r="AP205" i="2"/>
  <c r="AR205" i="2"/>
  <c r="AT205" i="2"/>
  <c r="BI205" i="2"/>
  <c r="AP206" i="2"/>
  <c r="AR206" i="2"/>
  <c r="AT206" i="2"/>
  <c r="BI206" i="2"/>
  <c r="AP207" i="2"/>
  <c r="AR207" i="2"/>
  <c r="AT207" i="2"/>
  <c r="BI207" i="2"/>
  <c r="AP153" i="2"/>
  <c r="J488" i="2"/>
  <c r="J484" i="2"/>
  <c r="J480" i="2"/>
  <c r="J476" i="2"/>
  <c r="J472" i="2"/>
  <c r="J468" i="2"/>
  <c r="J464" i="2"/>
  <c r="J456" i="2"/>
  <c r="J452" i="2"/>
  <c r="J448" i="2"/>
  <c r="J444" i="2"/>
  <c r="J436" i="2"/>
  <c r="J432" i="2"/>
  <c r="J428" i="2"/>
  <c r="J424" i="2"/>
  <c r="J420" i="2"/>
  <c r="J416" i="2"/>
  <c r="J412" i="2"/>
  <c r="J408" i="2"/>
  <c r="J396" i="2"/>
  <c r="J384" i="2"/>
  <c r="J380" i="2"/>
  <c r="J376" i="2"/>
  <c r="J372" i="2"/>
  <c r="J368" i="2"/>
  <c r="J364" i="2"/>
  <c r="J360" i="2"/>
  <c r="J356" i="2"/>
  <c r="J352" i="2"/>
  <c r="J348" i="2"/>
  <c r="J344" i="2"/>
  <c r="J340" i="2"/>
  <c r="J332" i="2"/>
  <c r="J328" i="2"/>
  <c r="J324" i="2"/>
  <c r="J320" i="2"/>
  <c r="J316" i="2"/>
  <c r="J312" i="2"/>
  <c r="J308" i="2"/>
  <c r="J304" i="2"/>
  <c r="J300" i="2"/>
  <c r="J296" i="2"/>
  <c r="J288" i="2"/>
  <c r="J280" i="2"/>
  <c r="J276" i="2"/>
  <c r="J268" i="2"/>
  <c r="J260" i="2"/>
  <c r="J248" i="2"/>
  <c r="J244" i="2"/>
  <c r="J240" i="2"/>
  <c r="J236" i="2"/>
  <c r="J232" i="2"/>
  <c r="J228" i="2"/>
  <c r="J224" i="2"/>
  <c r="J216" i="2"/>
  <c r="J212" i="2"/>
  <c r="J200" i="2"/>
  <c r="J196" i="2"/>
  <c r="J192" i="2"/>
  <c r="J180" i="2"/>
  <c r="J172" i="2"/>
  <c r="J168" i="2"/>
  <c r="J164" i="2"/>
  <c r="J160" i="2"/>
  <c r="J156" i="2"/>
  <c r="J152" i="2"/>
  <c r="J148" i="2"/>
  <c r="J144" i="2"/>
  <c r="J140" i="2"/>
  <c r="J136" i="2"/>
  <c r="J132" i="2"/>
  <c r="J128" i="2"/>
  <c r="J124" i="2"/>
  <c r="J120" i="2"/>
  <c r="J116" i="2"/>
  <c r="J112" i="2"/>
  <c r="J108" i="2"/>
  <c r="J100" i="2"/>
  <c r="J96" i="2"/>
  <c r="J92" i="2"/>
  <c r="J88" i="2"/>
  <c r="J84" i="2"/>
  <c r="J80" i="2"/>
  <c r="J76" i="2"/>
  <c r="J72" i="2"/>
  <c r="J68" i="2"/>
  <c r="J60" i="2"/>
  <c r="J56" i="2"/>
  <c r="J52" i="2"/>
  <c r="J48" i="2"/>
  <c r="J44" i="2"/>
  <c r="J40" i="2"/>
  <c r="J32" i="2"/>
  <c r="J28" i="2"/>
  <c r="J24" i="2"/>
  <c r="J16" i="2"/>
  <c r="J12" i="2"/>
  <c r="J8" i="2"/>
  <c r="BE9" i="2" s="1"/>
  <c r="R488" i="2"/>
  <c r="P488" i="2"/>
  <c r="S488" i="2" s="1"/>
  <c r="R484" i="2"/>
  <c r="P484" i="2"/>
  <c r="S484" i="2" s="1"/>
  <c r="R480" i="2"/>
  <c r="P480" i="2"/>
  <c r="S480" i="2" s="1"/>
  <c r="R476" i="2"/>
  <c r="P476" i="2"/>
  <c r="S476" i="2" s="1"/>
  <c r="R472" i="2"/>
  <c r="P472" i="2"/>
  <c r="S472" i="2" s="1"/>
  <c r="R468" i="2"/>
  <c r="P468" i="2"/>
  <c r="S468" i="2" s="1"/>
  <c r="R464" i="2"/>
  <c r="P464" i="2"/>
  <c r="S464" i="2" s="1"/>
  <c r="R456" i="2"/>
  <c r="P456" i="2"/>
  <c r="R452" i="2"/>
  <c r="P452" i="2"/>
  <c r="S452" i="2" s="1"/>
  <c r="R448" i="2"/>
  <c r="P448" i="2"/>
  <c r="R444" i="2"/>
  <c r="P444" i="2"/>
  <c r="R436" i="2"/>
  <c r="P436" i="2"/>
  <c r="R432" i="2"/>
  <c r="P432" i="2"/>
  <c r="R428" i="2"/>
  <c r="P428" i="2"/>
  <c r="S428" i="2" s="1"/>
  <c r="R424" i="2"/>
  <c r="P424" i="2"/>
  <c r="R420" i="2"/>
  <c r="P420" i="2"/>
  <c r="S420" i="2" s="1"/>
  <c r="R416" i="2"/>
  <c r="P416" i="2"/>
  <c r="S416" i="2" s="1"/>
  <c r="R412" i="2"/>
  <c r="P412" i="2"/>
  <c r="R408" i="2"/>
  <c r="P408" i="2"/>
  <c r="R396" i="2"/>
  <c r="P396" i="2"/>
  <c r="R384" i="2"/>
  <c r="P384" i="2"/>
  <c r="R380" i="2"/>
  <c r="P380" i="2"/>
  <c r="S380" i="2" s="1"/>
  <c r="R376" i="2"/>
  <c r="P376" i="2"/>
  <c r="S376" i="2" s="1"/>
  <c r="R372" i="2"/>
  <c r="P372" i="2"/>
  <c r="S372" i="2" s="1"/>
  <c r="R368" i="2"/>
  <c r="P368" i="2"/>
  <c r="S368" i="2" s="1"/>
  <c r="R364" i="2"/>
  <c r="P364" i="2"/>
  <c r="S364" i="2" s="1"/>
  <c r="R360" i="2"/>
  <c r="P360" i="2"/>
  <c r="S360" i="2" s="1"/>
  <c r="R356" i="2"/>
  <c r="P356" i="2"/>
  <c r="S356" i="2" s="1"/>
  <c r="R352" i="2"/>
  <c r="P352" i="2"/>
  <c r="R340" i="2"/>
  <c r="P340" i="2"/>
  <c r="R332" i="2"/>
  <c r="P332" i="2"/>
  <c r="R328" i="2"/>
  <c r="P328" i="2"/>
  <c r="R324" i="2"/>
  <c r="P324" i="2"/>
  <c r="S324" i="2" s="1"/>
  <c r="R320" i="2"/>
  <c r="P320" i="2"/>
  <c r="S320" i="2" s="1"/>
  <c r="R316" i="2"/>
  <c r="P316" i="2"/>
  <c r="R312" i="2"/>
  <c r="P312" i="2"/>
  <c r="S312" i="2" s="1"/>
  <c r="R308" i="2"/>
  <c r="P308" i="2"/>
  <c r="S308" i="2" s="1"/>
  <c r="R304" i="2"/>
  <c r="P304" i="2"/>
  <c r="S304" i="2" s="1"/>
  <c r="R300" i="2"/>
  <c r="P300" i="2"/>
  <c r="R296" i="2"/>
  <c r="P296" i="2"/>
  <c r="R288" i="2"/>
  <c r="P288" i="2"/>
  <c r="R280" i="2"/>
  <c r="P280" i="2"/>
  <c r="R276" i="2"/>
  <c r="P276" i="2"/>
  <c r="R268" i="2"/>
  <c r="P268" i="2"/>
  <c r="R260" i="2"/>
  <c r="P260" i="2"/>
  <c r="R248" i="2"/>
  <c r="P248" i="2"/>
  <c r="S248" i="2" s="1"/>
  <c r="R244" i="2"/>
  <c r="P244" i="2"/>
  <c r="S244" i="2" s="1"/>
  <c r="R240" i="2"/>
  <c r="P240" i="2"/>
  <c r="S240" i="2" s="1"/>
  <c r="R236" i="2"/>
  <c r="P236" i="2"/>
  <c r="S236" i="2" s="1"/>
  <c r="R232" i="2"/>
  <c r="P232" i="2"/>
  <c r="S232" i="2" s="1"/>
  <c r="R228" i="2"/>
  <c r="P228" i="2"/>
  <c r="S228" i="2" s="1"/>
  <c r="R224" i="2"/>
  <c r="P224" i="2"/>
  <c r="S224" i="2" s="1"/>
  <c r="R216" i="2"/>
  <c r="P216" i="2"/>
  <c r="S216" i="2" s="1"/>
  <c r="R212" i="2"/>
  <c r="P212" i="2"/>
  <c r="R200" i="2"/>
  <c r="P200" i="2"/>
  <c r="S200" i="2" s="1"/>
  <c r="R196" i="2"/>
  <c r="P196" i="2"/>
  <c r="R192" i="2"/>
  <c r="P192" i="2"/>
  <c r="R180" i="2"/>
  <c r="P180" i="2"/>
  <c r="R172" i="2"/>
  <c r="P172" i="2"/>
  <c r="R168" i="2"/>
  <c r="P168" i="2"/>
  <c r="S168" i="2" s="1"/>
  <c r="R164" i="2"/>
  <c r="R160" i="2"/>
  <c r="P160" i="2"/>
  <c r="R156" i="2"/>
  <c r="P156" i="2"/>
  <c r="R152" i="2"/>
  <c r="P152" i="2"/>
  <c r="R148" i="2"/>
  <c r="P148" i="2"/>
  <c r="R144" i="2"/>
  <c r="P144" i="2"/>
  <c r="R140" i="2"/>
  <c r="P140" i="2"/>
  <c r="S140" i="2" s="1"/>
  <c r="R136" i="2"/>
  <c r="P136" i="2"/>
  <c r="S136" i="2" s="1"/>
  <c r="R132" i="2"/>
  <c r="P132" i="2"/>
  <c r="S132" i="2" s="1"/>
  <c r="R128" i="2"/>
  <c r="P128" i="2"/>
  <c r="R124" i="2"/>
  <c r="P124" i="2"/>
  <c r="R120" i="2"/>
  <c r="P120" i="2"/>
  <c r="R116" i="2"/>
  <c r="P116" i="2"/>
  <c r="S116" i="2" s="1"/>
  <c r="R112" i="2"/>
  <c r="P112" i="2"/>
  <c r="R108" i="2"/>
  <c r="P108" i="2"/>
  <c r="S108" i="2" s="1"/>
  <c r="R100" i="2"/>
  <c r="P100" i="2"/>
  <c r="R96" i="2"/>
  <c r="P96" i="2"/>
  <c r="S96" i="2" s="1"/>
  <c r="R92" i="2"/>
  <c r="P92" i="2"/>
  <c r="R88" i="2"/>
  <c r="P88" i="2"/>
  <c r="R84" i="2"/>
  <c r="P84" i="2"/>
  <c r="R80" i="2"/>
  <c r="P80" i="2"/>
  <c r="R76" i="2"/>
  <c r="P76" i="2"/>
  <c r="R72" i="2"/>
  <c r="P72" i="2"/>
  <c r="R68" i="2"/>
  <c r="P68" i="2"/>
  <c r="R60" i="2"/>
  <c r="P60" i="2"/>
  <c r="S60" i="2" s="1"/>
  <c r="R56" i="2"/>
  <c r="P56" i="2"/>
  <c r="R52" i="2"/>
  <c r="P52" i="2"/>
  <c r="S52" i="2" s="1"/>
  <c r="R48" i="2"/>
  <c r="P48" i="2"/>
  <c r="R44" i="2"/>
  <c r="P44" i="2"/>
  <c r="S44" i="2" s="1"/>
  <c r="R40" i="2"/>
  <c r="P40" i="2"/>
  <c r="S40" i="2" s="1"/>
  <c r="R32" i="2"/>
  <c r="P32" i="2"/>
  <c r="R28" i="2"/>
  <c r="P28" i="2"/>
  <c r="R24" i="2"/>
  <c r="P24" i="2"/>
  <c r="R16" i="2"/>
  <c r="P16" i="2"/>
  <c r="S16" i="2" s="1"/>
  <c r="R12" i="2"/>
  <c r="P12" i="2"/>
  <c r="S12" i="2" s="1"/>
  <c r="R8" i="2"/>
  <c r="P8" i="2"/>
  <c r="I488" i="2"/>
  <c r="I484" i="2"/>
  <c r="I480" i="2"/>
  <c r="I476" i="2"/>
  <c r="I472" i="2"/>
  <c r="I468" i="2"/>
  <c r="I464" i="2"/>
  <c r="I456" i="2"/>
  <c r="I452" i="2"/>
  <c r="I448" i="2"/>
  <c r="I444" i="2"/>
  <c r="I436" i="2"/>
  <c r="I432" i="2"/>
  <c r="C15" i="8" s="1"/>
  <c r="I428" i="2"/>
  <c r="I424" i="2"/>
  <c r="I420" i="2"/>
  <c r="I416" i="2"/>
  <c r="I412" i="2"/>
  <c r="I408" i="2"/>
  <c r="C16" i="8" s="1"/>
  <c r="I396" i="2"/>
  <c r="I384" i="2"/>
  <c r="I380" i="2"/>
  <c r="I376" i="2"/>
  <c r="I372" i="2"/>
  <c r="I368" i="2"/>
  <c r="I364" i="2"/>
  <c r="I360" i="2"/>
  <c r="I356" i="2"/>
  <c r="I352" i="2"/>
  <c r="I348" i="2"/>
  <c r="I344" i="2"/>
  <c r="I340" i="2"/>
  <c r="I332" i="2"/>
  <c r="I328" i="2"/>
  <c r="I324" i="2"/>
  <c r="C13" i="8" s="1"/>
  <c r="I320" i="2"/>
  <c r="I316" i="2"/>
  <c r="I312" i="2"/>
  <c r="I308" i="2"/>
  <c r="I304" i="2"/>
  <c r="I300" i="2"/>
  <c r="I296" i="2"/>
  <c r="I288" i="2"/>
  <c r="I280" i="2"/>
  <c r="I276" i="2"/>
  <c r="I268" i="2"/>
  <c r="I260" i="2"/>
  <c r="C11" i="8" s="1"/>
  <c r="I248" i="2"/>
  <c r="I244" i="2"/>
  <c r="I240" i="2"/>
  <c r="I236" i="2"/>
  <c r="I232" i="2"/>
  <c r="I228" i="2"/>
  <c r="I224" i="2"/>
  <c r="I216" i="2"/>
  <c r="I212" i="2"/>
  <c r="I200" i="2"/>
  <c r="I196" i="2"/>
  <c r="I192" i="2"/>
  <c r="I180" i="2"/>
  <c r="I172" i="2"/>
  <c r="I168" i="2"/>
  <c r="I164" i="2"/>
  <c r="I160" i="2"/>
  <c r="I156" i="2"/>
  <c r="I152" i="2"/>
  <c r="I148" i="2"/>
  <c r="I144" i="2"/>
  <c r="C8" i="8" s="1"/>
  <c r="I140" i="2"/>
  <c r="I136" i="2"/>
  <c r="I132" i="2"/>
  <c r="I128" i="2"/>
  <c r="I124" i="2"/>
  <c r="I120" i="2"/>
  <c r="I116" i="2"/>
  <c r="I112" i="2"/>
  <c r="C7" i="8" s="1"/>
  <c r="I108" i="2"/>
  <c r="I100" i="2"/>
  <c r="I96" i="2"/>
  <c r="I92" i="2"/>
  <c r="I88" i="2"/>
  <c r="I84" i="2"/>
  <c r="I80" i="2"/>
  <c r="I76" i="2"/>
  <c r="I72" i="2"/>
  <c r="I68" i="2"/>
  <c r="I60" i="2"/>
  <c r="I56" i="2"/>
  <c r="I52" i="2"/>
  <c r="I48" i="2"/>
  <c r="I44" i="2"/>
  <c r="I40" i="2"/>
  <c r="I32" i="2"/>
  <c r="C4" i="8" s="1"/>
  <c r="I28" i="2"/>
  <c r="I24" i="2"/>
  <c r="I20" i="2"/>
  <c r="I16" i="2"/>
  <c r="I12" i="2"/>
  <c r="I8" i="2"/>
  <c r="CT491" i="2"/>
  <c r="BI491" i="2"/>
  <c r="AT491" i="2"/>
  <c r="AR491" i="2"/>
  <c r="AP491" i="2"/>
  <c r="CT490" i="2"/>
  <c r="BI490" i="2"/>
  <c r="AT490" i="2"/>
  <c r="AR490" i="2"/>
  <c r="AP490" i="2"/>
  <c r="CT489" i="2"/>
  <c r="BI489" i="2"/>
  <c r="AT489" i="2"/>
  <c r="AR489" i="2"/>
  <c r="AP489" i="2"/>
  <c r="CT488" i="2"/>
  <c r="CM488" i="2"/>
  <c r="CN488" i="2" s="1"/>
  <c r="CO488" i="2" s="1" a="1"/>
  <c r="CO488" i="2" s="1"/>
  <c r="BI488" i="2"/>
  <c r="AT488" i="2"/>
  <c r="AR488" i="2"/>
  <c r="AP488" i="2"/>
  <c r="X488" i="2"/>
  <c r="M488" i="2"/>
  <c r="F488" i="2"/>
  <c r="E488" i="2"/>
  <c r="D488" i="2"/>
  <c r="CT215" i="2"/>
  <c r="BI215" i="2"/>
  <c r="AT215" i="2"/>
  <c r="AR215" i="2"/>
  <c r="AP215" i="2"/>
  <c r="CT214" i="2"/>
  <c r="BI214" i="2"/>
  <c r="AT214" i="2"/>
  <c r="AR214" i="2"/>
  <c r="AP214" i="2"/>
  <c r="CT213" i="2"/>
  <c r="BI213" i="2"/>
  <c r="AT213" i="2"/>
  <c r="AR213" i="2"/>
  <c r="AP213" i="2"/>
  <c r="CT212" i="2"/>
  <c r="CM212" i="2"/>
  <c r="CN215" i="2" s="1"/>
  <c r="CO215" i="2" s="1" a="1"/>
  <c r="CO215" i="2" s="1"/>
  <c r="BI212" i="2"/>
  <c r="AT212" i="2"/>
  <c r="AR212" i="2"/>
  <c r="AP212" i="2"/>
  <c r="X212" i="2"/>
  <c r="M212" i="2"/>
  <c r="F212" i="2"/>
  <c r="E212" i="2"/>
  <c r="D212" i="2"/>
  <c r="CT91" i="2"/>
  <c r="BI91" i="2"/>
  <c r="AT91" i="2"/>
  <c r="AR91" i="2"/>
  <c r="AP91" i="2"/>
  <c r="CT90" i="2"/>
  <c r="BI90" i="2"/>
  <c r="AT90" i="2"/>
  <c r="AR90" i="2"/>
  <c r="AP90" i="2"/>
  <c r="CT89" i="2"/>
  <c r="BI89" i="2"/>
  <c r="AT89" i="2"/>
  <c r="AR89" i="2"/>
  <c r="AP89" i="2"/>
  <c r="CT88" i="2"/>
  <c r="BI88" i="2"/>
  <c r="AT88" i="2"/>
  <c r="AR88" i="2"/>
  <c r="AP88" i="2"/>
  <c r="X88" i="2"/>
  <c r="M88" i="2"/>
  <c r="F88" i="2"/>
  <c r="E88" i="2"/>
  <c r="D88" i="2"/>
  <c r="CT83" i="2"/>
  <c r="BI83" i="2"/>
  <c r="AT83" i="2"/>
  <c r="AR83" i="2"/>
  <c r="AP83" i="2"/>
  <c r="CT82" i="2"/>
  <c r="BI82" i="2"/>
  <c r="AT82" i="2"/>
  <c r="AR82" i="2"/>
  <c r="AP82" i="2"/>
  <c r="CT81" i="2"/>
  <c r="BI81" i="2"/>
  <c r="AT81" i="2"/>
  <c r="AR81" i="2"/>
  <c r="AP81" i="2"/>
  <c r="CT80" i="2"/>
  <c r="CM80" i="2"/>
  <c r="BI80" i="2"/>
  <c r="AT80" i="2"/>
  <c r="AR80" i="2"/>
  <c r="AP80" i="2"/>
  <c r="X80" i="2"/>
  <c r="M80" i="2"/>
  <c r="F80" i="2"/>
  <c r="E80" i="2"/>
  <c r="D80" i="2"/>
  <c r="CT71" i="2"/>
  <c r="BI71" i="2"/>
  <c r="AT71" i="2"/>
  <c r="AR71" i="2"/>
  <c r="AP71" i="2"/>
  <c r="CT70" i="2"/>
  <c r="BI70" i="2"/>
  <c r="AT70" i="2"/>
  <c r="AR70" i="2"/>
  <c r="AP70" i="2"/>
  <c r="CT69" i="2"/>
  <c r="BI69" i="2"/>
  <c r="AT69" i="2"/>
  <c r="AR69" i="2"/>
  <c r="AP69" i="2"/>
  <c r="CT68" i="2"/>
  <c r="CM68" i="2"/>
  <c r="BI68" i="2"/>
  <c r="AT68" i="2"/>
  <c r="AR68" i="2"/>
  <c r="AP68" i="2"/>
  <c r="X68" i="2"/>
  <c r="M68" i="2"/>
  <c r="F68" i="2"/>
  <c r="E68" i="2"/>
  <c r="D68" i="2"/>
  <c r="CT63" i="2"/>
  <c r="BI63" i="2"/>
  <c r="AT63" i="2"/>
  <c r="AR63" i="2"/>
  <c r="AP63" i="2"/>
  <c r="CT62" i="2"/>
  <c r="BI62" i="2"/>
  <c r="AT62" i="2"/>
  <c r="AR62" i="2"/>
  <c r="AP62" i="2"/>
  <c r="CT61" i="2"/>
  <c r="BI61" i="2"/>
  <c r="AT61" i="2"/>
  <c r="AR61" i="2"/>
  <c r="AP61" i="2"/>
  <c r="CT60" i="2"/>
  <c r="CM60" i="2"/>
  <c r="CN63" i="2" s="1"/>
  <c r="CO63" i="2" s="1" a="1"/>
  <c r="CO63" i="2" s="1"/>
  <c r="BI60" i="2"/>
  <c r="AT60" i="2"/>
  <c r="AR60" i="2"/>
  <c r="AP60" i="2"/>
  <c r="X60" i="2"/>
  <c r="M60" i="2"/>
  <c r="F60" i="2"/>
  <c r="E60" i="2"/>
  <c r="D60" i="2"/>
  <c r="AT475" i="2"/>
  <c r="AR475" i="2"/>
  <c r="AT474" i="2"/>
  <c r="AR474" i="2"/>
  <c r="AT473" i="2"/>
  <c r="AR473" i="2"/>
  <c r="AT472" i="2"/>
  <c r="AR472" i="2"/>
  <c r="AT471" i="2"/>
  <c r="AR471" i="2"/>
  <c r="AT470" i="2"/>
  <c r="AR470" i="2"/>
  <c r="AT469" i="2"/>
  <c r="AR469" i="2"/>
  <c r="AT468" i="2"/>
  <c r="AR468" i="2"/>
  <c r="AT467" i="2"/>
  <c r="AR467" i="2"/>
  <c r="AT466" i="2"/>
  <c r="AR466" i="2"/>
  <c r="AT465" i="2"/>
  <c r="AR465" i="2"/>
  <c r="AT464" i="2"/>
  <c r="AR464" i="2"/>
  <c r="AT487" i="2"/>
  <c r="AR487" i="2"/>
  <c r="AT486" i="2"/>
  <c r="AR486" i="2"/>
  <c r="AT485" i="2"/>
  <c r="AR485" i="2"/>
  <c r="AT484" i="2"/>
  <c r="AR484" i="2"/>
  <c r="AT483" i="2"/>
  <c r="AR483" i="2"/>
  <c r="AT482" i="2"/>
  <c r="AR482" i="2"/>
  <c r="AT481" i="2"/>
  <c r="AR481" i="2"/>
  <c r="AT480" i="2"/>
  <c r="AR480" i="2"/>
  <c r="AT459" i="2"/>
  <c r="AR459" i="2"/>
  <c r="AT458" i="2"/>
  <c r="AR458" i="2"/>
  <c r="AT457" i="2"/>
  <c r="AR457" i="2"/>
  <c r="AT456" i="2"/>
  <c r="AR456" i="2"/>
  <c r="AT479" i="2"/>
  <c r="AR479" i="2"/>
  <c r="AT478" i="2"/>
  <c r="AR478" i="2"/>
  <c r="AT477" i="2"/>
  <c r="AR477" i="2"/>
  <c r="AT476" i="2"/>
  <c r="AR476" i="2"/>
  <c r="AT435" i="2"/>
  <c r="AR435" i="2"/>
  <c r="AT434" i="2"/>
  <c r="AR434" i="2"/>
  <c r="AT433" i="2"/>
  <c r="AR433" i="2"/>
  <c r="AT432" i="2"/>
  <c r="AR432" i="2"/>
  <c r="AT455" i="2"/>
  <c r="AR455" i="2"/>
  <c r="AT454" i="2"/>
  <c r="AR454" i="2"/>
  <c r="AT453" i="2"/>
  <c r="AR453" i="2"/>
  <c r="AT452" i="2"/>
  <c r="AR452" i="2"/>
  <c r="AT447" i="2"/>
  <c r="AR447" i="2"/>
  <c r="AT446" i="2"/>
  <c r="AR446" i="2"/>
  <c r="AT445" i="2"/>
  <c r="AR445" i="2"/>
  <c r="AT444" i="2"/>
  <c r="AR444" i="2"/>
  <c r="AT451" i="2"/>
  <c r="AR451" i="2"/>
  <c r="AT450" i="2"/>
  <c r="AR450" i="2"/>
  <c r="AT449" i="2"/>
  <c r="AR449" i="2"/>
  <c r="AT448" i="2"/>
  <c r="AR448" i="2"/>
  <c r="AT439" i="2"/>
  <c r="AR439" i="2"/>
  <c r="AT438" i="2"/>
  <c r="AR438" i="2"/>
  <c r="AT437" i="2"/>
  <c r="AR437" i="2"/>
  <c r="AT436" i="2"/>
  <c r="AR436" i="2"/>
  <c r="AT431" i="2"/>
  <c r="AR431" i="2"/>
  <c r="AT430" i="2"/>
  <c r="AR430" i="2"/>
  <c r="AT429" i="2"/>
  <c r="AR429" i="2"/>
  <c r="AT428" i="2"/>
  <c r="AR428" i="2"/>
  <c r="AT423" i="2"/>
  <c r="AR423" i="2"/>
  <c r="AT422" i="2"/>
  <c r="AR422" i="2"/>
  <c r="AT421" i="2"/>
  <c r="AR421" i="2"/>
  <c r="AT420" i="2"/>
  <c r="AR420" i="2"/>
  <c r="AT419" i="2"/>
  <c r="AR419" i="2"/>
  <c r="AT418" i="2"/>
  <c r="AR418" i="2"/>
  <c r="AT417" i="2"/>
  <c r="AR417" i="2"/>
  <c r="AT416" i="2"/>
  <c r="AR416" i="2"/>
  <c r="AT427" i="2"/>
  <c r="AR427" i="2"/>
  <c r="AT426" i="2"/>
  <c r="AR426" i="2"/>
  <c r="AT425" i="2"/>
  <c r="AR425" i="2"/>
  <c r="AT424" i="2"/>
  <c r="AR424" i="2"/>
  <c r="AT415" i="2"/>
  <c r="AR415" i="2"/>
  <c r="AT414" i="2"/>
  <c r="AR414" i="2"/>
  <c r="AT413" i="2"/>
  <c r="AR413" i="2"/>
  <c r="AT412" i="2"/>
  <c r="AR412" i="2"/>
  <c r="AT411" i="2"/>
  <c r="AR411" i="2"/>
  <c r="AT410" i="2"/>
  <c r="AR410" i="2"/>
  <c r="AT409" i="2"/>
  <c r="AR409" i="2"/>
  <c r="AT408" i="2"/>
  <c r="AR408" i="2"/>
  <c r="AT383" i="2"/>
  <c r="AR383" i="2"/>
  <c r="AT382" i="2"/>
  <c r="AR382" i="2"/>
  <c r="AT381" i="2"/>
  <c r="AR381" i="2"/>
  <c r="AT380" i="2"/>
  <c r="AR380" i="2"/>
  <c r="AT375" i="2"/>
  <c r="AR375" i="2"/>
  <c r="AT374" i="2"/>
  <c r="AR374" i="2"/>
  <c r="AT373" i="2"/>
  <c r="AR373" i="2"/>
  <c r="AT372" i="2"/>
  <c r="AR372" i="2"/>
  <c r="AT371" i="2"/>
  <c r="AR371" i="2"/>
  <c r="AT370" i="2"/>
  <c r="AR370" i="2"/>
  <c r="AT369" i="2"/>
  <c r="AR369" i="2"/>
  <c r="AT368" i="2"/>
  <c r="AR368" i="2"/>
  <c r="AT363" i="2"/>
  <c r="AR363" i="2"/>
  <c r="AT362" i="2"/>
  <c r="AR362" i="2"/>
  <c r="AT361" i="2"/>
  <c r="AR361" i="2"/>
  <c r="AT360" i="2"/>
  <c r="AR360" i="2"/>
  <c r="AT359" i="2"/>
  <c r="AR359" i="2"/>
  <c r="AT358" i="2"/>
  <c r="AR358" i="2"/>
  <c r="AT357" i="2"/>
  <c r="AR357" i="2"/>
  <c r="AT356" i="2"/>
  <c r="AR356" i="2"/>
  <c r="AT379" i="2"/>
  <c r="AR379" i="2"/>
  <c r="AT378" i="2"/>
  <c r="AR378" i="2"/>
  <c r="AT377" i="2"/>
  <c r="AR377" i="2"/>
  <c r="AT376" i="2"/>
  <c r="AR376" i="2"/>
  <c r="AT367" i="2"/>
  <c r="AR367" i="2"/>
  <c r="AT366" i="2"/>
  <c r="AR366" i="2"/>
  <c r="AT365" i="2"/>
  <c r="AR365" i="2"/>
  <c r="AT364" i="2"/>
  <c r="AR364" i="2"/>
  <c r="AT399" i="2"/>
  <c r="AR399" i="2"/>
  <c r="AT398" i="2"/>
  <c r="AR398" i="2"/>
  <c r="AT397" i="2"/>
  <c r="AR397" i="2"/>
  <c r="AT396" i="2"/>
  <c r="AR396" i="2"/>
  <c r="AT387" i="2"/>
  <c r="AR387" i="2"/>
  <c r="AT386" i="2"/>
  <c r="AR386" i="2"/>
  <c r="AT385" i="2"/>
  <c r="AR385" i="2"/>
  <c r="AT384" i="2"/>
  <c r="AR384" i="2"/>
  <c r="AT355" i="2"/>
  <c r="AR355" i="2"/>
  <c r="AT354" i="2"/>
  <c r="AR354" i="2"/>
  <c r="AT353" i="2"/>
  <c r="AR353" i="2"/>
  <c r="AT352" i="2"/>
  <c r="AR352" i="2"/>
  <c r="AT345" i="2"/>
  <c r="AT344" i="2"/>
  <c r="AT335" i="2"/>
  <c r="AR335" i="2"/>
  <c r="AT334" i="2"/>
  <c r="AR334" i="2"/>
  <c r="AT333" i="2"/>
  <c r="AR333" i="2"/>
  <c r="AT332" i="2"/>
  <c r="AR332" i="2"/>
  <c r="AT327" i="2"/>
  <c r="AR327" i="2"/>
  <c r="AT326" i="2"/>
  <c r="AR326" i="2"/>
  <c r="AT325" i="2"/>
  <c r="AR325" i="2"/>
  <c r="AT324" i="2"/>
  <c r="AR324" i="2"/>
  <c r="AT343" i="2"/>
  <c r="AR343" i="2"/>
  <c r="AT342" i="2"/>
  <c r="AR342" i="2"/>
  <c r="AT341" i="2"/>
  <c r="AR341" i="2"/>
  <c r="AT340" i="2"/>
  <c r="AR340" i="2"/>
  <c r="AT331" i="2"/>
  <c r="AR331" i="2"/>
  <c r="AT330" i="2"/>
  <c r="AR330" i="2"/>
  <c r="AT329" i="2"/>
  <c r="AR329" i="2"/>
  <c r="AT328" i="2"/>
  <c r="AR328" i="2"/>
  <c r="AT323" i="2"/>
  <c r="AR323" i="2"/>
  <c r="AT322" i="2"/>
  <c r="AR322" i="2"/>
  <c r="AT321" i="2"/>
  <c r="AR321" i="2"/>
  <c r="AT320" i="2"/>
  <c r="AR320" i="2"/>
  <c r="AT315" i="2"/>
  <c r="AR315" i="2"/>
  <c r="AT314" i="2"/>
  <c r="AR314" i="2"/>
  <c r="AT313" i="2"/>
  <c r="AR313" i="2"/>
  <c r="AT312" i="2"/>
  <c r="AR312" i="2"/>
  <c r="AT311" i="2"/>
  <c r="AR311" i="2"/>
  <c r="AT310" i="2"/>
  <c r="AR310" i="2"/>
  <c r="AT309" i="2"/>
  <c r="AR309" i="2"/>
  <c r="AT308" i="2"/>
  <c r="AR308" i="2"/>
  <c r="AT307" i="2"/>
  <c r="AR307" i="2"/>
  <c r="AT306" i="2"/>
  <c r="AR306" i="2"/>
  <c r="AT305" i="2"/>
  <c r="AR305" i="2"/>
  <c r="AT304" i="2"/>
  <c r="AR304" i="2"/>
  <c r="AT319" i="2"/>
  <c r="AR319" i="2"/>
  <c r="AT318" i="2"/>
  <c r="AR318" i="2"/>
  <c r="AT317" i="2"/>
  <c r="AR317" i="2"/>
  <c r="AT316" i="2"/>
  <c r="AR316" i="2"/>
  <c r="AT303" i="2"/>
  <c r="AR303" i="2"/>
  <c r="AT302" i="2"/>
  <c r="AR302" i="2"/>
  <c r="AT301" i="2"/>
  <c r="AR301" i="2"/>
  <c r="AT300" i="2"/>
  <c r="AR300" i="2"/>
  <c r="AT299" i="2"/>
  <c r="AR299" i="2"/>
  <c r="AT298" i="2"/>
  <c r="AR298" i="2"/>
  <c r="AT297" i="2"/>
  <c r="AR297" i="2"/>
  <c r="AT296" i="2"/>
  <c r="AR296" i="2"/>
  <c r="AT291" i="2"/>
  <c r="AR291" i="2"/>
  <c r="AT290" i="2"/>
  <c r="AR290" i="2"/>
  <c r="AT289" i="2"/>
  <c r="AR289" i="2"/>
  <c r="AT288" i="2"/>
  <c r="AR288" i="2"/>
  <c r="AT283" i="2"/>
  <c r="AR283" i="2"/>
  <c r="AT282" i="2"/>
  <c r="AR282" i="2"/>
  <c r="AT281" i="2"/>
  <c r="AR281" i="2"/>
  <c r="AT280" i="2"/>
  <c r="AR280" i="2"/>
  <c r="AT279" i="2"/>
  <c r="AR279" i="2"/>
  <c r="AT278" i="2"/>
  <c r="AR278" i="2"/>
  <c r="AT277" i="2"/>
  <c r="AR277" i="2"/>
  <c r="AT276" i="2"/>
  <c r="AR276" i="2"/>
  <c r="AT271" i="2"/>
  <c r="AR271" i="2"/>
  <c r="AT270" i="2"/>
  <c r="AR270" i="2"/>
  <c r="AT269" i="2"/>
  <c r="AR269" i="2"/>
  <c r="AT268" i="2"/>
  <c r="AR268" i="2"/>
  <c r="AT263" i="2"/>
  <c r="AR263" i="2"/>
  <c r="AT262" i="2"/>
  <c r="AR262" i="2"/>
  <c r="AT261" i="2"/>
  <c r="AR261" i="2"/>
  <c r="AT260" i="2"/>
  <c r="AR260" i="2"/>
  <c r="AT251" i="2"/>
  <c r="AR251" i="2"/>
  <c r="AT250" i="2"/>
  <c r="AR250" i="2"/>
  <c r="AT249" i="2"/>
  <c r="AR249" i="2"/>
  <c r="AT248" i="2"/>
  <c r="AR248" i="2"/>
  <c r="AT247" i="2"/>
  <c r="AR247" i="2"/>
  <c r="AT246" i="2"/>
  <c r="AR246" i="2"/>
  <c r="AT245" i="2"/>
  <c r="AR245" i="2"/>
  <c r="AT244" i="2"/>
  <c r="AR244" i="2"/>
  <c r="AT239" i="2"/>
  <c r="AR239" i="2"/>
  <c r="AT238" i="2"/>
  <c r="AR238" i="2"/>
  <c r="AT237" i="2"/>
  <c r="AR237" i="2"/>
  <c r="AT236" i="2"/>
  <c r="AR236" i="2"/>
  <c r="AT227" i="2"/>
  <c r="AR227" i="2"/>
  <c r="AT226" i="2"/>
  <c r="AR226" i="2"/>
  <c r="AT225" i="2"/>
  <c r="AR225" i="2"/>
  <c r="AT224" i="2"/>
  <c r="AR224" i="2"/>
  <c r="AT235" i="2"/>
  <c r="AR235" i="2"/>
  <c r="AT234" i="2"/>
  <c r="AR234" i="2"/>
  <c r="AT233" i="2"/>
  <c r="AR233" i="2"/>
  <c r="AT232" i="2"/>
  <c r="AR232" i="2"/>
  <c r="AT231" i="2"/>
  <c r="AR231" i="2"/>
  <c r="AT230" i="2"/>
  <c r="AR230" i="2"/>
  <c r="AT229" i="2"/>
  <c r="AR229" i="2"/>
  <c r="AT228" i="2"/>
  <c r="AR228" i="2"/>
  <c r="AT243" i="2"/>
  <c r="AR243" i="2"/>
  <c r="AT242" i="2"/>
  <c r="AR242" i="2"/>
  <c r="AT241" i="2"/>
  <c r="AR241" i="2"/>
  <c r="AT240" i="2"/>
  <c r="AR240" i="2"/>
  <c r="AT199" i="2"/>
  <c r="AR199" i="2"/>
  <c r="AT198" i="2"/>
  <c r="AR198" i="2"/>
  <c r="AT197" i="2"/>
  <c r="AR197" i="2"/>
  <c r="AT196" i="2"/>
  <c r="AR196" i="2"/>
  <c r="AT195" i="2"/>
  <c r="AR195" i="2"/>
  <c r="AT194" i="2"/>
  <c r="AR194" i="2"/>
  <c r="AT193" i="2"/>
  <c r="AR193" i="2"/>
  <c r="AT192" i="2"/>
  <c r="AR192" i="2"/>
  <c r="AT183" i="2"/>
  <c r="AR183" i="2"/>
  <c r="AT182" i="2"/>
  <c r="AR182" i="2"/>
  <c r="AT181" i="2"/>
  <c r="AR181" i="2"/>
  <c r="AT180" i="2"/>
  <c r="AR180" i="2"/>
  <c r="AT219" i="2"/>
  <c r="AR219" i="2"/>
  <c r="AT218" i="2"/>
  <c r="AR218" i="2"/>
  <c r="AT217" i="2"/>
  <c r="AR217" i="2"/>
  <c r="AT216" i="2"/>
  <c r="AR216" i="2"/>
  <c r="AT203" i="2"/>
  <c r="AR203" i="2"/>
  <c r="AT202" i="2"/>
  <c r="AR202" i="2"/>
  <c r="AT201" i="2"/>
  <c r="AR201" i="2"/>
  <c r="AT200" i="2"/>
  <c r="AR200" i="2"/>
  <c r="AT151" i="2"/>
  <c r="AR151" i="2"/>
  <c r="AT150" i="2"/>
  <c r="AR150" i="2"/>
  <c r="AT149" i="2"/>
  <c r="AR149" i="2"/>
  <c r="AT148" i="2"/>
  <c r="AR148" i="2"/>
  <c r="AT175" i="2"/>
  <c r="AR175" i="2"/>
  <c r="AT174" i="2"/>
  <c r="AR174" i="2"/>
  <c r="AT173" i="2"/>
  <c r="AR173" i="2"/>
  <c r="AT172" i="2"/>
  <c r="AR172" i="2"/>
  <c r="AT171" i="2"/>
  <c r="AR171" i="2"/>
  <c r="AT170" i="2"/>
  <c r="AR170" i="2"/>
  <c r="AT169" i="2"/>
  <c r="AR169" i="2"/>
  <c r="AT168" i="2"/>
  <c r="AR168" i="2"/>
  <c r="AT167" i="2"/>
  <c r="AR167" i="2"/>
  <c r="AT166" i="2"/>
  <c r="AR166" i="2"/>
  <c r="AT165" i="2"/>
  <c r="AR165" i="2"/>
  <c r="AT164" i="2"/>
  <c r="AR164" i="2"/>
  <c r="AT163" i="2"/>
  <c r="AR163" i="2"/>
  <c r="AT162" i="2"/>
  <c r="AR162" i="2"/>
  <c r="AT161" i="2"/>
  <c r="AR161" i="2"/>
  <c r="AT160" i="2"/>
  <c r="AR160" i="2"/>
  <c r="AT159" i="2"/>
  <c r="AR159" i="2"/>
  <c r="AT158" i="2"/>
  <c r="AR158" i="2"/>
  <c r="AT157" i="2"/>
  <c r="AR157" i="2"/>
  <c r="AT156" i="2"/>
  <c r="AR156" i="2"/>
  <c r="AT155" i="2"/>
  <c r="AR155" i="2"/>
  <c r="AT154" i="2"/>
  <c r="AR154" i="2"/>
  <c r="AT153" i="2"/>
  <c r="AR153" i="2"/>
  <c r="AT152" i="2"/>
  <c r="AR152" i="2"/>
  <c r="AT147" i="2"/>
  <c r="AR147" i="2"/>
  <c r="AT146" i="2"/>
  <c r="AR146" i="2"/>
  <c r="AT145" i="2"/>
  <c r="AR145" i="2"/>
  <c r="AT144" i="2"/>
  <c r="AR144" i="2"/>
  <c r="AT143" i="2"/>
  <c r="AR143" i="2"/>
  <c r="AT142" i="2"/>
  <c r="AR142" i="2"/>
  <c r="AT141" i="2"/>
  <c r="AR141" i="2"/>
  <c r="AT140" i="2"/>
  <c r="AR140" i="2"/>
  <c r="AT139" i="2"/>
  <c r="AR139" i="2"/>
  <c r="AT138" i="2"/>
  <c r="AR138" i="2"/>
  <c r="AT137" i="2"/>
  <c r="AR137" i="2"/>
  <c r="AT136" i="2"/>
  <c r="AR136" i="2"/>
  <c r="AT135" i="2"/>
  <c r="AR135" i="2"/>
  <c r="AT134" i="2"/>
  <c r="AR134" i="2"/>
  <c r="AT133" i="2"/>
  <c r="AR133" i="2"/>
  <c r="AT132" i="2"/>
  <c r="AR132" i="2"/>
  <c r="AT119" i="2"/>
  <c r="AR119" i="2"/>
  <c r="AT118" i="2"/>
  <c r="AR118" i="2"/>
  <c r="AT117" i="2"/>
  <c r="AR117" i="2"/>
  <c r="AT116" i="2"/>
  <c r="AR116" i="2"/>
  <c r="AT127" i="2"/>
  <c r="AR127" i="2"/>
  <c r="AT126" i="2"/>
  <c r="AR126" i="2"/>
  <c r="AT125" i="2"/>
  <c r="AR125" i="2"/>
  <c r="AT124" i="2"/>
  <c r="AR124" i="2"/>
  <c r="AT131" i="2"/>
  <c r="AR131" i="2"/>
  <c r="AT130" i="2"/>
  <c r="AR130" i="2"/>
  <c r="AT129" i="2"/>
  <c r="AR129" i="2"/>
  <c r="AT128" i="2"/>
  <c r="AR128" i="2"/>
  <c r="AT123" i="2"/>
  <c r="AR123" i="2"/>
  <c r="AT122" i="2"/>
  <c r="AR122" i="2"/>
  <c r="AT121" i="2"/>
  <c r="AR121" i="2"/>
  <c r="AT120" i="2"/>
  <c r="AR120" i="2"/>
  <c r="AT115" i="2"/>
  <c r="AR115" i="2"/>
  <c r="AT114" i="2"/>
  <c r="AR114" i="2"/>
  <c r="AT113" i="2"/>
  <c r="AR113" i="2"/>
  <c r="AT112" i="2"/>
  <c r="AR112" i="2"/>
  <c r="AT111" i="2"/>
  <c r="AR111" i="2"/>
  <c r="AT110" i="2"/>
  <c r="AR110" i="2"/>
  <c r="AT109" i="2"/>
  <c r="AR109" i="2"/>
  <c r="AT108" i="2"/>
  <c r="AR108" i="2"/>
  <c r="AT99" i="2"/>
  <c r="AR99" i="2"/>
  <c r="AT98" i="2"/>
  <c r="AR98" i="2"/>
  <c r="AT97" i="2"/>
  <c r="AR97" i="2"/>
  <c r="AT96" i="2"/>
  <c r="AR96" i="2"/>
  <c r="AT103" i="2"/>
  <c r="AR103" i="2"/>
  <c r="AT102" i="2"/>
  <c r="AR102" i="2"/>
  <c r="AT101" i="2"/>
  <c r="AR101" i="2"/>
  <c r="AT100" i="2"/>
  <c r="AR100" i="2"/>
  <c r="AT95" i="2"/>
  <c r="AR95" i="2"/>
  <c r="AT94" i="2"/>
  <c r="AR94" i="2"/>
  <c r="AT93" i="2"/>
  <c r="AR93" i="2"/>
  <c r="AT92" i="2"/>
  <c r="AR92" i="2"/>
  <c r="AT87" i="2"/>
  <c r="AR87" i="2"/>
  <c r="AT86" i="2"/>
  <c r="AR86" i="2"/>
  <c r="AT85" i="2"/>
  <c r="AR85" i="2"/>
  <c r="AT84" i="2"/>
  <c r="AR84" i="2"/>
  <c r="AT79" i="2"/>
  <c r="AR79" i="2"/>
  <c r="AT78" i="2"/>
  <c r="AR78" i="2"/>
  <c r="AT77" i="2"/>
  <c r="AR77" i="2"/>
  <c r="AT76" i="2"/>
  <c r="AR76" i="2"/>
  <c r="AT75" i="2"/>
  <c r="AR75" i="2"/>
  <c r="AT74" i="2"/>
  <c r="AR74" i="2"/>
  <c r="AT73" i="2"/>
  <c r="AR73" i="2"/>
  <c r="AT72" i="2"/>
  <c r="AR72" i="2"/>
  <c r="AT47" i="2"/>
  <c r="AR47" i="2"/>
  <c r="AT46" i="2"/>
  <c r="AR46" i="2"/>
  <c r="AT45" i="2"/>
  <c r="AR45" i="2"/>
  <c r="AT44" i="2"/>
  <c r="AR44" i="2"/>
  <c r="AT43" i="2"/>
  <c r="AR43" i="2"/>
  <c r="AT42" i="2"/>
  <c r="AR42" i="2"/>
  <c r="AT41" i="2"/>
  <c r="AR41" i="2"/>
  <c r="AT40" i="2"/>
  <c r="AR40" i="2"/>
  <c r="AT51" i="2"/>
  <c r="AR51" i="2"/>
  <c r="AT59" i="2"/>
  <c r="AR59" i="2"/>
  <c r="AT58" i="2"/>
  <c r="AR58" i="2"/>
  <c r="AT57" i="2"/>
  <c r="AR57" i="2"/>
  <c r="AT56" i="2"/>
  <c r="AR56" i="2"/>
  <c r="AT55" i="2"/>
  <c r="AR55" i="2"/>
  <c r="AT54" i="2"/>
  <c r="AR54" i="2"/>
  <c r="AT53" i="2"/>
  <c r="AR53" i="2"/>
  <c r="AT52" i="2"/>
  <c r="AR52" i="2"/>
  <c r="AT19" i="2"/>
  <c r="AR19" i="2"/>
  <c r="AT18" i="2"/>
  <c r="AR18" i="2"/>
  <c r="AT17" i="2"/>
  <c r="AR17" i="2"/>
  <c r="AT16" i="2"/>
  <c r="AR16" i="2"/>
  <c r="AT15" i="2"/>
  <c r="AR15" i="2"/>
  <c r="AT14" i="2"/>
  <c r="AR14" i="2"/>
  <c r="AT13" i="2"/>
  <c r="AR13" i="2"/>
  <c r="AT12" i="2"/>
  <c r="AR12" i="2"/>
  <c r="AT31" i="2"/>
  <c r="AR31" i="2"/>
  <c r="AT30" i="2"/>
  <c r="AR30" i="2"/>
  <c r="AT29" i="2"/>
  <c r="AR29" i="2"/>
  <c r="AT28" i="2"/>
  <c r="AR28" i="2"/>
  <c r="AT27" i="2"/>
  <c r="AR27" i="2"/>
  <c r="AT26" i="2"/>
  <c r="AR26" i="2"/>
  <c r="AT25" i="2"/>
  <c r="AR25" i="2"/>
  <c r="AT24" i="2"/>
  <c r="AR24" i="2"/>
  <c r="AT11" i="2"/>
  <c r="AR11" i="2"/>
  <c r="AT10" i="2"/>
  <c r="AR10" i="2"/>
  <c r="AT9" i="2"/>
  <c r="AR9" i="2"/>
  <c r="CI8" i="2"/>
  <c r="G335" i="23"/>
  <c r="G334" i="23"/>
  <c r="G333" i="23"/>
  <c r="G332" i="23"/>
  <c r="W332" i="23"/>
  <c r="AC332" i="23"/>
  <c r="G331" i="23"/>
  <c r="G330" i="23"/>
  <c r="G329" i="23"/>
  <c r="W329" i="23"/>
  <c r="AC329" i="23"/>
  <c r="AI329" i="23"/>
  <c r="AO329" i="23"/>
  <c r="AU329" i="23"/>
  <c r="BA329" i="23"/>
  <c r="BG329" i="23"/>
  <c r="BM329" i="23"/>
  <c r="BS329" i="23"/>
  <c r="BY329" i="23"/>
  <c r="G328" i="23"/>
  <c r="G327" i="23"/>
  <c r="W327" i="23"/>
  <c r="AC327" i="23"/>
  <c r="AI327" i="23"/>
  <c r="AO327" i="23"/>
  <c r="G326" i="23"/>
  <c r="W326" i="23"/>
  <c r="G325" i="23"/>
  <c r="G324" i="23"/>
  <c r="G323" i="23"/>
  <c r="W323" i="23"/>
  <c r="AC323" i="23"/>
  <c r="AI323" i="23"/>
  <c r="AO323" i="23"/>
  <c r="AU323" i="23"/>
  <c r="BA323" i="23"/>
  <c r="BG323" i="23"/>
  <c r="BM323" i="23"/>
  <c r="BS323" i="23"/>
  <c r="BY323" i="23"/>
  <c r="CE323" i="23"/>
  <c r="CK323" i="23"/>
  <c r="G322" i="23"/>
  <c r="W322" i="23"/>
  <c r="G321" i="23"/>
  <c r="G320" i="23"/>
  <c r="W320" i="23"/>
  <c r="AC320" i="23"/>
  <c r="AI320" i="23"/>
  <c r="AO320" i="23"/>
  <c r="AU320" i="23"/>
  <c r="BA320" i="23"/>
  <c r="BG320" i="23"/>
  <c r="BM320" i="23"/>
  <c r="BS320" i="23"/>
  <c r="BY320" i="23"/>
  <c r="CE320" i="23"/>
  <c r="CK320" i="23"/>
  <c r="G319" i="23"/>
  <c r="G318" i="23"/>
  <c r="G317" i="23"/>
  <c r="G316" i="23"/>
  <c r="G315" i="23"/>
  <c r="G314" i="23"/>
  <c r="G313" i="23"/>
  <c r="G312" i="23"/>
  <c r="G311" i="23"/>
  <c r="W311" i="23"/>
  <c r="AC311" i="23"/>
  <c r="AI311" i="23"/>
  <c r="AO311" i="23"/>
  <c r="AU311" i="23"/>
  <c r="BA311" i="23"/>
  <c r="BG311" i="23"/>
  <c r="BM311" i="23"/>
  <c r="BS311" i="23"/>
  <c r="BY311" i="23"/>
  <c r="CE311" i="23"/>
  <c r="CK311" i="23"/>
  <c r="G310" i="23"/>
  <c r="G309" i="23"/>
  <c r="G308" i="23"/>
  <c r="W308" i="23"/>
  <c r="AC308" i="23"/>
  <c r="AI308" i="23"/>
  <c r="AO308" i="23"/>
  <c r="AU308" i="23"/>
  <c r="BA308" i="23"/>
  <c r="BG308" i="23"/>
  <c r="BM308" i="23"/>
  <c r="BS308" i="23"/>
  <c r="BY308" i="23"/>
  <c r="CE308" i="23"/>
  <c r="CK308" i="23"/>
  <c r="G307" i="23"/>
  <c r="W307" i="23"/>
  <c r="AC307" i="23"/>
  <c r="AI307" i="23"/>
  <c r="AO307" i="23"/>
  <c r="AU307" i="23"/>
  <c r="BA307" i="23"/>
  <c r="BG307" i="23"/>
  <c r="BM307" i="23"/>
  <c r="BS307" i="23"/>
  <c r="BY307" i="23"/>
  <c r="CE307" i="23"/>
  <c r="CK307" i="23"/>
  <c r="G306" i="23"/>
  <c r="G305" i="23"/>
  <c r="W305" i="23"/>
  <c r="AC305" i="23"/>
  <c r="AI305" i="23"/>
  <c r="AO305" i="23"/>
  <c r="AU305" i="23"/>
  <c r="BA305" i="23"/>
  <c r="BG305" i="23"/>
  <c r="BM305" i="23"/>
  <c r="BS305" i="23"/>
  <c r="BY305" i="23"/>
  <c r="CE305" i="23"/>
  <c r="CK305" i="23"/>
  <c r="G304" i="23"/>
  <c r="G303" i="23"/>
  <c r="G302" i="23"/>
  <c r="G301" i="23"/>
  <c r="G300" i="23"/>
  <c r="AU300" i="23"/>
  <c r="G299" i="23"/>
  <c r="W299" i="23"/>
  <c r="AC299" i="23"/>
  <c r="AI299" i="23"/>
  <c r="AO299" i="23"/>
  <c r="AU299" i="23"/>
  <c r="BA299" i="23"/>
  <c r="BG299" i="23"/>
  <c r="BM299" i="23"/>
  <c r="BS299" i="23"/>
  <c r="BY299" i="23"/>
  <c r="CE299" i="23"/>
  <c r="CK299" i="23"/>
  <c r="G298" i="23"/>
  <c r="G297" i="23"/>
  <c r="W297" i="23"/>
  <c r="AC297" i="23"/>
  <c r="AI297" i="23"/>
  <c r="AO297" i="23"/>
  <c r="AU297" i="23"/>
  <c r="BA297" i="23"/>
  <c r="BG297" i="23"/>
  <c r="BM297" i="23"/>
  <c r="BS297" i="23"/>
  <c r="BY297" i="23"/>
  <c r="CE297" i="23"/>
  <c r="CK297" i="23"/>
  <c r="G296" i="23"/>
  <c r="G295" i="23"/>
  <c r="BY295" i="23"/>
  <c r="CE295" i="23"/>
  <c r="CK295" i="23"/>
  <c r="G294" i="23"/>
  <c r="G293" i="23"/>
  <c r="W293" i="23"/>
  <c r="G292" i="23"/>
  <c r="G291" i="23"/>
  <c r="W291" i="23"/>
  <c r="AC291" i="23"/>
  <c r="AI291" i="23"/>
  <c r="AO291" i="23"/>
  <c r="AU291" i="23"/>
  <c r="BA291" i="23"/>
  <c r="BG291" i="23"/>
  <c r="BM291" i="23"/>
  <c r="BS291" i="23"/>
  <c r="BY291" i="23"/>
  <c r="CE291" i="23"/>
  <c r="CK291" i="23"/>
  <c r="G290" i="23"/>
  <c r="G289" i="23"/>
  <c r="W289" i="23"/>
  <c r="AC289" i="23"/>
  <c r="AI289" i="23"/>
  <c r="AO289" i="23"/>
  <c r="AU289" i="23"/>
  <c r="BA289" i="23"/>
  <c r="BG289" i="23"/>
  <c r="BM289" i="23"/>
  <c r="BS289" i="23"/>
  <c r="BY289" i="23"/>
  <c r="CE289" i="23"/>
  <c r="CK289" i="23"/>
  <c r="G288" i="23"/>
  <c r="G287" i="23"/>
  <c r="G286" i="23"/>
  <c r="G285" i="23"/>
  <c r="G284" i="23"/>
  <c r="G283" i="23"/>
  <c r="G282" i="23"/>
  <c r="G281" i="23"/>
  <c r="G280" i="23"/>
  <c r="G279" i="23"/>
  <c r="G278" i="23"/>
  <c r="G277" i="23"/>
  <c r="G276" i="23"/>
  <c r="G275" i="23"/>
  <c r="G274" i="23"/>
  <c r="G273" i="23"/>
  <c r="W273" i="23"/>
  <c r="AC273" i="23"/>
  <c r="AI273" i="23"/>
  <c r="AO273" i="23"/>
  <c r="AU273" i="23"/>
  <c r="BA273" i="23"/>
  <c r="BG273" i="23"/>
  <c r="BM273" i="23"/>
  <c r="BS273" i="23"/>
  <c r="BY273" i="23"/>
  <c r="CE273" i="23"/>
  <c r="CK273" i="23"/>
  <c r="G272" i="23"/>
  <c r="W272" i="23"/>
  <c r="AC272" i="23"/>
  <c r="AI272" i="23"/>
  <c r="AO272" i="23"/>
  <c r="AU272" i="23"/>
  <c r="BA272" i="23"/>
  <c r="BG272" i="23"/>
  <c r="BM272" i="23"/>
  <c r="BS272" i="23"/>
  <c r="BY272" i="23"/>
  <c r="CE272" i="23"/>
  <c r="CK272" i="23"/>
  <c r="G271" i="23"/>
  <c r="G270" i="23"/>
  <c r="G269" i="23"/>
  <c r="G268" i="23"/>
  <c r="G267" i="23"/>
  <c r="G266" i="23"/>
  <c r="G265" i="23"/>
  <c r="G264" i="23"/>
  <c r="G263" i="23"/>
  <c r="G262" i="23"/>
  <c r="G261" i="23"/>
  <c r="W261" i="23"/>
  <c r="AC261" i="23"/>
  <c r="AI261" i="23"/>
  <c r="AO261" i="23"/>
  <c r="AU261" i="23"/>
  <c r="BA261" i="23"/>
  <c r="BG261" i="23"/>
  <c r="BM261" i="23"/>
  <c r="BS261" i="23"/>
  <c r="BY261" i="23"/>
  <c r="CE261" i="23"/>
  <c r="CK261" i="23"/>
  <c r="G260" i="23"/>
  <c r="G259" i="23"/>
  <c r="G258" i="23"/>
  <c r="W258" i="23"/>
  <c r="AC258" i="23"/>
  <c r="AI258" i="23"/>
  <c r="AO258" i="23"/>
  <c r="AU258" i="23"/>
  <c r="BA258" i="23"/>
  <c r="BG258" i="23"/>
  <c r="BM258" i="23"/>
  <c r="BS258" i="23"/>
  <c r="BY258" i="23"/>
  <c r="CE258" i="23"/>
  <c r="CK258" i="23"/>
  <c r="G257" i="23"/>
  <c r="G256" i="23"/>
  <c r="G255" i="23"/>
  <c r="G254" i="23"/>
  <c r="G253" i="23"/>
  <c r="G252" i="23"/>
  <c r="G251" i="23"/>
  <c r="W251" i="23"/>
  <c r="G250" i="23"/>
  <c r="G249" i="23"/>
  <c r="G248" i="23"/>
  <c r="W248" i="23"/>
  <c r="AC248" i="23"/>
  <c r="AI248" i="23"/>
  <c r="AO248" i="23"/>
  <c r="AU248" i="23"/>
  <c r="G247" i="23"/>
  <c r="AC247" i="23"/>
  <c r="AI247" i="23"/>
  <c r="AO247" i="23"/>
  <c r="AU247" i="23"/>
  <c r="BA247" i="23"/>
  <c r="BG247" i="23"/>
  <c r="BM247" i="23"/>
  <c r="BS247" i="23"/>
  <c r="BY247" i="23"/>
  <c r="CE247" i="23"/>
  <c r="CK247" i="23"/>
  <c r="G246" i="23"/>
  <c r="G245" i="23"/>
  <c r="W245" i="23"/>
  <c r="G244" i="23"/>
  <c r="G243" i="23"/>
  <c r="G242" i="23"/>
  <c r="G241" i="23"/>
  <c r="W241" i="23"/>
  <c r="AC241" i="23"/>
  <c r="G240" i="23"/>
  <c r="W240" i="23"/>
  <c r="G239" i="23"/>
  <c r="G238" i="23"/>
  <c r="G237" i="23"/>
  <c r="G236" i="23"/>
  <c r="G235" i="23"/>
  <c r="G234" i="23"/>
  <c r="G233" i="23"/>
  <c r="W233" i="23"/>
  <c r="G232" i="23"/>
  <c r="G231" i="23"/>
  <c r="W231" i="23"/>
  <c r="AC231" i="23"/>
  <c r="AI231" i="23"/>
  <c r="AO231" i="23"/>
  <c r="G230" i="23"/>
  <c r="W230" i="23"/>
  <c r="G229" i="23"/>
  <c r="G228" i="23"/>
  <c r="W228" i="23"/>
  <c r="AC228" i="23"/>
  <c r="AI228" i="23"/>
  <c r="AO228" i="23"/>
  <c r="AU228" i="23"/>
  <c r="BA228" i="23"/>
  <c r="BG228" i="23"/>
  <c r="BM228" i="23"/>
  <c r="BS228" i="23"/>
  <c r="BY228" i="23"/>
  <c r="CE228" i="23"/>
  <c r="CK228" i="23"/>
  <c r="G227" i="23"/>
  <c r="G226" i="23"/>
  <c r="G225" i="23"/>
  <c r="G224" i="23"/>
  <c r="W224" i="23"/>
  <c r="AC224" i="23"/>
  <c r="AI224" i="23"/>
  <c r="AO224" i="23"/>
  <c r="AU224" i="23"/>
  <c r="BA224" i="23"/>
  <c r="BG224" i="23"/>
  <c r="BM224" i="23"/>
  <c r="BS224" i="23"/>
  <c r="BY224" i="23"/>
  <c r="CE224" i="23"/>
  <c r="CK224" i="23"/>
  <c r="G223" i="23"/>
  <c r="G222" i="23"/>
  <c r="G221" i="23"/>
  <c r="G220" i="23"/>
  <c r="G219" i="23"/>
  <c r="W219" i="23"/>
  <c r="AC219" i="23"/>
  <c r="AI219" i="23"/>
  <c r="AO219" i="23"/>
  <c r="AU219" i="23"/>
  <c r="BA219" i="23"/>
  <c r="BG219" i="23"/>
  <c r="BM219" i="23"/>
  <c r="BS219" i="23"/>
  <c r="BY219" i="23"/>
  <c r="CE219" i="23"/>
  <c r="CK219" i="23"/>
  <c r="G218" i="23"/>
  <c r="G217" i="23"/>
  <c r="W217" i="23"/>
  <c r="AC217" i="23"/>
  <c r="AI217" i="23"/>
  <c r="AO217" i="23"/>
  <c r="AU217" i="23"/>
  <c r="BA217" i="23"/>
  <c r="BG217" i="23"/>
  <c r="BM217" i="23"/>
  <c r="BS217" i="23"/>
  <c r="BY217" i="23"/>
  <c r="CE217" i="23"/>
  <c r="CK217" i="23"/>
  <c r="G216" i="23"/>
  <c r="W216" i="23"/>
  <c r="G215" i="23"/>
  <c r="G214" i="23"/>
  <c r="W214" i="23"/>
  <c r="AC214" i="23"/>
  <c r="AI214" i="23"/>
  <c r="AO214" i="23"/>
  <c r="AU214" i="23"/>
  <c r="BA214" i="23"/>
  <c r="BG214" i="23"/>
  <c r="BM214" i="23"/>
  <c r="BS214" i="23"/>
  <c r="BY214" i="23"/>
  <c r="CE214" i="23"/>
  <c r="CK214" i="23"/>
  <c r="G213" i="23"/>
  <c r="G212" i="23"/>
  <c r="G211" i="23"/>
  <c r="W211" i="23"/>
  <c r="AC211" i="23"/>
  <c r="AI211" i="23"/>
  <c r="AO211" i="23"/>
  <c r="G210" i="23"/>
  <c r="G209" i="23"/>
  <c r="G208" i="23"/>
  <c r="W208" i="23"/>
  <c r="G207" i="23"/>
  <c r="G206" i="23"/>
  <c r="G205" i="23"/>
  <c r="G204" i="23"/>
  <c r="G203" i="23"/>
  <c r="G202" i="23"/>
  <c r="G201" i="23"/>
  <c r="G200" i="23"/>
  <c r="G199" i="23"/>
  <c r="W199" i="23"/>
  <c r="AC199" i="23"/>
  <c r="AI199" i="23"/>
  <c r="AO199" i="23"/>
  <c r="AU199" i="23"/>
  <c r="BA199" i="23"/>
  <c r="G198" i="23"/>
  <c r="BM198" i="23"/>
  <c r="BS198" i="23"/>
  <c r="BY198" i="23"/>
  <c r="CE198" i="23"/>
  <c r="CK198" i="23"/>
  <c r="G197" i="23"/>
  <c r="G196" i="23"/>
  <c r="W196" i="23"/>
  <c r="AC196" i="23"/>
  <c r="AI196" i="23"/>
  <c r="AO196" i="23"/>
  <c r="AU196" i="23"/>
  <c r="BA196" i="23"/>
  <c r="BG196" i="23"/>
  <c r="BM196" i="23"/>
  <c r="BS196" i="23"/>
  <c r="BY196" i="23"/>
  <c r="CE196" i="23"/>
  <c r="CK196" i="23"/>
  <c r="G195" i="23"/>
  <c r="W195" i="23"/>
  <c r="AC195" i="23"/>
  <c r="AI195" i="23"/>
  <c r="AO195" i="23"/>
  <c r="AU195" i="23"/>
  <c r="BA195" i="23"/>
  <c r="BG195" i="23"/>
  <c r="BM195" i="23"/>
  <c r="BS195" i="23"/>
  <c r="BY195" i="23"/>
  <c r="CE195" i="23"/>
  <c r="CK195" i="23"/>
  <c r="G194" i="23"/>
  <c r="G193" i="23"/>
  <c r="G192" i="23"/>
  <c r="G191" i="23"/>
  <c r="G190" i="23"/>
  <c r="G189" i="23"/>
  <c r="G188" i="23"/>
  <c r="G187" i="23"/>
  <c r="G186" i="23"/>
  <c r="W186" i="23"/>
  <c r="AC186" i="23"/>
  <c r="AI186" i="23"/>
  <c r="AO186" i="23"/>
  <c r="AU186" i="23"/>
  <c r="G185" i="23"/>
  <c r="G184" i="23"/>
  <c r="W184" i="23"/>
  <c r="AC184" i="23"/>
  <c r="AI184" i="23"/>
  <c r="AO184" i="23"/>
  <c r="AU184" i="23"/>
  <c r="BA184" i="23"/>
  <c r="BG184" i="23"/>
  <c r="BM184" i="23"/>
  <c r="BS184" i="23"/>
  <c r="BY184" i="23"/>
  <c r="CE184" i="23"/>
  <c r="CK184" i="23"/>
  <c r="G183" i="23"/>
  <c r="G182" i="23"/>
  <c r="G181" i="23"/>
  <c r="G180" i="23"/>
  <c r="W180" i="23"/>
  <c r="AC180" i="23"/>
  <c r="AI180" i="23"/>
  <c r="AO180" i="23"/>
  <c r="AU180" i="23"/>
  <c r="BA180" i="23"/>
  <c r="BG180" i="23"/>
  <c r="BM180" i="23"/>
  <c r="BS180" i="23"/>
  <c r="BY180" i="23"/>
  <c r="CE180" i="23"/>
  <c r="CK180" i="23"/>
  <c r="G179" i="23"/>
  <c r="W179" i="23"/>
  <c r="AC179" i="23"/>
  <c r="AI179" i="23"/>
  <c r="AO179" i="23"/>
  <c r="AU179" i="23"/>
  <c r="BA179" i="23"/>
  <c r="BG179" i="23"/>
  <c r="BM179" i="23"/>
  <c r="BS179" i="23"/>
  <c r="BY179" i="23"/>
  <c r="CE179" i="23"/>
  <c r="CK179" i="23"/>
  <c r="G178" i="23"/>
  <c r="W178" i="23"/>
  <c r="AC178" i="23"/>
  <c r="AI178" i="23"/>
  <c r="AO178" i="23"/>
  <c r="AU178" i="23"/>
  <c r="BA178" i="23"/>
  <c r="BG178" i="23"/>
  <c r="BM178" i="23"/>
  <c r="BS178" i="23"/>
  <c r="BY178" i="23"/>
  <c r="CE178" i="23"/>
  <c r="CK178" i="23"/>
  <c r="G177" i="23"/>
  <c r="G176" i="23"/>
  <c r="G175" i="23"/>
  <c r="G174" i="23"/>
  <c r="G173" i="23"/>
  <c r="G172" i="23"/>
  <c r="G171" i="23"/>
  <c r="G170" i="23"/>
  <c r="W170" i="23"/>
  <c r="G169" i="23"/>
  <c r="G168" i="23"/>
  <c r="W168" i="23"/>
  <c r="AC168" i="23"/>
  <c r="AI168" i="23"/>
  <c r="AO168" i="23"/>
  <c r="AU168" i="23"/>
  <c r="BA168" i="23"/>
  <c r="BG168" i="23"/>
  <c r="BM168" i="23"/>
  <c r="BS168" i="23"/>
  <c r="BY168" i="23"/>
  <c r="CE168" i="23"/>
  <c r="CK168" i="23"/>
  <c r="G167" i="23"/>
  <c r="G166" i="23"/>
  <c r="G165" i="23"/>
  <c r="W165" i="23"/>
  <c r="AC165" i="23"/>
  <c r="AI165" i="23"/>
  <c r="G164" i="23"/>
  <c r="G163" i="23"/>
  <c r="W163" i="23"/>
  <c r="AC163" i="23"/>
  <c r="AI163" i="23"/>
  <c r="AO163" i="23"/>
  <c r="AU163" i="23"/>
  <c r="BA163" i="23"/>
  <c r="BG163" i="23"/>
  <c r="BM163" i="23"/>
  <c r="BS163" i="23"/>
  <c r="BY163" i="23"/>
  <c r="CE163" i="23"/>
  <c r="CK163" i="23"/>
  <c r="G162" i="23"/>
  <c r="G161" i="23"/>
  <c r="G160" i="23"/>
  <c r="G159" i="23"/>
  <c r="G158" i="23"/>
  <c r="G157" i="23"/>
  <c r="G156" i="23"/>
  <c r="G155" i="23"/>
  <c r="G154" i="23"/>
  <c r="AC154" i="23"/>
  <c r="G153" i="23"/>
  <c r="G152" i="23"/>
  <c r="G151" i="23"/>
  <c r="W151" i="23"/>
  <c r="AC151" i="23"/>
  <c r="AI151" i="23"/>
  <c r="AO151" i="23"/>
  <c r="AU151" i="23"/>
  <c r="BA151" i="23"/>
  <c r="G150" i="23"/>
  <c r="G149" i="23"/>
  <c r="G148" i="23"/>
  <c r="W148" i="23"/>
  <c r="G147" i="23"/>
  <c r="W147" i="23"/>
  <c r="AC147" i="23"/>
  <c r="AI147" i="23"/>
  <c r="AO147" i="23"/>
  <c r="AU147" i="23"/>
  <c r="BA147" i="23"/>
  <c r="BG147" i="23"/>
  <c r="BM147" i="23"/>
  <c r="BS147" i="23"/>
  <c r="BY147" i="23"/>
  <c r="CE147" i="23"/>
  <c r="CK147" i="23"/>
  <c r="G146" i="23"/>
  <c r="W146" i="23"/>
  <c r="AC146" i="23"/>
  <c r="AI146" i="23"/>
  <c r="AO146" i="23"/>
  <c r="AU146" i="23"/>
  <c r="BA146" i="23"/>
  <c r="BG146" i="23"/>
  <c r="BM146" i="23"/>
  <c r="BS146" i="23"/>
  <c r="BY146" i="23"/>
  <c r="CE146" i="23"/>
  <c r="CK146" i="23"/>
  <c r="G145" i="23"/>
  <c r="G144" i="23"/>
  <c r="W144" i="23"/>
  <c r="AC144" i="23"/>
  <c r="AI144" i="23"/>
  <c r="AO144" i="23"/>
  <c r="AU144" i="23"/>
  <c r="BA144" i="23"/>
  <c r="BG144" i="23"/>
  <c r="G143" i="23"/>
  <c r="G142" i="23"/>
  <c r="G141" i="23"/>
  <c r="G140" i="23"/>
  <c r="G139" i="23"/>
  <c r="AI139" i="23"/>
  <c r="AO139" i="23"/>
  <c r="AU139" i="23"/>
  <c r="BA139" i="23"/>
  <c r="G138" i="23"/>
  <c r="W138" i="23"/>
  <c r="G137" i="23"/>
  <c r="G136" i="23"/>
  <c r="W136" i="23"/>
  <c r="AC136" i="23"/>
  <c r="AI136" i="23"/>
  <c r="AO136" i="23"/>
  <c r="AU136" i="23"/>
  <c r="BA136" i="23"/>
  <c r="BG136" i="23"/>
  <c r="BM136" i="23"/>
  <c r="BS136" i="23"/>
  <c r="BY136" i="23"/>
  <c r="CE136" i="23"/>
  <c r="CK136" i="23"/>
  <c r="G135" i="23"/>
  <c r="W135" i="23"/>
  <c r="AC135" i="23"/>
  <c r="AI135" i="23"/>
  <c r="AO135" i="23"/>
  <c r="AU135" i="23"/>
  <c r="BA135" i="23"/>
  <c r="BG135" i="23"/>
  <c r="BM135" i="23"/>
  <c r="BS135" i="23"/>
  <c r="BY135" i="23"/>
  <c r="CE135" i="23"/>
  <c r="CK135" i="23"/>
  <c r="G134" i="23"/>
  <c r="W134" i="23"/>
  <c r="AC134" i="23"/>
  <c r="AI134" i="23"/>
  <c r="AO134" i="23"/>
  <c r="AU134" i="23"/>
  <c r="BA134" i="23"/>
  <c r="BG134" i="23"/>
  <c r="BM134" i="23"/>
  <c r="BS134" i="23"/>
  <c r="BY134" i="23"/>
  <c r="CE134" i="23"/>
  <c r="CK134" i="23"/>
  <c r="G133" i="23"/>
  <c r="W133" i="23"/>
  <c r="AC133" i="23"/>
  <c r="AI133" i="23"/>
  <c r="AO133" i="23"/>
  <c r="AU133" i="23"/>
  <c r="BA133" i="23"/>
  <c r="BG133" i="23"/>
  <c r="BM133" i="23"/>
  <c r="BS133" i="23"/>
  <c r="BY133" i="23"/>
  <c r="CE133" i="23"/>
  <c r="CK133" i="23"/>
  <c r="G132" i="23"/>
  <c r="W132" i="23"/>
  <c r="G131" i="23"/>
  <c r="G130" i="23"/>
  <c r="W130" i="23"/>
  <c r="AC130" i="23"/>
  <c r="AI130" i="23"/>
  <c r="AO130" i="23"/>
  <c r="AU130" i="23"/>
  <c r="G129" i="23"/>
  <c r="W129" i="23"/>
  <c r="AC129" i="23"/>
  <c r="AI129" i="23"/>
  <c r="AO129" i="23"/>
  <c r="AU129" i="23"/>
  <c r="BA129" i="23"/>
  <c r="BG129" i="23"/>
  <c r="BM129" i="23"/>
  <c r="BS129" i="23"/>
  <c r="BY129" i="23"/>
  <c r="CE129" i="23"/>
  <c r="CK129" i="23"/>
  <c r="G128" i="23"/>
  <c r="G127" i="23"/>
  <c r="G126" i="23"/>
  <c r="G125" i="23"/>
  <c r="G124" i="23"/>
  <c r="G123" i="23"/>
  <c r="G122" i="23"/>
  <c r="G121" i="23"/>
  <c r="G120" i="23"/>
  <c r="W120" i="23"/>
  <c r="AC120" i="23"/>
  <c r="AI120" i="23"/>
  <c r="AO120" i="23"/>
  <c r="AU120" i="23"/>
  <c r="BA120" i="23"/>
  <c r="BG120" i="23"/>
  <c r="BM120" i="23"/>
  <c r="BS120" i="23"/>
  <c r="BY120" i="23"/>
  <c r="CE120" i="23"/>
  <c r="CK120" i="23"/>
  <c r="G119" i="23"/>
  <c r="G118" i="23"/>
  <c r="W118" i="23"/>
  <c r="G117" i="23"/>
  <c r="G116" i="23"/>
  <c r="W116" i="23"/>
  <c r="AC116" i="23"/>
  <c r="AI116" i="23"/>
  <c r="AO116" i="23"/>
  <c r="AU116" i="23"/>
  <c r="BA116" i="23"/>
  <c r="BG116" i="23"/>
  <c r="BM116" i="23"/>
  <c r="BS116" i="23"/>
  <c r="BY116" i="23"/>
  <c r="CE116" i="23"/>
  <c r="CK116" i="23"/>
  <c r="G115" i="23"/>
  <c r="W115" i="23"/>
  <c r="AC115" i="23"/>
  <c r="AI115" i="23"/>
  <c r="AO115" i="23"/>
  <c r="AU115" i="23"/>
  <c r="BA115" i="23"/>
  <c r="BG115" i="23"/>
  <c r="BM115" i="23"/>
  <c r="BS115" i="23"/>
  <c r="BY115" i="23"/>
  <c r="CE115" i="23"/>
  <c r="CK115" i="23"/>
  <c r="G114" i="23"/>
  <c r="W114" i="23"/>
  <c r="AC114" i="23"/>
  <c r="AI114" i="23"/>
  <c r="AO114" i="23"/>
  <c r="AU114" i="23"/>
  <c r="BA114" i="23"/>
  <c r="BG114" i="23"/>
  <c r="BM114" i="23"/>
  <c r="BS114" i="23"/>
  <c r="BY114" i="23"/>
  <c r="CE114" i="23"/>
  <c r="CK114" i="23"/>
  <c r="G113" i="23"/>
  <c r="W113" i="23"/>
  <c r="AC113" i="23"/>
  <c r="AI113" i="23"/>
  <c r="AO113" i="23"/>
  <c r="AU113" i="23"/>
  <c r="BA113" i="23"/>
  <c r="BG113" i="23"/>
  <c r="BM113" i="23"/>
  <c r="BS113" i="23"/>
  <c r="BY113" i="23"/>
  <c r="CE113" i="23"/>
  <c r="CK113" i="23"/>
  <c r="G112" i="23"/>
  <c r="G111" i="23"/>
  <c r="G110" i="23"/>
  <c r="G109" i="23"/>
  <c r="G108" i="23"/>
  <c r="G107" i="23"/>
  <c r="W107" i="23"/>
  <c r="G106" i="23"/>
  <c r="G105" i="23"/>
  <c r="G104" i="23"/>
  <c r="W104" i="23"/>
  <c r="AC104" i="23"/>
  <c r="AI104" i="23"/>
  <c r="AO104" i="23"/>
  <c r="AU104" i="23"/>
  <c r="BA104" i="23"/>
  <c r="BG104" i="23"/>
  <c r="BM104" i="23"/>
  <c r="BS104" i="23"/>
  <c r="BY104" i="23"/>
  <c r="CE104" i="23"/>
  <c r="CK104" i="23"/>
  <c r="G103" i="23"/>
  <c r="G102" i="23"/>
  <c r="G101" i="23"/>
  <c r="G100" i="23"/>
  <c r="W100" i="23"/>
  <c r="AC100" i="23"/>
  <c r="AI100" i="23"/>
  <c r="AO100" i="23"/>
  <c r="AU100" i="23"/>
  <c r="BA100" i="23"/>
  <c r="BG100" i="23"/>
  <c r="BM100" i="23"/>
  <c r="BS100" i="23"/>
  <c r="BY100" i="23"/>
  <c r="CE100" i="23"/>
  <c r="CK100" i="23"/>
  <c r="G99" i="23"/>
  <c r="G98" i="23"/>
  <c r="W98" i="23"/>
  <c r="AC98" i="23"/>
  <c r="AI98" i="23"/>
  <c r="AO98" i="23"/>
  <c r="AU98" i="23"/>
  <c r="BA98" i="23"/>
  <c r="BG98" i="23"/>
  <c r="BM98" i="23"/>
  <c r="BS98" i="23"/>
  <c r="BY98" i="23"/>
  <c r="CE98" i="23"/>
  <c r="CK98" i="23"/>
  <c r="G97" i="23"/>
  <c r="W97" i="23"/>
  <c r="AC97" i="23"/>
  <c r="AI97" i="23"/>
  <c r="AO97" i="23"/>
  <c r="AU97" i="23"/>
  <c r="BA97" i="23"/>
  <c r="BG97" i="23"/>
  <c r="BM97" i="23"/>
  <c r="BS97" i="23"/>
  <c r="BY97" i="23"/>
  <c r="CE97" i="23"/>
  <c r="CK97" i="23"/>
  <c r="G96" i="23"/>
  <c r="G95" i="23"/>
  <c r="G94" i="23"/>
  <c r="G93" i="23"/>
  <c r="G92" i="23"/>
  <c r="G91" i="23"/>
  <c r="W91" i="23"/>
  <c r="AC91" i="23"/>
  <c r="AI91" i="23"/>
  <c r="AO91" i="23"/>
  <c r="AU91" i="23"/>
  <c r="BA91" i="23"/>
  <c r="BG91" i="23"/>
  <c r="BM91" i="23"/>
  <c r="BS91" i="23"/>
  <c r="BY91" i="23"/>
  <c r="CE91" i="23"/>
  <c r="CK91" i="23"/>
  <c r="G90" i="23"/>
  <c r="G89" i="23"/>
  <c r="W89" i="23"/>
  <c r="AC89" i="23"/>
  <c r="AI89" i="23"/>
  <c r="AO89" i="23"/>
  <c r="AU89" i="23"/>
  <c r="BA89" i="23"/>
  <c r="BG89" i="23"/>
  <c r="BM89" i="23"/>
  <c r="BS89" i="23"/>
  <c r="BY89" i="23"/>
  <c r="CE89" i="23"/>
  <c r="CK89" i="23"/>
  <c r="G88" i="23"/>
  <c r="W88" i="23"/>
  <c r="G87" i="23"/>
  <c r="G86" i="23"/>
  <c r="W86" i="23"/>
  <c r="AC86" i="23"/>
  <c r="AI86" i="23"/>
  <c r="AO86" i="23"/>
  <c r="AU86" i="23"/>
  <c r="BA86" i="23"/>
  <c r="BG86" i="23"/>
  <c r="BM86" i="23"/>
  <c r="BS86" i="23"/>
  <c r="BY86" i="23"/>
  <c r="CE86" i="23"/>
  <c r="CK86" i="23"/>
  <c r="G85" i="23"/>
  <c r="W85" i="23"/>
  <c r="AC85" i="23"/>
  <c r="AI85" i="23"/>
  <c r="AO85" i="23"/>
  <c r="AU85" i="23"/>
  <c r="BA85" i="23"/>
  <c r="BG85" i="23"/>
  <c r="BM85" i="23"/>
  <c r="BS85" i="23"/>
  <c r="BY85" i="23"/>
  <c r="CE85" i="23"/>
  <c r="CK85" i="23"/>
  <c r="G84" i="23"/>
  <c r="W84" i="23"/>
  <c r="AC84" i="23"/>
  <c r="AI84" i="23"/>
  <c r="AO84" i="23"/>
  <c r="AU84" i="23"/>
  <c r="BA84" i="23"/>
  <c r="BG84" i="23"/>
  <c r="BM84" i="23"/>
  <c r="BS84" i="23"/>
  <c r="BY84" i="23"/>
  <c r="CE84" i="23"/>
  <c r="CK84" i="23"/>
  <c r="G83" i="23"/>
  <c r="G82" i="23"/>
  <c r="G81" i="23"/>
  <c r="W81" i="23"/>
  <c r="AC81" i="23"/>
  <c r="AI81" i="23"/>
  <c r="AO81" i="23"/>
  <c r="AU81" i="23"/>
  <c r="BA81" i="23"/>
  <c r="BG81" i="23"/>
  <c r="BM81" i="23"/>
  <c r="BS81" i="23"/>
  <c r="BY81" i="23"/>
  <c r="CE81" i="23"/>
  <c r="CK81" i="23"/>
  <c r="G80" i="23"/>
  <c r="W80" i="23"/>
  <c r="AC80" i="23"/>
  <c r="AI80" i="23"/>
  <c r="AO80" i="23"/>
  <c r="AU80" i="23"/>
  <c r="BA80" i="23"/>
  <c r="BG80" i="23"/>
  <c r="BM80" i="23"/>
  <c r="BS80" i="23"/>
  <c r="BY80" i="23"/>
  <c r="CE80" i="23"/>
  <c r="CK80" i="23"/>
  <c r="G79" i="23"/>
  <c r="G78" i="23"/>
  <c r="G77" i="23"/>
  <c r="G76" i="23"/>
  <c r="G75" i="23"/>
  <c r="G74" i="23"/>
  <c r="G73" i="23"/>
  <c r="W73" i="23"/>
  <c r="AC73" i="23"/>
  <c r="AI73" i="23"/>
  <c r="AO73" i="23"/>
  <c r="AU73" i="23"/>
  <c r="BA73" i="23"/>
  <c r="BG73" i="23"/>
  <c r="BM73" i="23"/>
  <c r="BS73" i="23"/>
  <c r="BY73" i="23"/>
  <c r="CE73" i="23"/>
  <c r="CK73" i="23"/>
  <c r="G72" i="23"/>
  <c r="W72" i="23"/>
  <c r="AC72" i="23"/>
  <c r="AI72" i="23"/>
  <c r="G71" i="23"/>
  <c r="G70" i="23"/>
  <c r="W70" i="23"/>
  <c r="AC70" i="23"/>
  <c r="G69" i="23"/>
  <c r="W69" i="23"/>
  <c r="G68" i="23"/>
  <c r="W68" i="23"/>
  <c r="G67" i="23"/>
  <c r="W67" i="23"/>
  <c r="AC67" i="23"/>
  <c r="AI67" i="23"/>
  <c r="AO67" i="23"/>
  <c r="G66" i="23"/>
  <c r="W66" i="23"/>
  <c r="AC66" i="23"/>
  <c r="AI66" i="23"/>
  <c r="AO66" i="23"/>
  <c r="AU66" i="23"/>
  <c r="BA66" i="23"/>
  <c r="BG66" i="23"/>
  <c r="BM66" i="23"/>
  <c r="BS66" i="23"/>
  <c r="BY66" i="23"/>
  <c r="CE66" i="23"/>
  <c r="CK66" i="23"/>
  <c r="G65" i="23"/>
  <c r="G64" i="23"/>
  <c r="W64" i="23"/>
  <c r="AC64" i="23"/>
  <c r="AI64" i="23"/>
  <c r="AO64" i="23"/>
  <c r="AU64" i="23"/>
  <c r="BA64" i="23"/>
  <c r="BG64" i="23"/>
  <c r="BM64" i="23"/>
  <c r="BS64" i="23"/>
  <c r="BY64" i="23"/>
  <c r="CE64" i="23"/>
  <c r="CK64" i="23"/>
  <c r="G63" i="23"/>
  <c r="G62" i="23"/>
  <c r="G61" i="23"/>
  <c r="G60" i="23"/>
  <c r="G59" i="23"/>
  <c r="G58" i="23"/>
  <c r="G57" i="23"/>
  <c r="W57" i="23"/>
  <c r="G56" i="23"/>
  <c r="G55" i="23"/>
  <c r="G54" i="23"/>
  <c r="G53" i="23"/>
  <c r="G52" i="23"/>
  <c r="G51" i="23"/>
  <c r="W51" i="23"/>
  <c r="AC51" i="23"/>
  <c r="AI51" i="23"/>
  <c r="AO51" i="23"/>
  <c r="AU51" i="23"/>
  <c r="BA51" i="23"/>
  <c r="G50" i="23"/>
  <c r="G49" i="23"/>
  <c r="G48" i="23"/>
  <c r="G47" i="23"/>
  <c r="G46" i="23"/>
  <c r="G45" i="23"/>
  <c r="G44" i="23"/>
  <c r="W44" i="23"/>
  <c r="AC44" i="23"/>
  <c r="AI44" i="23"/>
  <c r="AO44" i="23"/>
  <c r="AU44" i="23"/>
  <c r="BA44" i="23"/>
  <c r="BG44" i="23"/>
  <c r="BM44" i="23"/>
  <c r="BS44" i="23"/>
  <c r="BY44" i="23"/>
  <c r="CE44" i="23"/>
  <c r="CK44" i="23"/>
  <c r="G43" i="23"/>
  <c r="G42" i="23"/>
  <c r="AI42" i="23"/>
  <c r="AO42" i="23"/>
  <c r="AU42" i="23"/>
  <c r="BA42" i="23"/>
  <c r="BG42" i="23"/>
  <c r="BM42" i="23"/>
  <c r="BS42" i="23"/>
  <c r="BY42" i="23"/>
  <c r="CE42" i="23"/>
  <c r="CK42" i="23"/>
  <c r="G41" i="23"/>
  <c r="W41" i="23"/>
  <c r="AC41" i="23"/>
  <c r="AI41" i="23"/>
  <c r="AO41" i="23"/>
  <c r="AU41" i="23"/>
  <c r="BA41" i="23"/>
  <c r="BG41" i="23"/>
  <c r="BM41" i="23"/>
  <c r="BS41" i="23"/>
  <c r="BY41" i="23"/>
  <c r="CE41" i="23"/>
  <c r="CK41" i="23"/>
  <c r="G40" i="23"/>
  <c r="G39" i="23"/>
  <c r="W39" i="23"/>
  <c r="AC39" i="23"/>
  <c r="AI39" i="23"/>
  <c r="AO39" i="23"/>
  <c r="G38" i="23"/>
  <c r="G37" i="23"/>
  <c r="W37" i="23"/>
  <c r="AC37" i="23"/>
  <c r="AI37" i="23"/>
  <c r="AO37" i="23"/>
  <c r="AU37" i="23"/>
  <c r="BA37" i="23"/>
  <c r="BG37" i="23"/>
  <c r="BM37" i="23"/>
  <c r="BS37" i="23"/>
  <c r="BY37" i="23"/>
  <c r="CE37" i="23"/>
  <c r="CK37" i="23"/>
  <c r="G36" i="23"/>
  <c r="G35" i="23"/>
  <c r="G34" i="23"/>
  <c r="G33" i="23"/>
  <c r="W33" i="23"/>
  <c r="G32" i="23"/>
  <c r="G31" i="23"/>
  <c r="G30" i="23"/>
  <c r="G29" i="23"/>
  <c r="G28" i="23"/>
  <c r="G27" i="23"/>
  <c r="G26" i="23"/>
  <c r="G25" i="23"/>
  <c r="W25" i="23"/>
  <c r="AC25" i="23"/>
  <c r="AI25" i="23"/>
  <c r="AO25" i="23"/>
  <c r="AU25" i="23"/>
  <c r="BA25" i="23"/>
  <c r="BG25" i="23"/>
  <c r="BM25" i="23"/>
  <c r="BS25" i="23"/>
  <c r="BY25" i="23"/>
  <c r="CE25" i="23"/>
  <c r="CK25" i="23"/>
  <c r="G24" i="23"/>
  <c r="AI24" i="23"/>
  <c r="AO24" i="23"/>
  <c r="AU24" i="23"/>
  <c r="BA24" i="23"/>
  <c r="BG24" i="23"/>
  <c r="BM24" i="23"/>
  <c r="BS24" i="23"/>
  <c r="BY24" i="23"/>
  <c r="CE24" i="23"/>
  <c r="CK24" i="23"/>
  <c r="G23" i="23"/>
  <c r="G22" i="23"/>
  <c r="W22" i="23"/>
  <c r="AC22" i="23"/>
  <c r="AI22" i="23"/>
  <c r="AO22" i="23"/>
  <c r="G21" i="23"/>
  <c r="G20" i="23"/>
  <c r="G19" i="23"/>
  <c r="G18" i="23"/>
  <c r="G17" i="23"/>
  <c r="G16" i="23"/>
  <c r="W16" i="23"/>
  <c r="AC16" i="23"/>
  <c r="AI16" i="23"/>
  <c r="AO16" i="23"/>
  <c r="AU16" i="23"/>
  <c r="BA16" i="23"/>
  <c r="BG16" i="23"/>
  <c r="BM16" i="23"/>
  <c r="BS16" i="23"/>
  <c r="BY16" i="23"/>
  <c r="CE16" i="23"/>
  <c r="CK16" i="23"/>
  <c r="G15" i="23"/>
  <c r="G14" i="23"/>
  <c r="G13" i="23"/>
  <c r="G12" i="23"/>
  <c r="G11" i="23"/>
  <c r="W11" i="23"/>
  <c r="G10" i="23"/>
  <c r="G9" i="23"/>
  <c r="G8" i="23"/>
  <c r="G7" i="23"/>
  <c r="CY335" i="23"/>
  <c r="CX335" i="23"/>
  <c r="CW335" i="23"/>
  <c r="CV335" i="23"/>
  <c r="CU335" i="23"/>
  <c r="CT335" i="23"/>
  <c r="CS335" i="23"/>
  <c r="CR335" i="23"/>
  <c r="CQ335" i="23"/>
  <c r="CP335" i="23"/>
  <c r="CO335" i="23"/>
  <c r="CN335" i="23"/>
  <c r="CZ335" i="23"/>
  <c r="CJ335" i="23"/>
  <c r="CD335" i="23"/>
  <c r="BX335" i="23"/>
  <c r="BR335" i="23"/>
  <c r="BL335" i="23"/>
  <c r="BF335" i="23"/>
  <c r="AZ335" i="23"/>
  <c r="AT335" i="23"/>
  <c r="AN335" i="23"/>
  <c r="AH335" i="23"/>
  <c r="AB335" i="23"/>
  <c r="W335" i="23"/>
  <c r="AC335" i="23"/>
  <c r="AI335" i="23"/>
  <c r="AO335" i="23"/>
  <c r="AU335" i="23"/>
  <c r="BA335" i="23"/>
  <c r="BG335" i="23"/>
  <c r="BM335" i="23"/>
  <c r="BS335" i="23"/>
  <c r="BY335" i="23"/>
  <c r="CE335" i="23"/>
  <c r="CK335" i="23"/>
  <c r="V335" i="23"/>
  <c r="CY334" i="23"/>
  <c r="CX334" i="23"/>
  <c r="CW334" i="23"/>
  <c r="CV334" i="23"/>
  <c r="CU334" i="23"/>
  <c r="CT334" i="23"/>
  <c r="CS334" i="23"/>
  <c r="CR334" i="23"/>
  <c r="CQ334" i="23"/>
  <c r="CP334" i="23"/>
  <c r="CZ334" i="23"/>
  <c r="CO334" i="23"/>
  <c r="CN334" i="23"/>
  <c r="CJ334" i="23"/>
  <c r="CE334" i="23"/>
  <c r="CK334" i="23"/>
  <c r="CD334" i="23"/>
  <c r="BX334" i="23"/>
  <c r="BR334" i="23"/>
  <c r="BL334" i="23"/>
  <c r="BF334" i="23"/>
  <c r="AZ334" i="23"/>
  <c r="AT334" i="23"/>
  <c r="AN334" i="23"/>
  <c r="AH334" i="23"/>
  <c r="AB334" i="23"/>
  <c r="W334" i="23"/>
  <c r="AC334" i="23"/>
  <c r="AI334" i="23"/>
  <c r="AO334" i="23"/>
  <c r="AU334" i="23"/>
  <c r="BA334" i="23"/>
  <c r="BG334" i="23"/>
  <c r="BM334" i="23"/>
  <c r="BS334" i="23"/>
  <c r="BY334" i="23"/>
  <c r="V334" i="23"/>
  <c r="CY333" i="23"/>
  <c r="CX333" i="23"/>
  <c r="CW333" i="23"/>
  <c r="CV333" i="23"/>
  <c r="CU333" i="23"/>
  <c r="CT333" i="23"/>
  <c r="CS333" i="23"/>
  <c r="CR333" i="23"/>
  <c r="CQ333" i="23"/>
  <c r="CP333" i="23"/>
  <c r="CO333" i="23"/>
  <c r="CN333" i="23"/>
  <c r="CZ333" i="23"/>
  <c r="CJ333" i="23"/>
  <c r="CD333" i="23"/>
  <c r="BX333" i="23"/>
  <c r="BS333" i="23"/>
  <c r="BY333" i="23"/>
  <c r="CE333" i="23"/>
  <c r="CK333" i="23"/>
  <c r="BR333" i="23"/>
  <c r="BL333" i="23"/>
  <c r="BF333" i="23"/>
  <c r="AZ333" i="23"/>
  <c r="AT333" i="23"/>
  <c r="AN333" i="23"/>
  <c r="AH333" i="23"/>
  <c r="AB333" i="23"/>
  <c r="W333" i="23"/>
  <c r="AC333" i="23"/>
  <c r="AI333" i="23"/>
  <c r="AO333" i="23"/>
  <c r="AU333" i="23"/>
  <c r="BA333" i="23"/>
  <c r="BG333" i="23"/>
  <c r="BM333" i="23"/>
  <c r="V333" i="23"/>
  <c r="CZ332" i="23"/>
  <c r="CY332" i="23"/>
  <c r="CX332" i="23"/>
  <c r="CW332" i="23"/>
  <c r="CV332" i="23"/>
  <c r="CU332" i="23"/>
  <c r="CT332" i="23"/>
  <c r="CS332" i="23"/>
  <c r="CR332" i="23"/>
  <c r="CQ332" i="23"/>
  <c r="CP332" i="23"/>
  <c r="CO332" i="23"/>
  <c r="CN332" i="23"/>
  <c r="CJ332" i="23"/>
  <c r="CD332" i="23"/>
  <c r="BX332" i="23"/>
  <c r="BR332" i="23"/>
  <c r="BL332" i="23"/>
  <c r="BF332" i="23"/>
  <c r="AZ332" i="23"/>
  <c r="AT332" i="23"/>
  <c r="AN332" i="23"/>
  <c r="AI332" i="23"/>
  <c r="AO332" i="23"/>
  <c r="AU332" i="23"/>
  <c r="BA332" i="23"/>
  <c r="BG332" i="23"/>
  <c r="BM332" i="23"/>
  <c r="BS332" i="23"/>
  <c r="BY332" i="23"/>
  <c r="CE332" i="23"/>
  <c r="CK332" i="23"/>
  <c r="AH332" i="23"/>
  <c r="AB332" i="23"/>
  <c r="V332" i="23"/>
  <c r="CY331" i="23"/>
  <c r="CX331" i="23"/>
  <c r="CW331" i="23"/>
  <c r="CV331" i="23"/>
  <c r="CU331" i="23"/>
  <c r="CT331" i="23"/>
  <c r="CS331" i="23"/>
  <c r="CR331" i="23"/>
  <c r="CQ331" i="23"/>
  <c r="CP331" i="23"/>
  <c r="CO331" i="23"/>
  <c r="CN331" i="23"/>
  <c r="CJ331" i="23"/>
  <c r="CD331" i="23"/>
  <c r="BX331" i="23"/>
  <c r="BR331" i="23"/>
  <c r="BL331" i="23"/>
  <c r="BF331" i="23"/>
  <c r="AZ331" i="23"/>
  <c r="AT331" i="23"/>
  <c r="AN331" i="23"/>
  <c r="AH331" i="23"/>
  <c r="AB331" i="23"/>
  <c r="W331" i="23"/>
  <c r="AC331" i="23"/>
  <c r="AI331" i="23"/>
  <c r="AO331" i="23"/>
  <c r="AU331" i="23"/>
  <c r="BA331" i="23"/>
  <c r="BG331" i="23"/>
  <c r="BM331" i="23"/>
  <c r="BS331" i="23"/>
  <c r="BY331" i="23"/>
  <c r="CE331" i="23"/>
  <c r="CK331" i="23"/>
  <c r="V331" i="23"/>
  <c r="CZ330" i="23"/>
  <c r="CY330" i="23"/>
  <c r="CX330" i="23"/>
  <c r="CW330" i="23"/>
  <c r="CV330" i="23"/>
  <c r="CU330" i="23"/>
  <c r="CT330" i="23"/>
  <c r="CS330" i="23"/>
  <c r="CR330" i="23"/>
  <c r="CQ330" i="23"/>
  <c r="CP330" i="23"/>
  <c r="CO330" i="23"/>
  <c r="CN330" i="23"/>
  <c r="CJ330" i="23"/>
  <c r="CD330" i="23"/>
  <c r="BY330" i="23"/>
  <c r="CE330" i="23"/>
  <c r="CK330" i="23"/>
  <c r="BX330" i="23"/>
  <c r="BR330" i="23"/>
  <c r="BL330" i="23"/>
  <c r="BF330" i="23"/>
  <c r="AZ330" i="23"/>
  <c r="AT330" i="23"/>
  <c r="AN330" i="23"/>
  <c r="AH330" i="23"/>
  <c r="AB330" i="23"/>
  <c r="W330" i="23"/>
  <c r="AC330" i="23"/>
  <c r="AI330" i="23"/>
  <c r="AO330" i="23"/>
  <c r="AU330" i="23"/>
  <c r="BA330" i="23"/>
  <c r="BG330" i="23"/>
  <c r="BM330" i="23"/>
  <c r="BS330" i="23"/>
  <c r="V330" i="23"/>
  <c r="CZ329" i="23"/>
  <c r="CY329" i="23"/>
  <c r="CX329" i="23"/>
  <c r="CW329" i="23"/>
  <c r="CV329" i="23"/>
  <c r="CU329" i="23"/>
  <c r="CT329" i="23"/>
  <c r="CS329" i="23"/>
  <c r="CR329" i="23"/>
  <c r="CQ329" i="23"/>
  <c r="CP329" i="23"/>
  <c r="CO329" i="23"/>
  <c r="CN329" i="23"/>
  <c r="CJ329" i="23"/>
  <c r="CD329" i="23"/>
  <c r="BX329" i="23"/>
  <c r="BR329" i="23"/>
  <c r="BL329" i="23"/>
  <c r="BF329" i="23"/>
  <c r="AZ329" i="23"/>
  <c r="AT329" i="23"/>
  <c r="AN329" i="23"/>
  <c r="AH329" i="23"/>
  <c r="AB329" i="23"/>
  <c r="V329" i="23"/>
  <c r="CY328" i="23"/>
  <c r="CX328" i="23"/>
  <c r="CW328" i="23"/>
  <c r="CV328" i="23"/>
  <c r="CU328" i="23"/>
  <c r="CT328" i="23"/>
  <c r="CS328" i="23"/>
  <c r="CR328" i="23"/>
  <c r="CQ328" i="23"/>
  <c r="CP328" i="23"/>
  <c r="CO328" i="23"/>
  <c r="CN328" i="23"/>
  <c r="CJ328" i="23"/>
  <c r="CD328" i="23"/>
  <c r="BX328" i="23"/>
  <c r="BR328" i="23"/>
  <c r="BL328" i="23"/>
  <c r="BF328" i="23"/>
  <c r="AZ328" i="23"/>
  <c r="AT328" i="23"/>
  <c r="AN328" i="23"/>
  <c r="AH328" i="23"/>
  <c r="AB328" i="23"/>
  <c r="V328" i="23"/>
  <c r="CY327" i="23"/>
  <c r="CX327" i="23"/>
  <c r="CW327" i="23"/>
  <c r="CV327" i="23"/>
  <c r="CU327" i="23"/>
  <c r="CT327" i="23"/>
  <c r="CS327" i="23"/>
  <c r="CR327" i="23"/>
  <c r="CQ327" i="23"/>
  <c r="CP327" i="23"/>
  <c r="CO327" i="23"/>
  <c r="CN327" i="23"/>
  <c r="CJ327" i="23"/>
  <c r="CD327" i="23"/>
  <c r="BX327" i="23"/>
  <c r="BR327" i="23"/>
  <c r="BL327" i="23"/>
  <c r="BF327" i="23"/>
  <c r="AZ327" i="23"/>
  <c r="AU327" i="23"/>
  <c r="BA327" i="23"/>
  <c r="BG327" i="23"/>
  <c r="BM327" i="23"/>
  <c r="BS327" i="23"/>
  <c r="BY327" i="23"/>
  <c r="CE327" i="23"/>
  <c r="CK327" i="23"/>
  <c r="AT327" i="23"/>
  <c r="AN327" i="23"/>
  <c r="AH327" i="23"/>
  <c r="AB327" i="23"/>
  <c r="V327" i="23"/>
  <c r="CY326" i="23"/>
  <c r="CX326" i="23"/>
  <c r="CW326" i="23"/>
  <c r="CV326" i="23"/>
  <c r="CU326" i="23"/>
  <c r="CT326" i="23"/>
  <c r="CS326" i="23"/>
  <c r="CR326" i="23"/>
  <c r="CQ326" i="23"/>
  <c r="CZ326" i="23"/>
  <c r="CP326" i="23"/>
  <c r="CO326" i="23"/>
  <c r="CN326" i="23"/>
  <c r="CJ326" i="23"/>
  <c r="CD326" i="23"/>
  <c r="BX326" i="23"/>
  <c r="BR326" i="23"/>
  <c r="BL326" i="23"/>
  <c r="BF326" i="23"/>
  <c r="AZ326" i="23"/>
  <c r="AT326" i="23"/>
  <c r="AN326" i="23"/>
  <c r="AH326" i="23"/>
  <c r="AB326" i="23"/>
  <c r="V326" i="23"/>
  <c r="CY325" i="23"/>
  <c r="CX325" i="23"/>
  <c r="CW325" i="23"/>
  <c r="CV325" i="23"/>
  <c r="CU325" i="23"/>
  <c r="CT325" i="23"/>
  <c r="CS325" i="23"/>
  <c r="CR325" i="23"/>
  <c r="CQ325" i="23"/>
  <c r="CP325" i="23"/>
  <c r="CO325" i="23"/>
  <c r="CN325" i="23"/>
  <c r="CJ325" i="23"/>
  <c r="CD325" i="23"/>
  <c r="BX325" i="23"/>
  <c r="BR325" i="23"/>
  <c r="BL325" i="23"/>
  <c r="BF325" i="23"/>
  <c r="AZ325" i="23"/>
  <c r="AT325" i="23"/>
  <c r="AN325" i="23"/>
  <c r="AH325" i="23"/>
  <c r="AB325" i="23"/>
  <c r="V325" i="23"/>
  <c r="CY324" i="23"/>
  <c r="CX324" i="23"/>
  <c r="CW324" i="23"/>
  <c r="CV324" i="23"/>
  <c r="CU324" i="23"/>
  <c r="CT324" i="23"/>
  <c r="CS324" i="23"/>
  <c r="CR324" i="23"/>
  <c r="CQ324" i="23"/>
  <c r="CP324" i="23"/>
  <c r="CO324" i="23"/>
  <c r="CN324" i="23"/>
  <c r="CJ324" i="23"/>
  <c r="CD324" i="23"/>
  <c r="BX324" i="23"/>
  <c r="BR324" i="23"/>
  <c r="BL324" i="23"/>
  <c r="BF324" i="23"/>
  <c r="AZ324" i="23"/>
  <c r="AT324" i="23"/>
  <c r="AN324" i="23"/>
  <c r="AH324" i="23"/>
  <c r="AB324" i="23"/>
  <c r="V324" i="23"/>
  <c r="CY323" i="23"/>
  <c r="CX323" i="23"/>
  <c r="CW323" i="23"/>
  <c r="CV323" i="23"/>
  <c r="CU323" i="23"/>
  <c r="CT323" i="23"/>
  <c r="CS323" i="23"/>
  <c r="CR323" i="23"/>
  <c r="CQ323" i="23"/>
  <c r="CP323" i="23"/>
  <c r="CO323" i="23"/>
  <c r="CN323" i="23"/>
  <c r="CJ323" i="23"/>
  <c r="CD323" i="23"/>
  <c r="BX323" i="23"/>
  <c r="BR323" i="23"/>
  <c r="BL323" i="23"/>
  <c r="BF323" i="23"/>
  <c r="AZ323" i="23"/>
  <c r="AT323" i="23"/>
  <c r="AN323" i="23"/>
  <c r="AH323" i="23"/>
  <c r="AB323" i="23"/>
  <c r="V323" i="23"/>
  <c r="CY322" i="23"/>
  <c r="CX322" i="23"/>
  <c r="CW322" i="23"/>
  <c r="CV322" i="23"/>
  <c r="CU322" i="23"/>
  <c r="CT322" i="23"/>
  <c r="CS322" i="23"/>
  <c r="CR322" i="23"/>
  <c r="CQ322" i="23"/>
  <c r="CP322" i="23"/>
  <c r="CO322" i="23"/>
  <c r="CN322" i="23"/>
  <c r="CZ322" i="23"/>
  <c r="CJ322" i="23"/>
  <c r="CD322" i="23"/>
  <c r="BX322" i="23"/>
  <c r="BR322" i="23"/>
  <c r="BL322" i="23"/>
  <c r="BF322" i="23"/>
  <c r="AZ322" i="23"/>
  <c r="AT322" i="23"/>
  <c r="AN322" i="23"/>
  <c r="AH322" i="23"/>
  <c r="AB322" i="23"/>
  <c r="V322" i="23"/>
  <c r="CY321" i="23"/>
  <c r="CX321" i="23"/>
  <c r="CW321" i="23"/>
  <c r="CV321" i="23"/>
  <c r="CU321" i="23"/>
  <c r="CT321" i="23"/>
  <c r="CS321" i="23"/>
  <c r="CR321" i="23"/>
  <c r="CQ321" i="23"/>
  <c r="CP321" i="23"/>
  <c r="CO321" i="23"/>
  <c r="CN321" i="23"/>
  <c r="CZ321" i="23"/>
  <c r="CJ321" i="23"/>
  <c r="CD321" i="23"/>
  <c r="BX321" i="23"/>
  <c r="BR321" i="23"/>
  <c r="BL321" i="23"/>
  <c r="BF321" i="23"/>
  <c r="AZ321" i="23"/>
  <c r="AT321" i="23"/>
  <c r="AN321" i="23"/>
  <c r="AH321" i="23"/>
  <c r="AB321" i="23"/>
  <c r="V321" i="23"/>
  <c r="CY320" i="23"/>
  <c r="CX320" i="23"/>
  <c r="CW320" i="23"/>
  <c r="CV320" i="23"/>
  <c r="CU320" i="23"/>
  <c r="CT320" i="23"/>
  <c r="CS320" i="23"/>
  <c r="CR320" i="23"/>
  <c r="CQ320" i="23"/>
  <c r="CP320" i="23"/>
  <c r="CO320" i="23"/>
  <c r="CN320" i="23"/>
  <c r="CZ320" i="23"/>
  <c r="CJ320" i="23"/>
  <c r="CD320" i="23"/>
  <c r="BX320" i="23"/>
  <c r="BR320" i="23"/>
  <c r="BL320" i="23"/>
  <c r="BF320" i="23"/>
  <c r="AZ320" i="23"/>
  <c r="AT320" i="23"/>
  <c r="AN320" i="23"/>
  <c r="AH320" i="23"/>
  <c r="AB320" i="23"/>
  <c r="V320" i="23"/>
  <c r="CY319" i="23"/>
  <c r="CX319" i="23"/>
  <c r="CW319" i="23"/>
  <c r="CV319" i="23"/>
  <c r="CU319" i="23"/>
  <c r="CT319" i="23"/>
  <c r="CS319" i="23"/>
  <c r="CR319" i="23"/>
  <c r="CQ319" i="23"/>
  <c r="CP319" i="23"/>
  <c r="CO319" i="23"/>
  <c r="CN319" i="23"/>
  <c r="CZ319" i="23"/>
  <c r="CJ319" i="23"/>
  <c r="CD319" i="23"/>
  <c r="BY319" i="23"/>
  <c r="CE319" i="23"/>
  <c r="CK319" i="23"/>
  <c r="BX319" i="23"/>
  <c r="BR319" i="23"/>
  <c r="BL319" i="23"/>
  <c r="BF319" i="23"/>
  <c r="BA319" i="23"/>
  <c r="BG319" i="23"/>
  <c r="BM319" i="23"/>
  <c r="BS319" i="23"/>
  <c r="AZ319" i="23"/>
  <c r="AT319" i="23"/>
  <c r="AN319" i="23"/>
  <c r="AH319" i="23"/>
  <c r="AB319" i="23"/>
  <c r="W319" i="23"/>
  <c r="AC319" i="23"/>
  <c r="AI319" i="23"/>
  <c r="AO319" i="23"/>
  <c r="AU319" i="23"/>
  <c r="V319" i="23"/>
  <c r="CY318" i="23"/>
  <c r="CX318" i="23"/>
  <c r="CW318" i="23"/>
  <c r="CV318" i="23"/>
  <c r="CU318" i="23"/>
  <c r="CT318" i="23"/>
  <c r="CS318" i="23"/>
  <c r="CZ318" i="23"/>
  <c r="CR318" i="23"/>
  <c r="CQ318" i="23"/>
  <c r="CP318" i="23"/>
  <c r="CO318" i="23"/>
  <c r="CN318" i="23"/>
  <c r="CJ318" i="23"/>
  <c r="CD318" i="23"/>
  <c r="BX318" i="23"/>
  <c r="BR318" i="23"/>
  <c r="BL318" i="23"/>
  <c r="BG318" i="23"/>
  <c r="BM318" i="23"/>
  <c r="BS318" i="23"/>
  <c r="BY318" i="23"/>
  <c r="CE318" i="23"/>
  <c r="CK318" i="23"/>
  <c r="BF318" i="23"/>
  <c r="AZ318" i="23"/>
  <c r="AT318" i="23"/>
  <c r="AN318" i="23"/>
  <c r="AH318" i="23"/>
  <c r="AB318" i="23"/>
  <c r="W318" i="23"/>
  <c r="AC318" i="23"/>
  <c r="AI318" i="23"/>
  <c r="AO318" i="23"/>
  <c r="AU318" i="23"/>
  <c r="BA318" i="23"/>
  <c r="V318" i="23"/>
  <c r="CY317" i="23"/>
  <c r="CX317" i="23"/>
  <c r="CW317" i="23"/>
  <c r="CV317" i="23"/>
  <c r="CU317" i="23"/>
  <c r="CT317" i="23"/>
  <c r="CS317" i="23"/>
  <c r="CR317" i="23"/>
  <c r="CQ317" i="23"/>
  <c r="CP317" i="23"/>
  <c r="CO317" i="23"/>
  <c r="CN317" i="23"/>
  <c r="CJ317" i="23"/>
  <c r="CD317" i="23"/>
  <c r="BX317" i="23"/>
  <c r="BR317" i="23"/>
  <c r="BL317" i="23"/>
  <c r="BF317" i="23"/>
  <c r="AZ317" i="23"/>
  <c r="AT317" i="23"/>
  <c r="AN317" i="23"/>
  <c r="AH317" i="23"/>
  <c r="AB317" i="23"/>
  <c r="W317" i="23"/>
  <c r="AC317" i="23"/>
  <c r="AI317" i="23"/>
  <c r="AO317" i="23"/>
  <c r="AU317" i="23"/>
  <c r="BA317" i="23"/>
  <c r="BG317" i="23"/>
  <c r="BM317" i="23"/>
  <c r="BS317" i="23"/>
  <c r="BY317" i="23"/>
  <c r="CE317" i="23"/>
  <c r="CK317" i="23"/>
  <c r="V317" i="23"/>
  <c r="CY316" i="23"/>
  <c r="CX316" i="23"/>
  <c r="CW316" i="23"/>
  <c r="CV316" i="23"/>
  <c r="CU316" i="23"/>
  <c r="CT316" i="23"/>
  <c r="CS316" i="23"/>
  <c r="CR316" i="23"/>
  <c r="CQ316" i="23"/>
  <c r="CP316" i="23"/>
  <c r="CO316" i="23"/>
  <c r="CN316" i="23"/>
  <c r="CJ316" i="23"/>
  <c r="CD316" i="23"/>
  <c r="BX316" i="23"/>
  <c r="BR316" i="23"/>
  <c r="BL316" i="23"/>
  <c r="BF316" i="23"/>
  <c r="AZ316" i="23"/>
  <c r="AT316" i="23"/>
  <c r="AN316" i="23"/>
  <c r="AH316" i="23"/>
  <c r="AB316" i="23"/>
  <c r="V316" i="23"/>
  <c r="CY315" i="23"/>
  <c r="CX315" i="23"/>
  <c r="CW315" i="23"/>
  <c r="CV315" i="23"/>
  <c r="CU315" i="23"/>
  <c r="CZ315" i="23"/>
  <c r="CT315" i="23"/>
  <c r="CS315" i="23"/>
  <c r="CR315" i="23"/>
  <c r="CQ315" i="23"/>
  <c r="CP315" i="23"/>
  <c r="CO315" i="23"/>
  <c r="CN315" i="23"/>
  <c r="CJ315" i="23"/>
  <c r="CD315" i="23"/>
  <c r="BX315" i="23"/>
  <c r="BR315" i="23"/>
  <c r="BL315" i="23"/>
  <c r="BF315" i="23"/>
  <c r="AZ315" i="23"/>
  <c r="AT315" i="23"/>
  <c r="AN315" i="23"/>
  <c r="AH315" i="23"/>
  <c r="AB315" i="23"/>
  <c r="W315" i="23"/>
  <c r="AC315" i="23"/>
  <c r="AI315" i="23"/>
  <c r="AO315" i="23"/>
  <c r="AU315" i="23"/>
  <c r="BA315" i="23"/>
  <c r="BG315" i="23"/>
  <c r="BM315" i="23"/>
  <c r="BS315" i="23"/>
  <c r="BY315" i="23"/>
  <c r="CE315" i="23"/>
  <c r="CK315" i="23"/>
  <c r="V315" i="23"/>
  <c r="CY314" i="23"/>
  <c r="CX314" i="23"/>
  <c r="CW314" i="23"/>
  <c r="CV314" i="23"/>
  <c r="CU314" i="23"/>
  <c r="CT314" i="23"/>
  <c r="CS314" i="23"/>
  <c r="CR314" i="23"/>
  <c r="CQ314" i="23"/>
  <c r="CP314" i="23"/>
  <c r="CO314" i="23"/>
  <c r="CN314" i="23"/>
  <c r="CJ314" i="23"/>
  <c r="CD314" i="23"/>
  <c r="BX314" i="23"/>
  <c r="BR314" i="23"/>
  <c r="BL314" i="23"/>
  <c r="BF314" i="23"/>
  <c r="AZ314" i="23"/>
  <c r="AT314" i="23"/>
  <c r="AN314" i="23"/>
  <c r="AH314" i="23"/>
  <c r="AB314" i="23"/>
  <c r="W314" i="23"/>
  <c r="AC314" i="23"/>
  <c r="AI314" i="23"/>
  <c r="AO314" i="23"/>
  <c r="AU314" i="23"/>
  <c r="BA314" i="23"/>
  <c r="BG314" i="23"/>
  <c r="BM314" i="23"/>
  <c r="BS314" i="23"/>
  <c r="BY314" i="23"/>
  <c r="CE314" i="23"/>
  <c r="CK314" i="23"/>
  <c r="V314" i="23"/>
  <c r="CY313" i="23"/>
  <c r="CX313" i="23"/>
  <c r="CW313" i="23"/>
  <c r="CV313" i="23"/>
  <c r="CU313" i="23"/>
  <c r="CT313" i="23"/>
  <c r="CS313" i="23"/>
  <c r="CR313" i="23"/>
  <c r="CQ313" i="23"/>
  <c r="CP313" i="23"/>
  <c r="CO313" i="23"/>
  <c r="CN313" i="23"/>
  <c r="CJ313" i="23"/>
  <c r="CD313" i="23"/>
  <c r="BX313" i="23"/>
  <c r="BR313" i="23"/>
  <c r="BL313" i="23"/>
  <c r="BF313" i="23"/>
  <c r="AZ313" i="23"/>
  <c r="AT313" i="23"/>
  <c r="AN313" i="23"/>
  <c r="AH313" i="23"/>
  <c r="AB313" i="23"/>
  <c r="V313" i="23"/>
  <c r="CY312" i="23"/>
  <c r="CX312" i="23"/>
  <c r="CW312" i="23"/>
  <c r="CV312" i="23"/>
  <c r="CU312" i="23"/>
  <c r="CT312" i="23"/>
  <c r="CS312" i="23"/>
  <c r="CR312" i="23"/>
  <c r="CQ312" i="23"/>
  <c r="CP312" i="23"/>
  <c r="CO312" i="23"/>
  <c r="CN312" i="23"/>
  <c r="CJ312" i="23"/>
  <c r="CD312" i="23"/>
  <c r="BX312" i="23"/>
  <c r="BR312" i="23"/>
  <c r="BL312" i="23"/>
  <c r="BF312" i="23"/>
  <c r="AZ312" i="23"/>
  <c r="AT312" i="23"/>
  <c r="AN312" i="23"/>
  <c r="AH312" i="23"/>
  <c r="AB312" i="23"/>
  <c r="W312" i="23"/>
  <c r="AC312" i="23"/>
  <c r="AI312" i="23"/>
  <c r="AO312" i="23"/>
  <c r="AU312" i="23"/>
  <c r="BA312" i="23"/>
  <c r="BG312" i="23"/>
  <c r="BM312" i="23"/>
  <c r="BS312" i="23"/>
  <c r="BY312" i="23"/>
  <c r="CE312" i="23"/>
  <c r="CK312" i="23"/>
  <c r="V312" i="23"/>
  <c r="CY311" i="23"/>
  <c r="CX311" i="23"/>
  <c r="CW311" i="23"/>
  <c r="CV311" i="23"/>
  <c r="CU311" i="23"/>
  <c r="CT311" i="23"/>
  <c r="CS311" i="23"/>
  <c r="CR311" i="23"/>
  <c r="CQ311" i="23"/>
  <c r="CP311" i="23"/>
  <c r="CZ311" i="23"/>
  <c r="CO311" i="23"/>
  <c r="CN311" i="23"/>
  <c r="CJ311" i="23"/>
  <c r="CD311" i="23"/>
  <c r="BX311" i="23"/>
  <c r="BR311" i="23"/>
  <c r="BL311" i="23"/>
  <c r="BF311" i="23"/>
  <c r="AZ311" i="23"/>
  <c r="AT311" i="23"/>
  <c r="AN311" i="23"/>
  <c r="AH311" i="23"/>
  <c r="AB311" i="23"/>
  <c r="V311" i="23"/>
  <c r="CY310" i="23"/>
  <c r="CX310" i="23"/>
  <c r="CW310" i="23"/>
  <c r="CV310" i="23"/>
  <c r="CU310" i="23"/>
  <c r="CT310" i="23"/>
  <c r="CS310" i="23"/>
  <c r="CR310" i="23"/>
  <c r="CQ310" i="23"/>
  <c r="CP310" i="23"/>
  <c r="CO310" i="23"/>
  <c r="CN310" i="23"/>
  <c r="CJ310" i="23"/>
  <c r="CD310" i="23"/>
  <c r="BX310" i="23"/>
  <c r="BR310" i="23"/>
  <c r="BL310" i="23"/>
  <c r="BF310" i="23"/>
  <c r="AZ310" i="23"/>
  <c r="AT310" i="23"/>
  <c r="AN310" i="23"/>
  <c r="AH310" i="23"/>
  <c r="AB310" i="23"/>
  <c r="V310" i="23"/>
  <c r="CY309" i="23"/>
  <c r="CX309" i="23"/>
  <c r="CW309" i="23"/>
  <c r="CV309" i="23"/>
  <c r="CU309" i="23"/>
  <c r="CT309" i="23"/>
  <c r="CS309" i="23"/>
  <c r="CR309" i="23"/>
  <c r="CQ309" i="23"/>
  <c r="CZ309" i="23"/>
  <c r="CP309" i="23"/>
  <c r="CO309" i="23"/>
  <c r="CN309" i="23"/>
  <c r="CJ309" i="23"/>
  <c r="CD309" i="23"/>
  <c r="BX309" i="23"/>
  <c r="BR309" i="23"/>
  <c r="BL309" i="23"/>
  <c r="BF309" i="23"/>
  <c r="AZ309" i="23"/>
  <c r="AT309" i="23"/>
  <c r="AN309" i="23"/>
  <c r="AH309" i="23"/>
  <c r="AB309" i="23"/>
  <c r="V309" i="23"/>
  <c r="CY308" i="23"/>
  <c r="CX308" i="23"/>
  <c r="CW308" i="23"/>
  <c r="CV308" i="23"/>
  <c r="CU308" i="23"/>
  <c r="CT308" i="23"/>
  <c r="CS308" i="23"/>
  <c r="CR308" i="23"/>
  <c r="CZ308" i="23"/>
  <c r="CQ308" i="23"/>
  <c r="CP308" i="23"/>
  <c r="CO308" i="23"/>
  <c r="CN308" i="23"/>
  <c r="CJ308" i="23"/>
  <c r="CD308" i="23"/>
  <c r="BX308" i="23"/>
  <c r="BR308" i="23"/>
  <c r="BL308" i="23"/>
  <c r="BF308" i="23"/>
  <c r="AZ308" i="23"/>
  <c r="AT308" i="23"/>
  <c r="AN308" i="23"/>
  <c r="AH308" i="23"/>
  <c r="AB308" i="23"/>
  <c r="V308" i="23"/>
  <c r="CY307" i="23"/>
  <c r="CX307" i="23"/>
  <c r="CW307" i="23"/>
  <c r="CV307" i="23"/>
  <c r="CU307" i="23"/>
  <c r="CT307" i="23"/>
  <c r="CS307" i="23"/>
  <c r="CR307" i="23"/>
  <c r="CQ307" i="23"/>
  <c r="CP307" i="23"/>
  <c r="CO307" i="23"/>
  <c r="CN307" i="23"/>
  <c r="CZ307" i="23"/>
  <c r="CJ307" i="23"/>
  <c r="CD307" i="23"/>
  <c r="BX307" i="23"/>
  <c r="BR307" i="23"/>
  <c r="BL307" i="23"/>
  <c r="BF307" i="23"/>
  <c r="AZ307" i="23"/>
  <c r="AT307" i="23"/>
  <c r="AN307" i="23"/>
  <c r="AH307" i="23"/>
  <c r="AB307" i="23"/>
  <c r="V307" i="23"/>
  <c r="CY306" i="23"/>
  <c r="CX306" i="23"/>
  <c r="CW306" i="23"/>
  <c r="CV306" i="23"/>
  <c r="CU306" i="23"/>
  <c r="CT306" i="23"/>
  <c r="CS306" i="23"/>
  <c r="CR306" i="23"/>
  <c r="CQ306" i="23"/>
  <c r="CP306" i="23"/>
  <c r="CO306" i="23"/>
  <c r="CN306" i="23"/>
  <c r="CJ306" i="23"/>
  <c r="CD306" i="23"/>
  <c r="BX306" i="23"/>
  <c r="BR306" i="23"/>
  <c r="BL306" i="23"/>
  <c r="BF306" i="23"/>
  <c r="AZ306" i="23"/>
  <c r="AT306" i="23"/>
  <c r="AN306" i="23"/>
  <c r="AH306" i="23"/>
  <c r="AB306" i="23"/>
  <c r="V306" i="23"/>
  <c r="CY305" i="23"/>
  <c r="CX305" i="23"/>
  <c r="CW305" i="23"/>
  <c r="CV305" i="23"/>
  <c r="CU305" i="23"/>
  <c r="CT305" i="23"/>
  <c r="CS305" i="23"/>
  <c r="CR305" i="23"/>
  <c r="CQ305" i="23"/>
  <c r="CP305" i="23"/>
  <c r="CO305" i="23"/>
  <c r="CN305" i="23"/>
  <c r="CZ305" i="23"/>
  <c r="CJ305" i="23"/>
  <c r="CD305" i="23"/>
  <c r="BX305" i="23"/>
  <c r="BR305" i="23"/>
  <c r="BL305" i="23"/>
  <c r="BF305" i="23"/>
  <c r="AZ305" i="23"/>
  <c r="AT305" i="23"/>
  <c r="AN305" i="23"/>
  <c r="AH305" i="23"/>
  <c r="AB305" i="23"/>
  <c r="V305" i="23"/>
  <c r="CY304" i="23"/>
  <c r="CX304" i="23"/>
  <c r="CW304" i="23"/>
  <c r="CV304" i="23"/>
  <c r="CU304" i="23"/>
  <c r="CT304" i="23"/>
  <c r="CS304" i="23"/>
  <c r="CR304" i="23"/>
  <c r="CQ304" i="23"/>
  <c r="CP304" i="23"/>
  <c r="CO304" i="23"/>
  <c r="CZ304" i="23"/>
  <c r="CN304" i="23"/>
  <c r="CJ304" i="23"/>
  <c r="CD304" i="23"/>
  <c r="BX304" i="23"/>
  <c r="BR304" i="23"/>
  <c r="BL304" i="23"/>
  <c r="BF304" i="23"/>
  <c r="AZ304" i="23"/>
  <c r="AT304" i="23"/>
  <c r="AN304" i="23"/>
  <c r="AH304" i="23"/>
  <c r="AB304" i="23"/>
  <c r="V304" i="23"/>
  <c r="CY303" i="23"/>
  <c r="CX303" i="23"/>
  <c r="CW303" i="23"/>
  <c r="CV303" i="23"/>
  <c r="CU303" i="23"/>
  <c r="CT303" i="23"/>
  <c r="CS303" i="23"/>
  <c r="CR303" i="23"/>
  <c r="CQ303" i="23"/>
  <c r="CP303" i="23"/>
  <c r="CO303" i="23"/>
  <c r="CN303" i="23"/>
  <c r="CJ303" i="23"/>
  <c r="CD303" i="23"/>
  <c r="BX303" i="23"/>
  <c r="BR303" i="23"/>
  <c r="BL303" i="23"/>
  <c r="BF303" i="23"/>
  <c r="AZ303" i="23"/>
  <c r="AT303" i="23"/>
  <c r="AN303" i="23"/>
  <c r="AH303" i="23"/>
  <c r="AB303" i="23"/>
  <c r="W303" i="23"/>
  <c r="AC303" i="23"/>
  <c r="AI303" i="23"/>
  <c r="AO303" i="23"/>
  <c r="AU303" i="23"/>
  <c r="BA303" i="23"/>
  <c r="BG303" i="23"/>
  <c r="BM303" i="23"/>
  <c r="BS303" i="23"/>
  <c r="BY303" i="23"/>
  <c r="CE303" i="23"/>
  <c r="CK303" i="23"/>
  <c r="V303" i="23"/>
  <c r="CY302" i="23"/>
  <c r="CX302" i="23"/>
  <c r="CW302" i="23"/>
  <c r="CV302" i="23"/>
  <c r="CU302" i="23"/>
  <c r="CT302" i="23"/>
  <c r="CS302" i="23"/>
  <c r="CR302" i="23"/>
  <c r="CQ302" i="23"/>
  <c r="CP302" i="23"/>
  <c r="CO302" i="23"/>
  <c r="CN302" i="23"/>
  <c r="CJ302" i="23"/>
  <c r="CD302" i="23"/>
  <c r="BX302" i="23"/>
  <c r="BR302" i="23"/>
  <c r="BL302" i="23"/>
  <c r="BF302" i="23"/>
  <c r="AZ302" i="23"/>
  <c r="AT302" i="23"/>
  <c r="AN302" i="23"/>
  <c r="AH302" i="23"/>
  <c r="AC302" i="23"/>
  <c r="AI302" i="23"/>
  <c r="AO302" i="23"/>
  <c r="AU302" i="23"/>
  <c r="BA302" i="23"/>
  <c r="BG302" i="23"/>
  <c r="BM302" i="23"/>
  <c r="BS302" i="23"/>
  <c r="BY302" i="23"/>
  <c r="CE302" i="23"/>
  <c r="CK302" i="23"/>
  <c r="AB302" i="23"/>
  <c r="W302" i="23"/>
  <c r="V302" i="23"/>
  <c r="CY301" i="23"/>
  <c r="CX301" i="23"/>
  <c r="CW301" i="23"/>
  <c r="CV301" i="23"/>
  <c r="CU301" i="23"/>
  <c r="CT301" i="23"/>
  <c r="CS301" i="23"/>
  <c r="CR301" i="23"/>
  <c r="CQ301" i="23"/>
  <c r="CP301" i="23"/>
  <c r="CO301" i="23"/>
  <c r="CN301" i="23"/>
  <c r="CJ301" i="23"/>
  <c r="CD301" i="23"/>
  <c r="BX301" i="23"/>
  <c r="BR301" i="23"/>
  <c r="BL301" i="23"/>
  <c r="BF301" i="23"/>
  <c r="AZ301" i="23"/>
  <c r="AT301" i="23"/>
  <c r="AO301" i="23"/>
  <c r="AU301" i="23"/>
  <c r="BA301" i="23"/>
  <c r="BG301" i="23"/>
  <c r="BM301" i="23"/>
  <c r="BS301" i="23"/>
  <c r="BY301" i="23"/>
  <c r="CE301" i="23"/>
  <c r="CK301" i="23"/>
  <c r="AN301" i="23"/>
  <c r="AH301" i="23"/>
  <c r="AB301" i="23"/>
  <c r="W301" i="23"/>
  <c r="AC301" i="23"/>
  <c r="AI301" i="23"/>
  <c r="V301" i="23"/>
  <c r="CY300" i="23"/>
  <c r="CX300" i="23"/>
  <c r="CW300" i="23"/>
  <c r="CV300" i="23"/>
  <c r="CU300" i="23"/>
  <c r="CT300" i="23"/>
  <c r="CS300" i="23"/>
  <c r="CR300" i="23"/>
  <c r="CQ300" i="23"/>
  <c r="CP300" i="23"/>
  <c r="CO300" i="23"/>
  <c r="CN300" i="23"/>
  <c r="CJ300" i="23"/>
  <c r="CD300" i="23"/>
  <c r="BX300" i="23"/>
  <c r="BR300" i="23"/>
  <c r="BL300" i="23"/>
  <c r="BF300" i="23"/>
  <c r="BA300" i="23"/>
  <c r="BG300" i="23"/>
  <c r="BM300" i="23"/>
  <c r="BS300" i="23"/>
  <c r="BY300" i="23"/>
  <c r="CE300" i="23"/>
  <c r="CK300" i="23"/>
  <c r="AZ300" i="23"/>
  <c r="AT300" i="23"/>
  <c r="AN300" i="23"/>
  <c r="AH300" i="23"/>
  <c r="AB300" i="23"/>
  <c r="W300" i="23"/>
  <c r="AC300" i="23"/>
  <c r="AI300" i="23"/>
  <c r="AO300" i="23"/>
  <c r="V300" i="23"/>
  <c r="CY299" i="23"/>
  <c r="CX299" i="23"/>
  <c r="CW299" i="23"/>
  <c r="CV299" i="23"/>
  <c r="CU299" i="23"/>
  <c r="CT299" i="23"/>
  <c r="CS299" i="23"/>
  <c r="CZ299" i="23"/>
  <c r="CR299" i="23"/>
  <c r="CQ299" i="23"/>
  <c r="CP299" i="23"/>
  <c r="CO299" i="23"/>
  <c r="CN299" i="23"/>
  <c r="CJ299" i="23"/>
  <c r="CD299" i="23"/>
  <c r="BX299" i="23"/>
  <c r="BR299" i="23"/>
  <c r="BL299" i="23"/>
  <c r="BF299" i="23"/>
  <c r="AZ299" i="23"/>
  <c r="AT299" i="23"/>
  <c r="AN299" i="23"/>
  <c r="AH299" i="23"/>
  <c r="AB299" i="23"/>
  <c r="V299" i="23"/>
  <c r="CY298" i="23"/>
  <c r="CX298" i="23"/>
  <c r="CW298" i="23"/>
  <c r="CV298" i="23"/>
  <c r="CU298" i="23"/>
  <c r="CT298" i="23"/>
  <c r="CS298" i="23"/>
  <c r="CR298" i="23"/>
  <c r="CQ298" i="23"/>
  <c r="CP298" i="23"/>
  <c r="CO298" i="23"/>
  <c r="CN298" i="23"/>
  <c r="CJ298" i="23"/>
  <c r="CD298" i="23"/>
  <c r="BX298" i="23"/>
  <c r="BR298" i="23"/>
  <c r="BL298" i="23"/>
  <c r="BF298" i="23"/>
  <c r="AZ298" i="23"/>
  <c r="AT298" i="23"/>
  <c r="AN298" i="23"/>
  <c r="AH298" i="23"/>
  <c r="AC298" i="23"/>
  <c r="AI298" i="23"/>
  <c r="AO298" i="23"/>
  <c r="AU298" i="23"/>
  <c r="BA298" i="23"/>
  <c r="BG298" i="23"/>
  <c r="BM298" i="23"/>
  <c r="BS298" i="23"/>
  <c r="BY298" i="23"/>
  <c r="CE298" i="23"/>
  <c r="CK298" i="23"/>
  <c r="AB298" i="23"/>
  <c r="W298" i="23"/>
  <c r="V298" i="23"/>
  <c r="CY297" i="23"/>
  <c r="CX297" i="23"/>
  <c r="CW297" i="23"/>
  <c r="CV297" i="23"/>
  <c r="CU297" i="23"/>
  <c r="CT297" i="23"/>
  <c r="CS297" i="23"/>
  <c r="CR297" i="23"/>
  <c r="CQ297" i="23"/>
  <c r="CP297" i="23"/>
  <c r="CO297" i="23"/>
  <c r="CN297" i="23"/>
  <c r="CZ297" i="23"/>
  <c r="CJ297" i="23"/>
  <c r="CD297" i="23"/>
  <c r="BX297" i="23"/>
  <c r="BR297" i="23"/>
  <c r="BL297" i="23"/>
  <c r="BF297" i="23"/>
  <c r="AZ297" i="23"/>
  <c r="AT297" i="23"/>
  <c r="AN297" i="23"/>
  <c r="AH297" i="23"/>
  <c r="AB297" i="23"/>
  <c r="V297" i="23"/>
  <c r="CY296" i="23"/>
  <c r="CX296" i="23"/>
  <c r="CW296" i="23"/>
  <c r="CV296" i="23"/>
  <c r="CU296" i="23"/>
  <c r="CT296" i="23"/>
  <c r="CS296" i="23"/>
  <c r="CR296" i="23"/>
  <c r="CQ296" i="23"/>
  <c r="CZ296" i="23"/>
  <c r="CP296" i="23"/>
  <c r="CO296" i="23"/>
  <c r="CN296" i="23"/>
  <c r="CJ296" i="23"/>
  <c r="CD296" i="23"/>
  <c r="BX296" i="23"/>
  <c r="BR296" i="23"/>
  <c r="BL296" i="23"/>
  <c r="BF296" i="23"/>
  <c r="AZ296" i="23"/>
  <c r="AT296" i="23"/>
  <c r="AN296" i="23"/>
  <c r="AH296" i="23"/>
  <c r="AB296" i="23"/>
  <c r="V296" i="23"/>
  <c r="CY295" i="23"/>
  <c r="CZ295" i="23"/>
  <c r="CX295" i="23"/>
  <c r="CW295" i="23"/>
  <c r="CV295" i="23"/>
  <c r="CU295" i="23"/>
  <c r="CT295" i="23"/>
  <c r="CS295" i="23"/>
  <c r="CR295" i="23"/>
  <c r="CQ295" i="23"/>
  <c r="CP295" i="23"/>
  <c r="CO295" i="23"/>
  <c r="CN295" i="23"/>
  <c r="CJ295" i="23"/>
  <c r="CD295" i="23"/>
  <c r="BX295" i="23"/>
  <c r="BR295" i="23"/>
  <c r="BL295" i="23"/>
  <c r="BF295" i="23"/>
  <c r="AZ295" i="23"/>
  <c r="AT295" i="23"/>
  <c r="AN295" i="23"/>
  <c r="AH295" i="23"/>
  <c r="AB295" i="23"/>
  <c r="W295" i="23"/>
  <c r="AC295" i="23"/>
  <c r="AI295" i="23"/>
  <c r="AO295" i="23"/>
  <c r="AU295" i="23"/>
  <c r="BA295" i="23"/>
  <c r="BG295" i="23"/>
  <c r="BM295" i="23"/>
  <c r="BS295" i="23"/>
  <c r="V295" i="23"/>
  <c r="CY294" i="23"/>
  <c r="CX294" i="23"/>
  <c r="CW294" i="23"/>
  <c r="CV294" i="23"/>
  <c r="CU294" i="23"/>
  <c r="CT294" i="23"/>
  <c r="CS294" i="23"/>
  <c r="CR294" i="23"/>
  <c r="CQ294" i="23"/>
  <c r="CP294" i="23"/>
  <c r="CO294" i="23"/>
  <c r="CN294" i="23"/>
  <c r="CJ294" i="23"/>
  <c r="CD294" i="23"/>
  <c r="BX294" i="23"/>
  <c r="BR294" i="23"/>
  <c r="BL294" i="23"/>
  <c r="BF294" i="23"/>
  <c r="AZ294" i="23"/>
  <c r="AT294" i="23"/>
  <c r="AN294" i="23"/>
  <c r="AH294" i="23"/>
  <c r="AB294" i="23"/>
  <c r="V294" i="23"/>
  <c r="CY293" i="23"/>
  <c r="CX293" i="23"/>
  <c r="CW293" i="23"/>
  <c r="CV293" i="23"/>
  <c r="CU293" i="23"/>
  <c r="CT293" i="23"/>
  <c r="CS293" i="23"/>
  <c r="CR293" i="23"/>
  <c r="CQ293" i="23"/>
  <c r="CP293" i="23"/>
  <c r="CO293" i="23"/>
  <c r="CN293" i="23"/>
  <c r="CJ293" i="23"/>
  <c r="CD293" i="23"/>
  <c r="BX293" i="23"/>
  <c r="BR293" i="23"/>
  <c r="BL293" i="23"/>
  <c r="BF293" i="23"/>
  <c r="AZ293" i="23"/>
  <c r="AT293" i="23"/>
  <c r="AN293" i="23"/>
  <c r="AH293" i="23"/>
  <c r="AB293" i="23"/>
  <c r="V293" i="23"/>
  <c r="CY292" i="23"/>
  <c r="CX292" i="23"/>
  <c r="CW292" i="23"/>
  <c r="CV292" i="23"/>
  <c r="CU292" i="23"/>
  <c r="CT292" i="23"/>
  <c r="CS292" i="23"/>
  <c r="CR292" i="23"/>
  <c r="CQ292" i="23"/>
  <c r="CP292" i="23"/>
  <c r="CO292" i="23"/>
  <c r="CN292" i="23"/>
  <c r="CZ292" i="23"/>
  <c r="CJ292" i="23"/>
  <c r="CD292" i="23"/>
  <c r="BX292" i="23"/>
  <c r="BR292" i="23"/>
  <c r="BL292" i="23"/>
  <c r="BF292" i="23"/>
  <c r="AZ292" i="23"/>
  <c r="AT292" i="23"/>
  <c r="AN292" i="23"/>
  <c r="AH292" i="23"/>
  <c r="AB292" i="23"/>
  <c r="V292" i="23"/>
  <c r="CY291" i="23"/>
  <c r="CX291" i="23"/>
  <c r="CW291" i="23"/>
  <c r="CV291" i="23"/>
  <c r="CU291" i="23"/>
  <c r="CT291" i="23"/>
  <c r="CS291" i="23"/>
  <c r="CR291" i="23"/>
  <c r="CQ291" i="23"/>
  <c r="CP291" i="23"/>
  <c r="CO291" i="23"/>
  <c r="CN291" i="23"/>
  <c r="CZ291" i="23"/>
  <c r="CJ291" i="23"/>
  <c r="CD291" i="23"/>
  <c r="BX291" i="23"/>
  <c r="BR291" i="23"/>
  <c r="BL291" i="23"/>
  <c r="BF291" i="23"/>
  <c r="AZ291" i="23"/>
  <c r="AT291" i="23"/>
  <c r="AN291" i="23"/>
  <c r="AH291" i="23"/>
  <c r="AB291" i="23"/>
  <c r="V291" i="23"/>
  <c r="CY290" i="23"/>
  <c r="CX290" i="23"/>
  <c r="CW290" i="23"/>
  <c r="CV290" i="23"/>
  <c r="CU290" i="23"/>
  <c r="CT290" i="23"/>
  <c r="CS290" i="23"/>
  <c r="CR290" i="23"/>
  <c r="CQ290" i="23"/>
  <c r="CP290" i="23"/>
  <c r="CO290" i="23"/>
  <c r="CN290" i="23"/>
  <c r="CZ290" i="23"/>
  <c r="CJ290" i="23"/>
  <c r="CD290" i="23"/>
  <c r="BX290" i="23"/>
  <c r="BR290" i="23"/>
  <c r="BL290" i="23"/>
  <c r="BF290" i="23"/>
  <c r="AZ290" i="23"/>
  <c r="AT290" i="23"/>
  <c r="AN290" i="23"/>
  <c r="AH290" i="23"/>
  <c r="AB290" i="23"/>
  <c r="W290" i="23"/>
  <c r="V290" i="23"/>
  <c r="CZ289" i="23"/>
  <c r="CY289" i="23"/>
  <c r="CX289" i="23"/>
  <c r="CW289" i="23"/>
  <c r="CV289" i="23"/>
  <c r="CU289" i="23"/>
  <c r="CT289" i="23"/>
  <c r="CS289" i="23"/>
  <c r="CR289" i="23"/>
  <c r="CQ289" i="23"/>
  <c r="CP289" i="23"/>
  <c r="CO289" i="23"/>
  <c r="CN289" i="23"/>
  <c r="CJ289" i="23"/>
  <c r="CD289" i="23"/>
  <c r="BX289" i="23"/>
  <c r="BR289" i="23"/>
  <c r="BL289" i="23"/>
  <c r="BF289" i="23"/>
  <c r="AZ289" i="23"/>
  <c r="AT289" i="23"/>
  <c r="AN289" i="23"/>
  <c r="AH289" i="23"/>
  <c r="AB289" i="23"/>
  <c r="V289" i="23"/>
  <c r="CY288" i="23"/>
  <c r="CZ288" i="23"/>
  <c r="CX288" i="23"/>
  <c r="CW288" i="23"/>
  <c r="CV288" i="23"/>
  <c r="CU288" i="23"/>
  <c r="CT288" i="23"/>
  <c r="CS288" i="23"/>
  <c r="CR288" i="23"/>
  <c r="CQ288" i="23"/>
  <c r="CP288" i="23"/>
  <c r="CO288" i="23"/>
  <c r="CN288" i="23"/>
  <c r="CJ288" i="23"/>
  <c r="CD288" i="23"/>
  <c r="BX288" i="23"/>
  <c r="BR288" i="23"/>
  <c r="BL288" i="23"/>
  <c r="BF288" i="23"/>
  <c r="AZ288" i="23"/>
  <c r="AT288" i="23"/>
  <c r="AN288" i="23"/>
  <c r="AH288" i="23"/>
  <c r="AB288" i="23"/>
  <c r="V288" i="23"/>
  <c r="CY287" i="23"/>
  <c r="CX287" i="23"/>
  <c r="CW287" i="23"/>
  <c r="CV287" i="23"/>
  <c r="CU287" i="23"/>
  <c r="CT287" i="23"/>
  <c r="CS287" i="23"/>
  <c r="CR287" i="23"/>
  <c r="CQ287" i="23"/>
  <c r="CP287" i="23"/>
  <c r="CO287" i="23"/>
  <c r="CN287" i="23"/>
  <c r="CJ287" i="23"/>
  <c r="CD287" i="23"/>
  <c r="BX287" i="23"/>
  <c r="BR287" i="23"/>
  <c r="BL287" i="23"/>
  <c r="BF287" i="23"/>
  <c r="AZ287" i="23"/>
  <c r="AT287" i="23"/>
  <c r="AN287" i="23"/>
  <c r="AH287" i="23"/>
  <c r="AB287" i="23"/>
  <c r="W287" i="23"/>
  <c r="AC287" i="23"/>
  <c r="AI287" i="23"/>
  <c r="AO287" i="23"/>
  <c r="AU287" i="23"/>
  <c r="BA287" i="23"/>
  <c r="BG287" i="23"/>
  <c r="BM287" i="23"/>
  <c r="BS287" i="23"/>
  <c r="BY287" i="23"/>
  <c r="CE287" i="23"/>
  <c r="CK287" i="23"/>
  <c r="V287" i="23"/>
  <c r="CY286" i="23"/>
  <c r="CX286" i="23"/>
  <c r="CW286" i="23"/>
  <c r="CV286" i="23"/>
  <c r="CU286" i="23"/>
  <c r="CT286" i="23"/>
  <c r="CS286" i="23"/>
  <c r="CR286" i="23"/>
  <c r="CQ286" i="23"/>
  <c r="CP286" i="23"/>
  <c r="CO286" i="23"/>
  <c r="CN286" i="23"/>
  <c r="CJ286" i="23"/>
  <c r="CD286" i="23"/>
  <c r="BX286" i="23"/>
  <c r="BR286" i="23"/>
  <c r="BL286" i="23"/>
  <c r="BF286" i="23"/>
  <c r="AZ286" i="23"/>
  <c r="AT286" i="23"/>
  <c r="AO286" i="23"/>
  <c r="AU286" i="23"/>
  <c r="BA286" i="23"/>
  <c r="BG286" i="23"/>
  <c r="BM286" i="23"/>
  <c r="BS286" i="23"/>
  <c r="BY286" i="23"/>
  <c r="CE286" i="23"/>
  <c r="CK286" i="23"/>
  <c r="AN286" i="23"/>
  <c r="AH286" i="23"/>
  <c r="AB286" i="23"/>
  <c r="W286" i="23"/>
  <c r="AC286" i="23"/>
  <c r="AI286" i="23"/>
  <c r="V286" i="23"/>
  <c r="CY285" i="23"/>
  <c r="CX285" i="23"/>
  <c r="CW285" i="23"/>
  <c r="CV285" i="23"/>
  <c r="CU285" i="23"/>
  <c r="CT285" i="23"/>
  <c r="CS285" i="23"/>
  <c r="CR285" i="23"/>
  <c r="CQ285" i="23"/>
  <c r="CP285" i="23"/>
  <c r="CZ285" i="23"/>
  <c r="CO285" i="23"/>
  <c r="CN285" i="23"/>
  <c r="CJ285" i="23"/>
  <c r="CD285" i="23"/>
  <c r="BX285" i="23"/>
  <c r="BR285" i="23"/>
  <c r="BL285" i="23"/>
  <c r="BF285" i="23"/>
  <c r="AZ285" i="23"/>
  <c r="AT285" i="23"/>
  <c r="AN285" i="23"/>
  <c r="AH285" i="23"/>
  <c r="AB285" i="23"/>
  <c r="W285" i="23"/>
  <c r="AC285" i="23"/>
  <c r="AI285" i="23"/>
  <c r="AO285" i="23"/>
  <c r="AU285" i="23"/>
  <c r="BA285" i="23"/>
  <c r="BG285" i="23"/>
  <c r="BM285" i="23"/>
  <c r="BS285" i="23"/>
  <c r="BY285" i="23"/>
  <c r="CE285" i="23"/>
  <c r="CK285" i="23"/>
  <c r="V285" i="23"/>
  <c r="CY284" i="23"/>
  <c r="CX284" i="23"/>
  <c r="CW284" i="23"/>
  <c r="CV284" i="23"/>
  <c r="CU284" i="23"/>
  <c r="CT284" i="23"/>
  <c r="CS284" i="23"/>
  <c r="CR284" i="23"/>
  <c r="CQ284" i="23"/>
  <c r="CP284" i="23"/>
  <c r="CO284" i="23"/>
  <c r="CN284" i="23"/>
  <c r="CJ284" i="23"/>
  <c r="CD284" i="23"/>
  <c r="BX284" i="23"/>
  <c r="BR284" i="23"/>
  <c r="BL284" i="23"/>
  <c r="BF284" i="23"/>
  <c r="AZ284" i="23"/>
  <c r="AT284" i="23"/>
  <c r="AN284" i="23"/>
  <c r="AH284" i="23"/>
  <c r="AB284" i="23"/>
  <c r="W284" i="23"/>
  <c r="AC284" i="23"/>
  <c r="AI284" i="23"/>
  <c r="AO284" i="23"/>
  <c r="AU284" i="23"/>
  <c r="BA284" i="23"/>
  <c r="BG284" i="23"/>
  <c r="BM284" i="23"/>
  <c r="BS284" i="23"/>
  <c r="BY284" i="23"/>
  <c r="CE284" i="23"/>
  <c r="CK284" i="23"/>
  <c r="V284" i="23"/>
  <c r="CY283" i="23"/>
  <c r="CX283" i="23"/>
  <c r="CW283" i="23"/>
  <c r="CV283" i="23"/>
  <c r="CU283" i="23"/>
  <c r="CT283" i="23"/>
  <c r="CS283" i="23"/>
  <c r="CR283" i="23"/>
  <c r="CQ283" i="23"/>
  <c r="CP283" i="23"/>
  <c r="CO283" i="23"/>
  <c r="CN283" i="23"/>
  <c r="CJ283" i="23"/>
  <c r="CD283" i="23"/>
  <c r="BX283" i="23"/>
  <c r="BR283" i="23"/>
  <c r="BL283" i="23"/>
  <c r="BF283" i="23"/>
  <c r="AZ283" i="23"/>
  <c r="AT283" i="23"/>
  <c r="AN283" i="23"/>
  <c r="AH283" i="23"/>
  <c r="AB283" i="23"/>
  <c r="W283" i="23"/>
  <c r="V283" i="23"/>
  <c r="CY282" i="23"/>
  <c r="CX282" i="23"/>
  <c r="CW282" i="23"/>
  <c r="CV282" i="23"/>
  <c r="CU282" i="23"/>
  <c r="CT282" i="23"/>
  <c r="CS282" i="23"/>
  <c r="CR282" i="23"/>
  <c r="CQ282" i="23"/>
  <c r="CP282" i="23"/>
  <c r="CO282" i="23"/>
  <c r="CN282" i="23"/>
  <c r="CJ282" i="23"/>
  <c r="CD282" i="23"/>
  <c r="BX282" i="23"/>
  <c r="BR282" i="23"/>
  <c r="BL282" i="23"/>
  <c r="BF282" i="23"/>
  <c r="AZ282" i="23"/>
  <c r="AT282" i="23"/>
  <c r="AN282" i="23"/>
  <c r="AH282" i="23"/>
  <c r="AB282" i="23"/>
  <c r="W282" i="23"/>
  <c r="AC282" i="23"/>
  <c r="AI282" i="23"/>
  <c r="AO282" i="23"/>
  <c r="AU282" i="23"/>
  <c r="BA282" i="23"/>
  <c r="BG282" i="23"/>
  <c r="BM282" i="23"/>
  <c r="BS282" i="23"/>
  <c r="BY282" i="23"/>
  <c r="CE282" i="23"/>
  <c r="CK282" i="23"/>
  <c r="V282" i="23"/>
  <c r="CY281" i="23"/>
  <c r="CX281" i="23"/>
  <c r="CW281" i="23"/>
  <c r="CV281" i="23"/>
  <c r="CU281" i="23"/>
  <c r="CT281" i="23"/>
  <c r="CS281" i="23"/>
  <c r="CR281" i="23"/>
  <c r="CQ281" i="23"/>
  <c r="CP281" i="23"/>
  <c r="CZ281" i="23"/>
  <c r="CO281" i="23"/>
  <c r="CN281" i="23"/>
  <c r="CJ281" i="23"/>
  <c r="CD281" i="23"/>
  <c r="BX281" i="23"/>
  <c r="BR281" i="23"/>
  <c r="BL281" i="23"/>
  <c r="BF281" i="23"/>
  <c r="AZ281" i="23"/>
  <c r="AT281" i="23"/>
  <c r="AN281" i="23"/>
  <c r="AH281" i="23"/>
  <c r="AB281" i="23"/>
  <c r="W281" i="23"/>
  <c r="AC281" i="23"/>
  <c r="AI281" i="23"/>
  <c r="AO281" i="23"/>
  <c r="AU281" i="23"/>
  <c r="BA281" i="23"/>
  <c r="BG281" i="23"/>
  <c r="BM281" i="23"/>
  <c r="BS281" i="23"/>
  <c r="BY281" i="23"/>
  <c r="CE281" i="23"/>
  <c r="CK281" i="23"/>
  <c r="V281" i="23"/>
  <c r="CY280" i="23"/>
  <c r="CX280" i="23"/>
  <c r="CW280" i="23"/>
  <c r="CV280" i="23"/>
  <c r="CU280" i="23"/>
  <c r="CT280" i="23"/>
  <c r="CS280" i="23"/>
  <c r="CR280" i="23"/>
  <c r="CQ280" i="23"/>
  <c r="CP280" i="23"/>
  <c r="CO280" i="23"/>
  <c r="CN280" i="23"/>
  <c r="CJ280" i="23"/>
  <c r="CD280" i="23"/>
  <c r="BX280" i="23"/>
  <c r="BR280" i="23"/>
  <c r="BL280" i="23"/>
  <c r="BF280" i="23"/>
  <c r="AZ280" i="23"/>
  <c r="AT280" i="23"/>
  <c r="AN280" i="23"/>
  <c r="AH280" i="23"/>
  <c r="AB280" i="23"/>
  <c r="W280" i="23"/>
  <c r="AC280" i="23"/>
  <c r="AI280" i="23"/>
  <c r="AO280" i="23"/>
  <c r="AU280" i="23"/>
  <c r="BA280" i="23"/>
  <c r="BG280" i="23"/>
  <c r="BM280" i="23"/>
  <c r="BS280" i="23"/>
  <c r="BY280" i="23"/>
  <c r="CE280" i="23"/>
  <c r="CK280" i="23"/>
  <c r="V280" i="23"/>
  <c r="CY279" i="23"/>
  <c r="CX279" i="23"/>
  <c r="CW279" i="23"/>
  <c r="CV279" i="23"/>
  <c r="CU279" i="23"/>
  <c r="CT279" i="23"/>
  <c r="CS279" i="23"/>
  <c r="CR279" i="23"/>
  <c r="CQ279" i="23"/>
  <c r="CP279" i="23"/>
  <c r="CO279" i="23"/>
  <c r="CN279" i="23"/>
  <c r="CJ279" i="23"/>
  <c r="CD279" i="23"/>
  <c r="BX279" i="23"/>
  <c r="BR279" i="23"/>
  <c r="BL279" i="23"/>
  <c r="BF279" i="23"/>
  <c r="AZ279" i="23"/>
  <c r="AT279" i="23"/>
  <c r="AN279" i="23"/>
  <c r="AH279" i="23"/>
  <c r="AB279" i="23"/>
  <c r="V279" i="23"/>
  <c r="CY278" i="23"/>
  <c r="CX278" i="23"/>
  <c r="CW278" i="23"/>
  <c r="CV278" i="23"/>
  <c r="CU278" i="23"/>
  <c r="CT278" i="23"/>
  <c r="CS278" i="23"/>
  <c r="CR278" i="23"/>
  <c r="CQ278" i="23"/>
  <c r="CP278" i="23"/>
  <c r="CO278" i="23"/>
  <c r="CN278" i="23"/>
  <c r="CJ278" i="23"/>
  <c r="CD278" i="23"/>
  <c r="BX278" i="23"/>
  <c r="BR278" i="23"/>
  <c r="BL278" i="23"/>
  <c r="BF278" i="23"/>
  <c r="AZ278" i="23"/>
  <c r="AT278" i="23"/>
  <c r="AN278" i="23"/>
  <c r="AH278" i="23"/>
  <c r="AB278" i="23"/>
  <c r="V278" i="23"/>
  <c r="CY277" i="23"/>
  <c r="CX277" i="23"/>
  <c r="CW277" i="23"/>
  <c r="CZ277" i="23"/>
  <c r="CV277" i="23"/>
  <c r="CU277" i="23"/>
  <c r="CT277" i="23"/>
  <c r="CS277" i="23"/>
  <c r="CR277" i="23"/>
  <c r="CQ277" i="23"/>
  <c r="CP277" i="23"/>
  <c r="CO277" i="23"/>
  <c r="CN277" i="23"/>
  <c r="CJ277" i="23"/>
  <c r="CD277" i="23"/>
  <c r="BX277" i="23"/>
  <c r="BR277" i="23"/>
  <c r="BL277" i="23"/>
  <c r="BF277" i="23"/>
  <c r="AZ277" i="23"/>
  <c r="AT277" i="23"/>
  <c r="AN277" i="23"/>
  <c r="AH277" i="23"/>
  <c r="AB277" i="23"/>
  <c r="V277" i="23"/>
  <c r="CY276" i="23"/>
  <c r="CX276" i="23"/>
  <c r="CW276" i="23"/>
  <c r="CV276" i="23"/>
  <c r="CU276" i="23"/>
  <c r="CT276" i="23"/>
  <c r="CS276" i="23"/>
  <c r="CR276" i="23"/>
  <c r="CQ276" i="23"/>
  <c r="CP276" i="23"/>
  <c r="CO276" i="23"/>
  <c r="CN276" i="23"/>
  <c r="CZ276" i="23"/>
  <c r="CJ276" i="23"/>
  <c r="CD276" i="23"/>
  <c r="BX276" i="23"/>
  <c r="BR276" i="23"/>
  <c r="BL276" i="23"/>
  <c r="BF276" i="23"/>
  <c r="AZ276" i="23"/>
  <c r="AT276" i="23"/>
  <c r="AN276" i="23"/>
  <c r="AH276" i="23"/>
  <c r="AB276" i="23"/>
  <c r="W276" i="23"/>
  <c r="AC276" i="23"/>
  <c r="AI276" i="23"/>
  <c r="AO276" i="23"/>
  <c r="AU276" i="23"/>
  <c r="BA276" i="23"/>
  <c r="BG276" i="23"/>
  <c r="BM276" i="23"/>
  <c r="BS276" i="23"/>
  <c r="BY276" i="23"/>
  <c r="CE276" i="23"/>
  <c r="CK276" i="23"/>
  <c r="V276" i="23"/>
  <c r="CY275" i="23"/>
  <c r="CX275" i="23"/>
  <c r="CW275" i="23"/>
  <c r="CV275" i="23"/>
  <c r="CU275" i="23"/>
  <c r="CT275" i="23"/>
  <c r="CZ275" i="23"/>
  <c r="CS275" i="23"/>
  <c r="CR275" i="23"/>
  <c r="CQ275" i="23"/>
  <c r="CP275" i="23"/>
  <c r="CO275" i="23"/>
  <c r="CN275" i="23"/>
  <c r="CJ275" i="23"/>
  <c r="CD275" i="23"/>
  <c r="BX275" i="23"/>
  <c r="BR275" i="23"/>
  <c r="BL275" i="23"/>
  <c r="BF275" i="23"/>
  <c r="AZ275" i="23"/>
  <c r="AT275" i="23"/>
  <c r="AN275" i="23"/>
  <c r="AH275" i="23"/>
  <c r="AB275" i="23"/>
  <c r="V275" i="23"/>
  <c r="CY274" i="23"/>
  <c r="CX274" i="23"/>
  <c r="CZ274" i="23"/>
  <c r="CW274" i="23"/>
  <c r="CV274" i="23"/>
  <c r="CU274" i="23"/>
  <c r="CT274" i="23"/>
  <c r="CS274" i="23"/>
  <c r="CR274" i="23"/>
  <c r="CQ274" i="23"/>
  <c r="CP274" i="23"/>
  <c r="CO274" i="23"/>
  <c r="CN274" i="23"/>
  <c r="CJ274" i="23"/>
  <c r="CD274" i="23"/>
  <c r="BX274" i="23"/>
  <c r="BR274" i="23"/>
  <c r="BL274" i="23"/>
  <c r="BF274" i="23"/>
  <c r="AZ274" i="23"/>
  <c r="AT274" i="23"/>
  <c r="AN274" i="23"/>
  <c r="AH274" i="23"/>
  <c r="AB274" i="23"/>
  <c r="W274" i="23"/>
  <c r="AC274" i="23"/>
  <c r="AI274" i="23"/>
  <c r="AO274" i="23"/>
  <c r="AU274" i="23"/>
  <c r="BA274" i="23"/>
  <c r="BG274" i="23"/>
  <c r="BM274" i="23"/>
  <c r="V274" i="23"/>
  <c r="CY273" i="23"/>
  <c r="CX273" i="23"/>
  <c r="CW273" i="23"/>
  <c r="CV273" i="23"/>
  <c r="CU273" i="23"/>
  <c r="CT273" i="23"/>
  <c r="CS273" i="23"/>
  <c r="CZ273" i="23"/>
  <c r="CR273" i="23"/>
  <c r="CQ273" i="23"/>
  <c r="CP273" i="23"/>
  <c r="CO273" i="23"/>
  <c r="CN273" i="23"/>
  <c r="CJ273" i="23"/>
  <c r="CD273" i="23"/>
  <c r="BX273" i="23"/>
  <c r="BR273" i="23"/>
  <c r="BL273" i="23"/>
  <c r="BF273" i="23"/>
  <c r="AZ273" i="23"/>
  <c r="AT273" i="23"/>
  <c r="AN273" i="23"/>
  <c r="AH273" i="23"/>
  <c r="AB273" i="23"/>
  <c r="V273" i="23"/>
  <c r="CY272" i="23"/>
  <c r="CX272" i="23"/>
  <c r="CW272" i="23"/>
  <c r="CV272" i="23"/>
  <c r="CU272" i="23"/>
  <c r="CT272" i="23"/>
  <c r="CS272" i="23"/>
  <c r="CR272" i="23"/>
  <c r="CQ272" i="23"/>
  <c r="CP272" i="23"/>
  <c r="CO272" i="23"/>
  <c r="CN272" i="23"/>
  <c r="CJ272" i="23"/>
  <c r="CD272" i="23"/>
  <c r="BX272" i="23"/>
  <c r="BR272" i="23"/>
  <c r="BL272" i="23"/>
  <c r="BF272" i="23"/>
  <c r="AZ272" i="23"/>
  <c r="AT272" i="23"/>
  <c r="AN272" i="23"/>
  <c r="AH272" i="23"/>
  <c r="AB272" i="23"/>
  <c r="V272" i="23"/>
  <c r="CY271" i="23"/>
  <c r="CX271" i="23"/>
  <c r="CW271" i="23"/>
  <c r="CV271" i="23"/>
  <c r="CU271" i="23"/>
  <c r="CT271" i="23"/>
  <c r="CS271" i="23"/>
  <c r="CR271" i="23"/>
  <c r="CQ271" i="23"/>
  <c r="CP271" i="23"/>
  <c r="CO271" i="23"/>
  <c r="CN271" i="23"/>
  <c r="CJ271" i="23"/>
  <c r="CD271" i="23"/>
  <c r="BX271" i="23"/>
  <c r="BR271" i="23"/>
  <c r="BL271" i="23"/>
  <c r="BF271" i="23"/>
  <c r="AZ271" i="23"/>
  <c r="AT271" i="23"/>
  <c r="AN271" i="23"/>
  <c r="AH271" i="23"/>
  <c r="AB271" i="23"/>
  <c r="W271" i="23"/>
  <c r="AC271" i="23"/>
  <c r="AI271" i="23"/>
  <c r="AO271" i="23"/>
  <c r="AU271" i="23"/>
  <c r="BA271" i="23"/>
  <c r="BG271" i="23"/>
  <c r="BM271" i="23"/>
  <c r="BS271" i="23"/>
  <c r="BY271" i="23"/>
  <c r="CE271" i="23"/>
  <c r="CK271" i="23"/>
  <c r="V271" i="23"/>
  <c r="CY270" i="23"/>
  <c r="CX270" i="23"/>
  <c r="CW270" i="23"/>
  <c r="CV270" i="23"/>
  <c r="CU270" i="23"/>
  <c r="CT270" i="23"/>
  <c r="CS270" i="23"/>
  <c r="CR270" i="23"/>
  <c r="CQ270" i="23"/>
  <c r="CP270" i="23"/>
  <c r="CZ270" i="23"/>
  <c r="CO270" i="23"/>
  <c r="CN270" i="23"/>
  <c r="CJ270" i="23"/>
  <c r="CD270" i="23"/>
  <c r="BX270" i="23"/>
  <c r="BR270" i="23"/>
  <c r="BL270" i="23"/>
  <c r="BF270" i="23"/>
  <c r="AZ270" i="23"/>
  <c r="AT270" i="23"/>
  <c r="AN270" i="23"/>
  <c r="AH270" i="23"/>
  <c r="AB270" i="23"/>
  <c r="W270" i="23"/>
  <c r="AC270" i="23"/>
  <c r="AI270" i="23"/>
  <c r="AO270" i="23"/>
  <c r="AU270" i="23"/>
  <c r="BA270" i="23"/>
  <c r="BG270" i="23"/>
  <c r="BM270" i="23"/>
  <c r="BS270" i="23"/>
  <c r="BY270" i="23"/>
  <c r="CE270" i="23"/>
  <c r="CK270" i="23"/>
  <c r="V270" i="23"/>
  <c r="CY269" i="23"/>
  <c r="CX269" i="23"/>
  <c r="CW269" i="23"/>
  <c r="CV269" i="23"/>
  <c r="CU269" i="23"/>
  <c r="CT269" i="23"/>
  <c r="CS269" i="23"/>
  <c r="CR269" i="23"/>
  <c r="CQ269" i="23"/>
  <c r="CP269" i="23"/>
  <c r="CO269" i="23"/>
  <c r="CN269" i="23"/>
  <c r="CZ269" i="23"/>
  <c r="CJ269" i="23"/>
  <c r="CD269" i="23"/>
  <c r="BX269" i="23"/>
  <c r="BR269" i="23"/>
  <c r="BL269" i="23"/>
  <c r="BF269" i="23"/>
  <c r="AZ269" i="23"/>
  <c r="AT269" i="23"/>
  <c r="AN269" i="23"/>
  <c r="AH269" i="23"/>
  <c r="AB269" i="23"/>
  <c r="W269" i="23"/>
  <c r="AC269" i="23"/>
  <c r="AI269" i="23"/>
  <c r="AO269" i="23"/>
  <c r="AU269" i="23"/>
  <c r="BA269" i="23"/>
  <c r="BG269" i="23"/>
  <c r="BM269" i="23"/>
  <c r="BS269" i="23"/>
  <c r="BY269" i="23"/>
  <c r="CE269" i="23"/>
  <c r="CK269" i="23"/>
  <c r="V269" i="23"/>
  <c r="CY268" i="23"/>
  <c r="CX268" i="23"/>
  <c r="CW268" i="23"/>
  <c r="CV268" i="23"/>
  <c r="CU268" i="23"/>
  <c r="CT268" i="23"/>
  <c r="CS268" i="23"/>
  <c r="CR268" i="23"/>
  <c r="CQ268" i="23"/>
  <c r="CP268" i="23"/>
  <c r="CO268" i="23"/>
  <c r="CN268" i="23"/>
  <c r="CJ268" i="23"/>
  <c r="CD268" i="23"/>
  <c r="BX268" i="23"/>
  <c r="BR268" i="23"/>
  <c r="BL268" i="23"/>
  <c r="BF268" i="23"/>
  <c r="AZ268" i="23"/>
  <c r="AT268" i="23"/>
  <c r="AN268" i="23"/>
  <c r="AH268" i="23"/>
  <c r="AB268" i="23"/>
  <c r="W268" i="23"/>
  <c r="AC268" i="23"/>
  <c r="AI268" i="23"/>
  <c r="AO268" i="23"/>
  <c r="AU268" i="23"/>
  <c r="BA268" i="23"/>
  <c r="BG268" i="23"/>
  <c r="BM268" i="23"/>
  <c r="BS268" i="23"/>
  <c r="BY268" i="23"/>
  <c r="CE268" i="23"/>
  <c r="CK268" i="23"/>
  <c r="V268" i="23"/>
  <c r="CY267" i="23"/>
  <c r="CX267" i="23"/>
  <c r="CW267" i="23"/>
  <c r="CV267" i="23"/>
  <c r="CU267" i="23"/>
  <c r="CT267" i="23"/>
  <c r="CS267" i="23"/>
  <c r="CR267" i="23"/>
  <c r="CQ267" i="23"/>
  <c r="CP267" i="23"/>
  <c r="CO267" i="23"/>
  <c r="CN267" i="23"/>
  <c r="CJ267" i="23"/>
  <c r="CD267" i="23"/>
  <c r="BX267" i="23"/>
  <c r="BR267" i="23"/>
  <c r="BL267" i="23"/>
  <c r="BF267" i="23"/>
  <c r="AZ267" i="23"/>
  <c r="AT267" i="23"/>
  <c r="AN267" i="23"/>
  <c r="AH267" i="23"/>
  <c r="AB267" i="23"/>
  <c r="V267" i="23"/>
  <c r="CY266" i="23"/>
  <c r="CX266" i="23"/>
  <c r="CW266" i="23"/>
  <c r="CV266" i="23"/>
  <c r="CU266" i="23"/>
  <c r="CT266" i="23"/>
  <c r="CS266" i="23"/>
  <c r="CR266" i="23"/>
  <c r="CQ266" i="23"/>
  <c r="CP266" i="23"/>
  <c r="CZ266" i="23"/>
  <c r="CO266" i="23"/>
  <c r="CN266" i="23"/>
  <c r="CJ266" i="23"/>
  <c r="CD266" i="23"/>
  <c r="BX266" i="23"/>
  <c r="BR266" i="23"/>
  <c r="BL266" i="23"/>
  <c r="BF266" i="23"/>
  <c r="AZ266" i="23"/>
  <c r="AT266" i="23"/>
  <c r="AN266" i="23"/>
  <c r="AH266" i="23"/>
  <c r="AB266" i="23"/>
  <c r="W266" i="23"/>
  <c r="AC266" i="23"/>
  <c r="AI266" i="23"/>
  <c r="AO266" i="23"/>
  <c r="AU266" i="23"/>
  <c r="BA266" i="23"/>
  <c r="BG266" i="23"/>
  <c r="BM266" i="23"/>
  <c r="BS266" i="23"/>
  <c r="BY266" i="23"/>
  <c r="CE266" i="23"/>
  <c r="CK266" i="23"/>
  <c r="V266" i="23"/>
  <c r="CY265" i="23"/>
  <c r="CX265" i="23"/>
  <c r="CW265" i="23"/>
  <c r="CV265" i="23"/>
  <c r="CU265" i="23"/>
  <c r="CT265" i="23"/>
  <c r="CS265" i="23"/>
  <c r="CR265" i="23"/>
  <c r="CQ265" i="23"/>
  <c r="CP265" i="23"/>
  <c r="CO265" i="23"/>
  <c r="CN265" i="23"/>
  <c r="CZ265" i="23"/>
  <c r="CJ265" i="23"/>
  <c r="CD265" i="23"/>
  <c r="BX265" i="23"/>
  <c r="BR265" i="23"/>
  <c r="BL265" i="23"/>
  <c r="BF265" i="23"/>
  <c r="AZ265" i="23"/>
  <c r="AT265" i="23"/>
  <c r="AN265" i="23"/>
  <c r="AH265" i="23"/>
  <c r="AB265" i="23"/>
  <c r="W265" i="23"/>
  <c r="AC265" i="23"/>
  <c r="AI265" i="23"/>
  <c r="AO265" i="23"/>
  <c r="AU265" i="23"/>
  <c r="BA265" i="23"/>
  <c r="BG265" i="23"/>
  <c r="BM265" i="23"/>
  <c r="BS265" i="23"/>
  <c r="BY265" i="23"/>
  <c r="CE265" i="23"/>
  <c r="CK265" i="23"/>
  <c r="V265" i="23"/>
  <c r="CY264" i="23"/>
  <c r="CX264" i="23"/>
  <c r="CW264" i="23"/>
  <c r="CV264" i="23"/>
  <c r="CU264" i="23"/>
  <c r="CT264" i="23"/>
  <c r="CS264" i="23"/>
  <c r="CR264" i="23"/>
  <c r="CQ264" i="23"/>
  <c r="CP264" i="23"/>
  <c r="CO264" i="23"/>
  <c r="CN264" i="23"/>
  <c r="CJ264" i="23"/>
  <c r="CD264" i="23"/>
  <c r="BX264" i="23"/>
  <c r="BR264" i="23"/>
  <c r="BL264" i="23"/>
  <c r="BF264" i="23"/>
  <c r="AZ264" i="23"/>
  <c r="AT264" i="23"/>
  <c r="AN264" i="23"/>
  <c r="AH264" i="23"/>
  <c r="AB264" i="23"/>
  <c r="V264" i="23"/>
  <c r="CY263" i="23"/>
  <c r="CX263" i="23"/>
  <c r="CW263" i="23"/>
  <c r="CV263" i="23"/>
  <c r="CU263" i="23"/>
  <c r="CT263" i="23"/>
  <c r="CS263" i="23"/>
  <c r="CR263" i="23"/>
  <c r="CQ263" i="23"/>
  <c r="CP263" i="23"/>
  <c r="CO263" i="23"/>
  <c r="CN263" i="23"/>
  <c r="CJ263" i="23"/>
  <c r="CD263" i="23"/>
  <c r="BX263" i="23"/>
  <c r="BR263" i="23"/>
  <c r="BL263" i="23"/>
  <c r="BF263" i="23"/>
  <c r="AZ263" i="23"/>
  <c r="AT263" i="23"/>
  <c r="AN263" i="23"/>
  <c r="AH263" i="23"/>
  <c r="AB263" i="23"/>
  <c r="V263" i="23"/>
  <c r="CY262" i="23"/>
  <c r="CX262" i="23"/>
  <c r="CW262" i="23"/>
  <c r="CV262" i="23"/>
  <c r="CU262" i="23"/>
  <c r="CT262" i="23"/>
  <c r="CS262" i="23"/>
  <c r="CR262" i="23"/>
  <c r="CQ262" i="23"/>
  <c r="CP262" i="23"/>
  <c r="CO262" i="23"/>
  <c r="CN262" i="23"/>
  <c r="CJ262" i="23"/>
  <c r="CD262" i="23"/>
  <c r="BX262" i="23"/>
  <c r="BR262" i="23"/>
  <c r="BL262" i="23"/>
  <c r="BF262" i="23"/>
  <c r="AZ262" i="23"/>
  <c r="AT262" i="23"/>
  <c r="AN262" i="23"/>
  <c r="AH262" i="23"/>
  <c r="AB262" i="23"/>
  <c r="V262" i="23"/>
  <c r="CY261" i="23"/>
  <c r="CX261" i="23"/>
  <c r="CW261" i="23"/>
  <c r="CV261" i="23"/>
  <c r="CZ261" i="23"/>
  <c r="CU261" i="23"/>
  <c r="CT261" i="23"/>
  <c r="CS261" i="23"/>
  <c r="CR261" i="23"/>
  <c r="CQ261" i="23"/>
  <c r="CP261" i="23"/>
  <c r="CO261" i="23"/>
  <c r="CN261" i="23"/>
  <c r="CJ261" i="23"/>
  <c r="CD261" i="23"/>
  <c r="BX261" i="23"/>
  <c r="BR261" i="23"/>
  <c r="BL261" i="23"/>
  <c r="BF261" i="23"/>
  <c r="AZ261" i="23"/>
  <c r="AT261" i="23"/>
  <c r="AN261" i="23"/>
  <c r="AH261" i="23"/>
  <c r="AB261" i="23"/>
  <c r="V261" i="23"/>
  <c r="CZ260" i="23"/>
  <c r="CY260" i="23"/>
  <c r="CX260" i="23"/>
  <c r="CW260" i="23"/>
  <c r="CV260" i="23"/>
  <c r="CU260" i="23"/>
  <c r="CT260" i="23"/>
  <c r="CS260" i="23"/>
  <c r="CR260" i="23"/>
  <c r="CQ260" i="23"/>
  <c r="CP260" i="23"/>
  <c r="CO260" i="23"/>
  <c r="CN260" i="23"/>
  <c r="CJ260" i="23"/>
  <c r="CD260" i="23"/>
  <c r="BX260" i="23"/>
  <c r="BR260" i="23"/>
  <c r="BL260" i="23"/>
  <c r="BF260" i="23"/>
  <c r="AZ260" i="23"/>
  <c r="AT260" i="23"/>
  <c r="AN260" i="23"/>
  <c r="AH260" i="23"/>
  <c r="AB260" i="23"/>
  <c r="V260" i="23"/>
  <c r="CY259" i="23"/>
  <c r="CX259" i="23"/>
  <c r="CZ259" i="23"/>
  <c r="CW259" i="23"/>
  <c r="CV259" i="23"/>
  <c r="CU259" i="23"/>
  <c r="CT259" i="23"/>
  <c r="CS259" i="23"/>
  <c r="CR259" i="23"/>
  <c r="CQ259" i="23"/>
  <c r="CP259" i="23"/>
  <c r="CO259" i="23"/>
  <c r="CN259" i="23"/>
  <c r="CJ259" i="23"/>
  <c r="CD259" i="23"/>
  <c r="BX259" i="23"/>
  <c r="BR259" i="23"/>
  <c r="BL259" i="23"/>
  <c r="BF259" i="23"/>
  <c r="AZ259" i="23"/>
  <c r="AT259" i="23"/>
  <c r="AN259" i="23"/>
  <c r="AH259" i="23"/>
  <c r="AB259" i="23"/>
  <c r="V259" i="23"/>
  <c r="CY258" i="23"/>
  <c r="CX258" i="23"/>
  <c r="CW258" i="23"/>
  <c r="CV258" i="23"/>
  <c r="CZ258" i="23"/>
  <c r="CU258" i="23"/>
  <c r="CT258" i="23"/>
  <c r="CS258" i="23"/>
  <c r="CR258" i="23"/>
  <c r="CQ258" i="23"/>
  <c r="CP258" i="23"/>
  <c r="CO258" i="23"/>
  <c r="CN258" i="23"/>
  <c r="CJ258" i="23"/>
  <c r="CD258" i="23"/>
  <c r="BX258" i="23"/>
  <c r="BR258" i="23"/>
  <c r="BL258" i="23"/>
  <c r="BF258" i="23"/>
  <c r="AZ258" i="23"/>
  <c r="AT258" i="23"/>
  <c r="AN258" i="23"/>
  <c r="AH258" i="23"/>
  <c r="AB258" i="23"/>
  <c r="V258" i="23"/>
  <c r="CY257" i="23"/>
  <c r="CX257" i="23"/>
  <c r="CW257" i="23"/>
  <c r="CV257" i="23"/>
  <c r="CZ257" i="23"/>
  <c r="CU257" i="23"/>
  <c r="CT257" i="23"/>
  <c r="CS257" i="23"/>
  <c r="CR257" i="23"/>
  <c r="CQ257" i="23"/>
  <c r="CP257" i="23"/>
  <c r="CO257" i="23"/>
  <c r="CN257" i="23"/>
  <c r="CJ257" i="23"/>
  <c r="CD257" i="23"/>
  <c r="BX257" i="23"/>
  <c r="BR257" i="23"/>
  <c r="BL257" i="23"/>
  <c r="BF257" i="23"/>
  <c r="AZ257" i="23"/>
  <c r="AT257" i="23"/>
  <c r="AN257" i="23"/>
  <c r="AH257" i="23"/>
  <c r="AB257" i="23"/>
  <c r="V257" i="23"/>
  <c r="CY256" i="23"/>
  <c r="CX256" i="23"/>
  <c r="CW256" i="23"/>
  <c r="CV256" i="23"/>
  <c r="CU256" i="23"/>
  <c r="CT256" i="23"/>
  <c r="CS256" i="23"/>
  <c r="CR256" i="23"/>
  <c r="CQ256" i="23"/>
  <c r="CP256" i="23"/>
  <c r="CO256" i="23"/>
  <c r="CN256" i="23"/>
  <c r="CJ256" i="23"/>
  <c r="CD256" i="23"/>
  <c r="BX256" i="23"/>
  <c r="BR256" i="23"/>
  <c r="BL256" i="23"/>
  <c r="BF256" i="23"/>
  <c r="AZ256" i="23"/>
  <c r="AT256" i="23"/>
  <c r="AN256" i="23"/>
  <c r="AH256" i="23"/>
  <c r="AB256" i="23"/>
  <c r="V256" i="23"/>
  <c r="CY255" i="23"/>
  <c r="CX255" i="23"/>
  <c r="CW255" i="23"/>
  <c r="CV255" i="23"/>
  <c r="CU255" i="23"/>
  <c r="CT255" i="23"/>
  <c r="CS255" i="23"/>
  <c r="CR255" i="23"/>
  <c r="CQ255" i="23"/>
  <c r="CP255" i="23"/>
  <c r="CO255" i="23"/>
  <c r="CN255" i="23"/>
  <c r="CJ255" i="23"/>
  <c r="CD255" i="23"/>
  <c r="BX255" i="23"/>
  <c r="BR255" i="23"/>
  <c r="BL255" i="23"/>
  <c r="BF255" i="23"/>
  <c r="AZ255" i="23"/>
  <c r="AT255" i="23"/>
  <c r="AN255" i="23"/>
  <c r="AH255" i="23"/>
  <c r="AB255" i="23"/>
  <c r="W255" i="23"/>
  <c r="AC255" i="23"/>
  <c r="AI255" i="23"/>
  <c r="AO255" i="23"/>
  <c r="AU255" i="23"/>
  <c r="BA255" i="23"/>
  <c r="BG255" i="23"/>
  <c r="BM255" i="23"/>
  <c r="BS255" i="23"/>
  <c r="BY255" i="23"/>
  <c r="CE255" i="23"/>
  <c r="CK255" i="23"/>
  <c r="V255" i="23"/>
  <c r="CY254" i="23"/>
  <c r="CX254" i="23"/>
  <c r="CW254" i="23"/>
  <c r="CV254" i="23"/>
  <c r="CU254" i="23"/>
  <c r="CT254" i="23"/>
  <c r="CS254" i="23"/>
  <c r="CR254" i="23"/>
  <c r="CQ254" i="23"/>
  <c r="CP254" i="23"/>
  <c r="CO254" i="23"/>
  <c r="CN254" i="23"/>
  <c r="CJ254" i="23"/>
  <c r="CD254" i="23"/>
  <c r="BX254" i="23"/>
  <c r="BR254" i="23"/>
  <c r="BL254" i="23"/>
  <c r="BF254" i="23"/>
  <c r="AZ254" i="23"/>
  <c r="AT254" i="23"/>
  <c r="AN254" i="23"/>
  <c r="AH254" i="23"/>
  <c r="AB254" i="23"/>
  <c r="W254" i="23"/>
  <c r="AC254" i="23"/>
  <c r="AI254" i="23"/>
  <c r="AO254" i="23"/>
  <c r="AU254" i="23"/>
  <c r="BA254" i="23"/>
  <c r="BG254" i="23"/>
  <c r="BM254" i="23"/>
  <c r="BS254" i="23"/>
  <c r="BY254" i="23"/>
  <c r="CE254" i="23"/>
  <c r="CK254" i="23"/>
  <c r="V254" i="23"/>
  <c r="CY253" i="23"/>
  <c r="CX253" i="23"/>
  <c r="CW253" i="23"/>
  <c r="CV253" i="23"/>
  <c r="CU253" i="23"/>
  <c r="CT253" i="23"/>
  <c r="CS253" i="23"/>
  <c r="CR253" i="23"/>
  <c r="CQ253" i="23"/>
  <c r="CP253" i="23"/>
  <c r="CO253" i="23"/>
  <c r="CN253" i="23"/>
  <c r="CJ253" i="23"/>
  <c r="CD253" i="23"/>
  <c r="BX253" i="23"/>
  <c r="BR253" i="23"/>
  <c r="BL253" i="23"/>
  <c r="BF253" i="23"/>
  <c r="AZ253" i="23"/>
  <c r="AT253" i="23"/>
  <c r="AN253" i="23"/>
  <c r="AH253" i="23"/>
  <c r="AC253" i="23"/>
  <c r="AI253" i="23"/>
  <c r="AO253" i="23"/>
  <c r="AU253" i="23"/>
  <c r="BA253" i="23"/>
  <c r="BG253" i="23"/>
  <c r="BM253" i="23"/>
  <c r="BS253" i="23"/>
  <c r="BY253" i="23"/>
  <c r="CE253" i="23"/>
  <c r="CK253" i="23"/>
  <c r="AB253" i="23"/>
  <c r="W253" i="23"/>
  <c r="V253" i="23"/>
  <c r="CY252" i="23"/>
  <c r="CX252" i="23"/>
  <c r="CW252" i="23"/>
  <c r="CV252" i="23"/>
  <c r="CU252" i="23"/>
  <c r="CT252" i="23"/>
  <c r="CS252" i="23"/>
  <c r="CR252" i="23"/>
  <c r="CQ252" i="23"/>
  <c r="CP252" i="23"/>
  <c r="CO252" i="23"/>
  <c r="CN252" i="23"/>
  <c r="CJ252" i="23"/>
  <c r="CD252" i="23"/>
  <c r="BX252" i="23"/>
  <c r="BR252" i="23"/>
  <c r="BL252" i="23"/>
  <c r="BF252" i="23"/>
  <c r="AZ252" i="23"/>
  <c r="AT252" i="23"/>
  <c r="AN252" i="23"/>
  <c r="AH252" i="23"/>
  <c r="AB252" i="23"/>
  <c r="W252" i="23"/>
  <c r="AC252" i="23"/>
  <c r="AI252" i="23"/>
  <c r="AO252" i="23"/>
  <c r="AU252" i="23"/>
  <c r="BA252" i="23"/>
  <c r="BG252" i="23"/>
  <c r="BM252" i="23"/>
  <c r="BS252" i="23"/>
  <c r="BY252" i="23"/>
  <c r="CE252" i="23"/>
  <c r="CK252" i="23"/>
  <c r="V252" i="23"/>
  <c r="CY251" i="23"/>
  <c r="CX251" i="23"/>
  <c r="CW251" i="23"/>
  <c r="CV251" i="23"/>
  <c r="CU251" i="23"/>
  <c r="CT251" i="23"/>
  <c r="CS251" i="23"/>
  <c r="CR251" i="23"/>
  <c r="CQ251" i="23"/>
  <c r="CP251" i="23"/>
  <c r="CO251" i="23"/>
  <c r="CN251" i="23"/>
  <c r="CJ251" i="23"/>
  <c r="CD251" i="23"/>
  <c r="BX251" i="23"/>
  <c r="BR251" i="23"/>
  <c r="BL251" i="23"/>
  <c r="BF251" i="23"/>
  <c r="AZ251" i="23"/>
  <c r="AT251" i="23"/>
  <c r="AN251" i="23"/>
  <c r="AH251" i="23"/>
  <c r="AB251" i="23"/>
  <c r="V251" i="23"/>
  <c r="CY250" i="23"/>
  <c r="CX250" i="23"/>
  <c r="CW250" i="23"/>
  <c r="CV250" i="23"/>
  <c r="CU250" i="23"/>
  <c r="CT250" i="23"/>
  <c r="CS250" i="23"/>
  <c r="CR250" i="23"/>
  <c r="CQ250" i="23"/>
  <c r="CP250" i="23"/>
  <c r="CO250" i="23"/>
  <c r="CN250" i="23"/>
  <c r="CZ250" i="23"/>
  <c r="CJ250" i="23"/>
  <c r="CD250" i="23"/>
  <c r="BX250" i="23"/>
  <c r="BR250" i="23"/>
  <c r="BL250" i="23"/>
  <c r="BF250" i="23"/>
  <c r="AZ250" i="23"/>
  <c r="AT250" i="23"/>
  <c r="AN250" i="23"/>
  <c r="AH250" i="23"/>
  <c r="AB250" i="23"/>
  <c r="W250" i="23"/>
  <c r="AC250" i="23"/>
  <c r="AI250" i="23"/>
  <c r="AO250" i="23"/>
  <c r="AU250" i="23"/>
  <c r="BA250" i="23"/>
  <c r="BG250" i="23"/>
  <c r="BM250" i="23"/>
  <c r="BS250" i="23"/>
  <c r="BY250" i="23"/>
  <c r="CE250" i="23"/>
  <c r="CK250" i="23"/>
  <c r="V250" i="23"/>
  <c r="CY249" i="23"/>
  <c r="CX249" i="23"/>
  <c r="CW249" i="23"/>
  <c r="CV249" i="23"/>
  <c r="CU249" i="23"/>
  <c r="CT249" i="23"/>
  <c r="CS249" i="23"/>
  <c r="CR249" i="23"/>
  <c r="CQ249" i="23"/>
  <c r="CP249" i="23"/>
  <c r="CO249" i="23"/>
  <c r="CN249" i="23"/>
  <c r="CZ249" i="23"/>
  <c r="CJ249" i="23"/>
  <c r="CD249" i="23"/>
  <c r="BX249" i="23"/>
  <c r="BR249" i="23"/>
  <c r="BL249" i="23"/>
  <c r="BF249" i="23"/>
  <c r="AZ249" i="23"/>
  <c r="AT249" i="23"/>
  <c r="AN249" i="23"/>
  <c r="AH249" i="23"/>
  <c r="AC249" i="23"/>
  <c r="AB249" i="23"/>
  <c r="W249" i="23"/>
  <c r="V249" i="23"/>
  <c r="CY248" i="23"/>
  <c r="CX248" i="23"/>
  <c r="CW248" i="23"/>
  <c r="CV248" i="23"/>
  <c r="CU248" i="23"/>
  <c r="CT248" i="23"/>
  <c r="CS248" i="23"/>
  <c r="CR248" i="23"/>
  <c r="CQ248" i="23"/>
  <c r="CP248" i="23"/>
  <c r="CO248" i="23"/>
  <c r="CN248" i="23"/>
  <c r="CJ248" i="23"/>
  <c r="CD248" i="23"/>
  <c r="BX248" i="23"/>
  <c r="BR248" i="23"/>
  <c r="BL248" i="23"/>
  <c r="BF248" i="23"/>
  <c r="BA248" i="23"/>
  <c r="BG248" i="23"/>
  <c r="BM248" i="23"/>
  <c r="BS248" i="23"/>
  <c r="BY248" i="23"/>
  <c r="CE248" i="23"/>
  <c r="CK248" i="23"/>
  <c r="AZ248" i="23"/>
  <c r="AT248" i="23"/>
  <c r="AN248" i="23"/>
  <c r="AH248" i="23"/>
  <c r="AB248" i="23"/>
  <c r="V248" i="23"/>
  <c r="CY247" i="23"/>
  <c r="CX247" i="23"/>
  <c r="CW247" i="23"/>
  <c r="CV247" i="23"/>
  <c r="CU247" i="23"/>
  <c r="CT247" i="23"/>
  <c r="CS247" i="23"/>
  <c r="CR247" i="23"/>
  <c r="CQ247" i="23"/>
  <c r="CP247" i="23"/>
  <c r="CO247" i="23"/>
  <c r="CN247" i="23"/>
  <c r="CJ247" i="23"/>
  <c r="CD247" i="23"/>
  <c r="BX247" i="23"/>
  <c r="BR247" i="23"/>
  <c r="BL247" i="23"/>
  <c r="BF247" i="23"/>
  <c r="AZ247" i="23"/>
  <c r="AT247" i="23"/>
  <c r="AN247" i="23"/>
  <c r="AH247" i="23"/>
  <c r="AB247" i="23"/>
  <c r="W247" i="23"/>
  <c r="V247" i="23"/>
  <c r="CY246" i="23"/>
  <c r="CX246" i="23"/>
  <c r="CW246" i="23"/>
  <c r="CV246" i="23"/>
  <c r="CU246" i="23"/>
  <c r="CT246" i="23"/>
  <c r="CS246" i="23"/>
  <c r="CR246" i="23"/>
  <c r="CQ246" i="23"/>
  <c r="CP246" i="23"/>
  <c r="CO246" i="23"/>
  <c r="CN246" i="23"/>
  <c r="CZ246" i="23"/>
  <c r="CJ246" i="23"/>
  <c r="CD246" i="23"/>
  <c r="BX246" i="23"/>
  <c r="BR246" i="23"/>
  <c r="BL246" i="23"/>
  <c r="BF246" i="23"/>
  <c r="AZ246" i="23"/>
  <c r="AT246" i="23"/>
  <c r="AN246" i="23"/>
  <c r="AH246" i="23"/>
  <c r="AB246" i="23"/>
  <c r="V246" i="23"/>
  <c r="CY245" i="23"/>
  <c r="CX245" i="23"/>
  <c r="CW245" i="23"/>
  <c r="CV245" i="23"/>
  <c r="CU245" i="23"/>
  <c r="CT245" i="23"/>
  <c r="CS245" i="23"/>
  <c r="CR245" i="23"/>
  <c r="CQ245" i="23"/>
  <c r="CP245" i="23"/>
  <c r="CO245" i="23"/>
  <c r="CN245" i="23"/>
  <c r="CZ245" i="23"/>
  <c r="CJ245" i="23"/>
  <c r="CD245" i="23"/>
  <c r="BX245" i="23"/>
  <c r="BR245" i="23"/>
  <c r="BL245" i="23"/>
  <c r="BF245" i="23"/>
  <c r="AZ245" i="23"/>
  <c r="AT245" i="23"/>
  <c r="AN245" i="23"/>
  <c r="AH245" i="23"/>
  <c r="AC245" i="23"/>
  <c r="AI245" i="23"/>
  <c r="AO245" i="23"/>
  <c r="AU245" i="23"/>
  <c r="BA245" i="23"/>
  <c r="BG245" i="23"/>
  <c r="BM245" i="23"/>
  <c r="BS245" i="23"/>
  <c r="BY245" i="23"/>
  <c r="CE245" i="23"/>
  <c r="CK245" i="23"/>
  <c r="AB245" i="23"/>
  <c r="V245" i="23"/>
  <c r="CZ244" i="23"/>
  <c r="CY244" i="23"/>
  <c r="CX244" i="23"/>
  <c r="CW244" i="23"/>
  <c r="CV244" i="23"/>
  <c r="CU244" i="23"/>
  <c r="CT244" i="23"/>
  <c r="CS244" i="23"/>
  <c r="CR244" i="23"/>
  <c r="CQ244" i="23"/>
  <c r="CP244" i="23"/>
  <c r="CO244" i="23"/>
  <c r="CN244" i="23"/>
  <c r="CJ244" i="23"/>
  <c r="CD244" i="23"/>
  <c r="BX244" i="23"/>
  <c r="BR244" i="23"/>
  <c r="BL244" i="23"/>
  <c r="BF244" i="23"/>
  <c r="AZ244" i="23"/>
  <c r="AT244" i="23"/>
  <c r="AN244" i="23"/>
  <c r="AH244" i="23"/>
  <c r="AB244" i="23"/>
  <c r="V244" i="23"/>
  <c r="CY243" i="23"/>
  <c r="CX243" i="23"/>
  <c r="CW243" i="23"/>
  <c r="CV243" i="23"/>
  <c r="CU243" i="23"/>
  <c r="CT243" i="23"/>
  <c r="CS243" i="23"/>
  <c r="CR243" i="23"/>
  <c r="CQ243" i="23"/>
  <c r="CP243" i="23"/>
  <c r="CO243" i="23"/>
  <c r="CN243" i="23"/>
  <c r="CJ243" i="23"/>
  <c r="CD243" i="23"/>
  <c r="BX243" i="23"/>
  <c r="BR243" i="23"/>
  <c r="BL243" i="23"/>
  <c r="BF243" i="23"/>
  <c r="AZ243" i="23"/>
  <c r="AT243" i="23"/>
  <c r="AN243" i="23"/>
  <c r="AH243" i="23"/>
  <c r="AB243" i="23"/>
  <c r="V243" i="23"/>
  <c r="CY242" i="23"/>
  <c r="CX242" i="23"/>
  <c r="CW242" i="23"/>
  <c r="CV242" i="23"/>
  <c r="CU242" i="23"/>
  <c r="CT242" i="23"/>
  <c r="CS242" i="23"/>
  <c r="CR242" i="23"/>
  <c r="CQ242" i="23"/>
  <c r="CZ242" i="23"/>
  <c r="CP242" i="23"/>
  <c r="CO242" i="23"/>
  <c r="CN242" i="23"/>
  <c r="CJ242" i="23"/>
  <c r="CD242" i="23"/>
  <c r="BX242" i="23"/>
  <c r="BR242" i="23"/>
  <c r="BL242" i="23"/>
  <c r="BF242" i="23"/>
  <c r="AZ242" i="23"/>
  <c r="AT242" i="23"/>
  <c r="AN242" i="23"/>
  <c r="AH242" i="23"/>
  <c r="AB242" i="23"/>
  <c r="V242" i="23"/>
  <c r="CY241" i="23"/>
  <c r="CX241" i="23"/>
  <c r="CW241" i="23"/>
  <c r="CV241" i="23"/>
  <c r="CU241" i="23"/>
  <c r="CT241" i="23"/>
  <c r="CS241" i="23"/>
  <c r="CR241" i="23"/>
  <c r="CQ241" i="23"/>
  <c r="CP241" i="23"/>
  <c r="CO241" i="23"/>
  <c r="CN241" i="23"/>
  <c r="CZ241" i="23"/>
  <c r="CJ241" i="23"/>
  <c r="CD241" i="23"/>
  <c r="BX241" i="23"/>
  <c r="BR241" i="23"/>
  <c r="BL241" i="23"/>
  <c r="BF241" i="23"/>
  <c r="AZ241" i="23"/>
  <c r="AT241" i="23"/>
  <c r="AN241" i="23"/>
  <c r="AH241" i="23"/>
  <c r="AB241" i="23"/>
  <c r="V241" i="23"/>
  <c r="CY240" i="23"/>
  <c r="CX240" i="23"/>
  <c r="CW240" i="23"/>
  <c r="CV240" i="23"/>
  <c r="CU240" i="23"/>
  <c r="CT240" i="23"/>
  <c r="CS240" i="23"/>
  <c r="CR240" i="23"/>
  <c r="CQ240" i="23"/>
  <c r="CP240" i="23"/>
  <c r="CO240" i="23"/>
  <c r="CN240" i="23"/>
  <c r="CJ240" i="23"/>
  <c r="CD240" i="23"/>
  <c r="BX240" i="23"/>
  <c r="BR240" i="23"/>
  <c r="BL240" i="23"/>
  <c r="BF240" i="23"/>
  <c r="AZ240" i="23"/>
  <c r="AT240" i="23"/>
  <c r="AN240" i="23"/>
  <c r="AH240" i="23"/>
  <c r="AB240" i="23"/>
  <c r="V240" i="23"/>
  <c r="CY239" i="23"/>
  <c r="CX239" i="23"/>
  <c r="CW239" i="23"/>
  <c r="CV239" i="23"/>
  <c r="CU239" i="23"/>
  <c r="CT239" i="23"/>
  <c r="CS239" i="23"/>
  <c r="CR239" i="23"/>
  <c r="CQ239" i="23"/>
  <c r="CP239" i="23"/>
  <c r="CO239" i="23"/>
  <c r="CN239" i="23"/>
  <c r="CJ239" i="23"/>
  <c r="CD239" i="23"/>
  <c r="BX239" i="23"/>
  <c r="BR239" i="23"/>
  <c r="BL239" i="23"/>
  <c r="BF239" i="23"/>
  <c r="AZ239" i="23"/>
  <c r="AT239" i="23"/>
  <c r="AN239" i="23"/>
  <c r="AI239" i="23"/>
  <c r="AO239" i="23"/>
  <c r="AU239" i="23"/>
  <c r="BA239" i="23"/>
  <c r="BG239" i="23"/>
  <c r="BM239" i="23"/>
  <c r="BS239" i="23"/>
  <c r="BY239" i="23"/>
  <c r="CE239" i="23"/>
  <c r="CK239" i="23"/>
  <c r="AH239" i="23"/>
  <c r="AB239" i="23"/>
  <c r="W239" i="23"/>
  <c r="AC239" i="23"/>
  <c r="V239" i="23"/>
  <c r="CY238" i="23"/>
  <c r="CX238" i="23"/>
  <c r="CW238" i="23"/>
  <c r="CZ238" i="23"/>
  <c r="CV238" i="23"/>
  <c r="CU238" i="23"/>
  <c r="CT238" i="23"/>
  <c r="CS238" i="23"/>
  <c r="CR238" i="23"/>
  <c r="CQ238" i="23"/>
  <c r="CP238" i="23"/>
  <c r="CO238" i="23"/>
  <c r="CN238" i="23"/>
  <c r="CJ238" i="23"/>
  <c r="CD238" i="23"/>
  <c r="BX238" i="23"/>
  <c r="BR238" i="23"/>
  <c r="BL238" i="23"/>
  <c r="BF238" i="23"/>
  <c r="AZ238" i="23"/>
  <c r="AT238" i="23"/>
  <c r="AN238" i="23"/>
  <c r="AH238" i="23"/>
  <c r="AC238" i="23"/>
  <c r="AI238" i="23"/>
  <c r="AO238" i="23"/>
  <c r="AU238" i="23"/>
  <c r="BA238" i="23"/>
  <c r="BG238" i="23"/>
  <c r="BM238" i="23"/>
  <c r="BS238" i="23"/>
  <c r="BY238" i="23"/>
  <c r="CE238" i="23"/>
  <c r="CK238" i="23"/>
  <c r="AB238" i="23"/>
  <c r="W238" i="23"/>
  <c r="V238" i="23"/>
  <c r="CY237" i="23"/>
  <c r="CX237" i="23"/>
  <c r="CW237" i="23"/>
  <c r="CV237" i="23"/>
  <c r="CU237" i="23"/>
  <c r="CT237" i="23"/>
  <c r="CS237" i="23"/>
  <c r="CR237" i="23"/>
  <c r="CQ237" i="23"/>
  <c r="CP237" i="23"/>
  <c r="CO237" i="23"/>
  <c r="CN237" i="23"/>
  <c r="CJ237" i="23"/>
  <c r="CD237" i="23"/>
  <c r="BX237" i="23"/>
  <c r="BR237" i="23"/>
  <c r="BL237" i="23"/>
  <c r="BF237" i="23"/>
  <c r="AZ237" i="23"/>
  <c r="AT237" i="23"/>
  <c r="AN237" i="23"/>
  <c r="AH237" i="23"/>
  <c r="AB237" i="23"/>
  <c r="W237" i="23"/>
  <c r="AC237" i="23"/>
  <c r="AI237" i="23"/>
  <c r="AO237" i="23"/>
  <c r="AU237" i="23"/>
  <c r="BA237" i="23"/>
  <c r="BG237" i="23"/>
  <c r="BM237" i="23"/>
  <c r="BS237" i="23"/>
  <c r="BY237" i="23"/>
  <c r="CE237" i="23"/>
  <c r="CK237" i="23"/>
  <c r="V237" i="23"/>
  <c r="CY236" i="23"/>
  <c r="CX236" i="23"/>
  <c r="CW236" i="23"/>
  <c r="CV236" i="23"/>
  <c r="CU236" i="23"/>
  <c r="CT236" i="23"/>
  <c r="CS236" i="23"/>
  <c r="CZ236" i="23"/>
  <c r="CR236" i="23"/>
  <c r="CQ236" i="23"/>
  <c r="CP236" i="23"/>
  <c r="CO236" i="23"/>
  <c r="CN236" i="23"/>
  <c r="CJ236" i="23"/>
  <c r="CD236" i="23"/>
  <c r="BX236" i="23"/>
  <c r="BR236" i="23"/>
  <c r="BL236" i="23"/>
  <c r="BF236" i="23"/>
  <c r="BA236" i="23"/>
  <c r="BG236" i="23"/>
  <c r="BM236" i="23"/>
  <c r="BS236" i="23"/>
  <c r="BY236" i="23"/>
  <c r="CE236" i="23"/>
  <c r="CK236" i="23"/>
  <c r="AZ236" i="23"/>
  <c r="AT236" i="23"/>
  <c r="AN236" i="23"/>
  <c r="AH236" i="23"/>
  <c r="AB236" i="23"/>
  <c r="W236" i="23"/>
  <c r="AC236" i="23"/>
  <c r="AI236" i="23"/>
  <c r="AO236" i="23"/>
  <c r="AU236" i="23"/>
  <c r="V236" i="23"/>
  <c r="CY235" i="23"/>
  <c r="CX235" i="23"/>
  <c r="CW235" i="23"/>
  <c r="CV235" i="23"/>
  <c r="CU235" i="23"/>
  <c r="CT235" i="23"/>
  <c r="CS235" i="23"/>
  <c r="CR235" i="23"/>
  <c r="CQ235" i="23"/>
  <c r="CP235" i="23"/>
  <c r="CO235" i="23"/>
  <c r="CN235" i="23"/>
  <c r="CJ235" i="23"/>
  <c r="CD235" i="23"/>
  <c r="BX235" i="23"/>
  <c r="BR235" i="23"/>
  <c r="BL235" i="23"/>
  <c r="BF235" i="23"/>
  <c r="AZ235" i="23"/>
  <c r="AT235" i="23"/>
  <c r="AN235" i="23"/>
  <c r="AH235" i="23"/>
  <c r="AB235" i="23"/>
  <c r="W235" i="23"/>
  <c r="AC235" i="23"/>
  <c r="AI235" i="23"/>
  <c r="AO235" i="23"/>
  <c r="AU235" i="23"/>
  <c r="BA235" i="23"/>
  <c r="BG235" i="23"/>
  <c r="BM235" i="23"/>
  <c r="BS235" i="23"/>
  <c r="BY235" i="23"/>
  <c r="CE235" i="23"/>
  <c r="CK235" i="23"/>
  <c r="V235" i="23"/>
  <c r="CY234" i="23"/>
  <c r="CX234" i="23"/>
  <c r="CW234" i="23"/>
  <c r="CV234" i="23"/>
  <c r="CU234" i="23"/>
  <c r="CT234" i="23"/>
  <c r="CS234" i="23"/>
  <c r="CR234" i="23"/>
  <c r="CQ234" i="23"/>
  <c r="CP234" i="23"/>
  <c r="CO234" i="23"/>
  <c r="CN234" i="23"/>
  <c r="CJ234" i="23"/>
  <c r="CD234" i="23"/>
  <c r="BX234" i="23"/>
  <c r="BR234" i="23"/>
  <c r="BL234" i="23"/>
  <c r="BF234" i="23"/>
  <c r="AZ234" i="23"/>
  <c r="AT234" i="23"/>
  <c r="AN234" i="23"/>
  <c r="AH234" i="23"/>
  <c r="AB234" i="23"/>
  <c r="W234" i="23"/>
  <c r="AC234" i="23"/>
  <c r="AI234" i="23"/>
  <c r="AO234" i="23"/>
  <c r="AU234" i="23"/>
  <c r="BA234" i="23"/>
  <c r="BG234" i="23"/>
  <c r="BM234" i="23"/>
  <c r="BS234" i="23"/>
  <c r="BY234" i="23"/>
  <c r="CE234" i="23"/>
  <c r="CK234" i="23"/>
  <c r="V234" i="23"/>
  <c r="CY233" i="23"/>
  <c r="CX233" i="23"/>
  <c r="CW233" i="23"/>
  <c r="CV233" i="23"/>
  <c r="CU233" i="23"/>
  <c r="CT233" i="23"/>
  <c r="CS233" i="23"/>
  <c r="CR233" i="23"/>
  <c r="CQ233" i="23"/>
  <c r="CP233" i="23"/>
  <c r="CO233" i="23"/>
  <c r="CN233" i="23"/>
  <c r="CJ233" i="23"/>
  <c r="CD233" i="23"/>
  <c r="BX233" i="23"/>
  <c r="BR233" i="23"/>
  <c r="BL233" i="23"/>
  <c r="BF233" i="23"/>
  <c r="AZ233" i="23"/>
  <c r="AT233" i="23"/>
  <c r="AN233" i="23"/>
  <c r="AH233" i="23"/>
  <c r="AC233" i="23"/>
  <c r="AI233" i="23"/>
  <c r="AO233" i="23"/>
  <c r="AU233" i="23"/>
  <c r="BA233" i="23"/>
  <c r="BG233" i="23"/>
  <c r="BM233" i="23"/>
  <c r="BS233" i="23"/>
  <c r="BY233" i="23"/>
  <c r="CE233" i="23"/>
  <c r="CK233" i="23"/>
  <c r="AB233" i="23"/>
  <c r="V233" i="23"/>
  <c r="CY232" i="23"/>
  <c r="CX232" i="23"/>
  <c r="CW232" i="23"/>
  <c r="CV232" i="23"/>
  <c r="CU232" i="23"/>
  <c r="CT232" i="23"/>
  <c r="CS232" i="23"/>
  <c r="CR232" i="23"/>
  <c r="CQ232" i="23"/>
  <c r="CP232" i="23"/>
  <c r="CO232" i="23"/>
  <c r="CN232" i="23"/>
  <c r="CZ232" i="23"/>
  <c r="CJ232" i="23"/>
  <c r="CD232" i="23"/>
  <c r="BX232" i="23"/>
  <c r="BR232" i="23"/>
  <c r="BL232" i="23"/>
  <c r="BF232" i="23"/>
  <c r="AZ232" i="23"/>
  <c r="AT232" i="23"/>
  <c r="AN232" i="23"/>
  <c r="AH232" i="23"/>
  <c r="AB232" i="23"/>
  <c r="W232" i="23"/>
  <c r="AC232" i="23"/>
  <c r="AI232" i="23"/>
  <c r="AO232" i="23"/>
  <c r="AU232" i="23"/>
  <c r="BA232" i="23"/>
  <c r="BG232" i="23"/>
  <c r="BM232" i="23"/>
  <c r="BS232" i="23"/>
  <c r="BY232" i="23"/>
  <c r="CE232" i="23"/>
  <c r="CK232" i="23"/>
  <c r="V232" i="23"/>
  <c r="CY231" i="23"/>
  <c r="CX231" i="23"/>
  <c r="CW231" i="23"/>
  <c r="CV231" i="23"/>
  <c r="CU231" i="23"/>
  <c r="CT231" i="23"/>
  <c r="CS231" i="23"/>
  <c r="CR231" i="23"/>
  <c r="CQ231" i="23"/>
  <c r="CP231" i="23"/>
  <c r="CO231" i="23"/>
  <c r="CN231" i="23"/>
  <c r="CJ231" i="23"/>
  <c r="CD231" i="23"/>
  <c r="BX231" i="23"/>
  <c r="BR231" i="23"/>
  <c r="BL231" i="23"/>
  <c r="BF231" i="23"/>
  <c r="AZ231" i="23"/>
  <c r="AU231" i="23"/>
  <c r="BA231" i="23"/>
  <c r="BG231" i="23"/>
  <c r="BM231" i="23"/>
  <c r="BS231" i="23"/>
  <c r="BY231" i="23"/>
  <c r="CE231" i="23"/>
  <c r="CK231" i="23"/>
  <c r="AT231" i="23"/>
  <c r="AN231" i="23"/>
  <c r="AH231" i="23"/>
  <c r="AB231" i="23"/>
  <c r="V231" i="23"/>
  <c r="CY230" i="23"/>
  <c r="CX230" i="23"/>
  <c r="CW230" i="23"/>
  <c r="CV230" i="23"/>
  <c r="CU230" i="23"/>
  <c r="CT230" i="23"/>
  <c r="CS230" i="23"/>
  <c r="CR230" i="23"/>
  <c r="CQ230" i="23"/>
  <c r="CP230" i="23"/>
  <c r="CO230" i="23"/>
  <c r="CN230" i="23"/>
  <c r="CJ230" i="23"/>
  <c r="CD230" i="23"/>
  <c r="BX230" i="23"/>
  <c r="BR230" i="23"/>
  <c r="BL230" i="23"/>
  <c r="BF230" i="23"/>
  <c r="AZ230" i="23"/>
  <c r="AT230" i="23"/>
  <c r="AN230" i="23"/>
  <c r="AH230" i="23"/>
  <c r="AC230" i="23"/>
  <c r="AI230" i="23"/>
  <c r="AO230" i="23"/>
  <c r="AU230" i="23"/>
  <c r="AB230" i="23"/>
  <c r="V230" i="23"/>
  <c r="CY229" i="23"/>
  <c r="CX229" i="23"/>
  <c r="CW229" i="23"/>
  <c r="CV229" i="23"/>
  <c r="CU229" i="23"/>
  <c r="CT229" i="23"/>
  <c r="CS229" i="23"/>
  <c r="CR229" i="23"/>
  <c r="CQ229" i="23"/>
  <c r="CP229" i="23"/>
  <c r="CO229" i="23"/>
  <c r="CN229" i="23"/>
  <c r="CJ229" i="23"/>
  <c r="CD229" i="23"/>
  <c r="BX229" i="23"/>
  <c r="BR229" i="23"/>
  <c r="BL229" i="23"/>
  <c r="BF229" i="23"/>
  <c r="AZ229" i="23"/>
  <c r="AT229" i="23"/>
  <c r="AN229" i="23"/>
  <c r="AH229" i="23"/>
  <c r="AB229" i="23"/>
  <c r="V229" i="23"/>
  <c r="CY228" i="23"/>
  <c r="CX228" i="23"/>
  <c r="CW228" i="23"/>
  <c r="CV228" i="23"/>
  <c r="CU228" i="23"/>
  <c r="CT228" i="23"/>
  <c r="CS228" i="23"/>
  <c r="CR228" i="23"/>
  <c r="CQ228" i="23"/>
  <c r="CP228" i="23"/>
  <c r="CO228" i="23"/>
  <c r="CZ228" i="23"/>
  <c r="CN228" i="23"/>
  <c r="CJ228" i="23"/>
  <c r="CD228" i="23"/>
  <c r="BX228" i="23"/>
  <c r="BR228" i="23"/>
  <c r="BL228" i="23"/>
  <c r="BF228" i="23"/>
  <c r="AZ228" i="23"/>
  <c r="AT228" i="23"/>
  <c r="AN228" i="23"/>
  <c r="AH228" i="23"/>
  <c r="AB228" i="23"/>
  <c r="V228" i="23"/>
  <c r="CY227" i="23"/>
  <c r="CX227" i="23"/>
  <c r="CW227" i="23"/>
  <c r="CV227" i="23"/>
  <c r="CU227" i="23"/>
  <c r="CT227" i="23"/>
  <c r="CS227" i="23"/>
  <c r="CR227" i="23"/>
  <c r="CQ227" i="23"/>
  <c r="CP227" i="23"/>
  <c r="CO227" i="23"/>
  <c r="CN227" i="23"/>
  <c r="CZ227" i="23"/>
  <c r="CJ227" i="23"/>
  <c r="CD227" i="23"/>
  <c r="BX227" i="23"/>
  <c r="BR227" i="23"/>
  <c r="BL227" i="23"/>
  <c r="BF227" i="23"/>
  <c r="AZ227" i="23"/>
  <c r="AT227" i="23"/>
  <c r="AN227" i="23"/>
  <c r="AH227" i="23"/>
  <c r="AB227" i="23"/>
  <c r="V227" i="23"/>
  <c r="CY226" i="23"/>
  <c r="CX226" i="23"/>
  <c r="CW226" i="23"/>
  <c r="CV226" i="23"/>
  <c r="CU226" i="23"/>
  <c r="CT226" i="23"/>
  <c r="CS226" i="23"/>
  <c r="CR226" i="23"/>
  <c r="CQ226" i="23"/>
  <c r="CP226" i="23"/>
  <c r="CO226" i="23"/>
  <c r="CN226" i="23"/>
  <c r="CJ226" i="23"/>
  <c r="CD226" i="23"/>
  <c r="BX226" i="23"/>
  <c r="BR226" i="23"/>
  <c r="BL226" i="23"/>
  <c r="BF226" i="23"/>
  <c r="AZ226" i="23"/>
  <c r="AT226" i="23"/>
  <c r="AN226" i="23"/>
  <c r="AH226" i="23"/>
  <c r="AB226" i="23"/>
  <c r="V226" i="23"/>
  <c r="CY225" i="23"/>
  <c r="CX225" i="23"/>
  <c r="CW225" i="23"/>
  <c r="CV225" i="23"/>
  <c r="CU225" i="23"/>
  <c r="CT225" i="23"/>
  <c r="CS225" i="23"/>
  <c r="CR225" i="23"/>
  <c r="CQ225" i="23"/>
  <c r="CP225" i="23"/>
  <c r="CO225" i="23"/>
  <c r="CN225" i="23"/>
  <c r="CJ225" i="23"/>
  <c r="CD225" i="23"/>
  <c r="BX225" i="23"/>
  <c r="BR225" i="23"/>
  <c r="BL225" i="23"/>
  <c r="BF225" i="23"/>
  <c r="AZ225" i="23"/>
  <c r="AT225" i="23"/>
  <c r="AN225" i="23"/>
  <c r="AH225" i="23"/>
  <c r="AB225" i="23"/>
  <c r="V225" i="23"/>
  <c r="CY224" i="23"/>
  <c r="CX224" i="23"/>
  <c r="CW224" i="23"/>
  <c r="CV224" i="23"/>
  <c r="CU224" i="23"/>
  <c r="CT224" i="23"/>
  <c r="CS224" i="23"/>
  <c r="CR224" i="23"/>
  <c r="CQ224" i="23"/>
  <c r="CP224" i="23"/>
  <c r="CO224" i="23"/>
  <c r="CN224" i="23"/>
  <c r="CJ224" i="23"/>
  <c r="CD224" i="23"/>
  <c r="BX224" i="23"/>
  <c r="BR224" i="23"/>
  <c r="BL224" i="23"/>
  <c r="BF224" i="23"/>
  <c r="AZ224" i="23"/>
  <c r="AT224" i="23"/>
  <c r="AN224" i="23"/>
  <c r="AH224" i="23"/>
  <c r="AB224" i="23"/>
  <c r="V224" i="23"/>
  <c r="CY223" i="23"/>
  <c r="CX223" i="23"/>
  <c r="CW223" i="23"/>
  <c r="CV223" i="23"/>
  <c r="CU223" i="23"/>
  <c r="CT223" i="23"/>
  <c r="CS223" i="23"/>
  <c r="CR223" i="23"/>
  <c r="CQ223" i="23"/>
  <c r="CP223" i="23"/>
  <c r="CO223" i="23"/>
  <c r="CN223" i="23"/>
  <c r="CZ223" i="23"/>
  <c r="CJ223" i="23"/>
  <c r="CD223" i="23"/>
  <c r="BX223" i="23"/>
  <c r="BR223" i="23"/>
  <c r="BL223" i="23"/>
  <c r="BF223" i="23"/>
  <c r="AZ223" i="23"/>
  <c r="AT223" i="23"/>
  <c r="AN223" i="23"/>
  <c r="AH223" i="23"/>
  <c r="AB223" i="23"/>
  <c r="W223" i="23"/>
  <c r="AC223" i="23"/>
  <c r="AI223" i="23"/>
  <c r="AO223" i="23"/>
  <c r="AU223" i="23"/>
  <c r="BA223" i="23"/>
  <c r="BG223" i="23"/>
  <c r="BM223" i="23"/>
  <c r="BS223" i="23"/>
  <c r="BY223" i="23"/>
  <c r="CE223" i="23"/>
  <c r="CK223" i="23"/>
  <c r="V223" i="23"/>
  <c r="CY222" i="23"/>
  <c r="CX222" i="23"/>
  <c r="CW222" i="23"/>
  <c r="CV222" i="23"/>
  <c r="CU222" i="23"/>
  <c r="CT222" i="23"/>
  <c r="CS222" i="23"/>
  <c r="CR222" i="23"/>
  <c r="CQ222" i="23"/>
  <c r="CP222" i="23"/>
  <c r="CO222" i="23"/>
  <c r="CN222" i="23"/>
  <c r="CZ222" i="23"/>
  <c r="CJ222" i="23"/>
  <c r="CD222" i="23"/>
  <c r="BX222" i="23"/>
  <c r="BR222" i="23"/>
  <c r="BL222" i="23"/>
  <c r="BF222" i="23"/>
  <c r="AZ222" i="23"/>
  <c r="AT222" i="23"/>
  <c r="AN222" i="23"/>
  <c r="AI222" i="23"/>
  <c r="AO222" i="23"/>
  <c r="AU222" i="23"/>
  <c r="BA222" i="23"/>
  <c r="BG222" i="23"/>
  <c r="BM222" i="23"/>
  <c r="BS222" i="23"/>
  <c r="BY222" i="23"/>
  <c r="CE222" i="23"/>
  <c r="CK222" i="23"/>
  <c r="AH222" i="23"/>
  <c r="AB222" i="23"/>
  <c r="W222" i="23"/>
  <c r="AC222" i="23"/>
  <c r="V222" i="23"/>
  <c r="CY221" i="23"/>
  <c r="CX221" i="23"/>
  <c r="CW221" i="23"/>
  <c r="CV221" i="23"/>
  <c r="CU221" i="23"/>
  <c r="CT221" i="23"/>
  <c r="CS221" i="23"/>
  <c r="CR221" i="23"/>
  <c r="CQ221" i="23"/>
  <c r="CP221" i="23"/>
  <c r="CO221" i="23"/>
  <c r="CN221" i="23"/>
  <c r="CJ221" i="23"/>
  <c r="CD221" i="23"/>
  <c r="BX221" i="23"/>
  <c r="BR221" i="23"/>
  <c r="BL221" i="23"/>
  <c r="BF221" i="23"/>
  <c r="AZ221" i="23"/>
  <c r="AT221" i="23"/>
  <c r="AN221" i="23"/>
  <c r="AH221" i="23"/>
  <c r="AB221" i="23"/>
  <c r="W221" i="23"/>
  <c r="AC221" i="23"/>
  <c r="AI221" i="23"/>
  <c r="AO221" i="23"/>
  <c r="AU221" i="23"/>
  <c r="BA221" i="23"/>
  <c r="BG221" i="23"/>
  <c r="BM221" i="23"/>
  <c r="BS221" i="23"/>
  <c r="BY221" i="23"/>
  <c r="CE221" i="23"/>
  <c r="CK221" i="23"/>
  <c r="V221" i="23"/>
  <c r="CY220" i="23"/>
  <c r="CX220" i="23"/>
  <c r="CW220" i="23"/>
  <c r="CV220" i="23"/>
  <c r="CU220" i="23"/>
  <c r="CT220" i="23"/>
  <c r="CS220" i="23"/>
  <c r="CR220" i="23"/>
  <c r="CQ220" i="23"/>
  <c r="CP220" i="23"/>
  <c r="CO220" i="23"/>
  <c r="CN220" i="23"/>
  <c r="CJ220" i="23"/>
  <c r="CD220" i="23"/>
  <c r="BX220" i="23"/>
  <c r="BR220" i="23"/>
  <c r="BL220" i="23"/>
  <c r="BF220" i="23"/>
  <c r="AZ220" i="23"/>
  <c r="AT220" i="23"/>
  <c r="AN220" i="23"/>
  <c r="AH220" i="23"/>
  <c r="AB220" i="23"/>
  <c r="W220" i="23"/>
  <c r="AC220" i="23"/>
  <c r="AI220" i="23"/>
  <c r="V220" i="23"/>
  <c r="CY219" i="23"/>
  <c r="CX219" i="23"/>
  <c r="CW219" i="23"/>
  <c r="CV219" i="23"/>
  <c r="CU219" i="23"/>
  <c r="CT219" i="23"/>
  <c r="CS219" i="23"/>
  <c r="CR219" i="23"/>
  <c r="CQ219" i="23"/>
  <c r="CP219" i="23"/>
  <c r="CO219" i="23"/>
  <c r="CN219" i="23"/>
  <c r="CJ219" i="23"/>
  <c r="CD219" i="23"/>
  <c r="BX219" i="23"/>
  <c r="BR219" i="23"/>
  <c r="BL219" i="23"/>
  <c r="BF219" i="23"/>
  <c r="AZ219" i="23"/>
  <c r="AT219" i="23"/>
  <c r="AN219" i="23"/>
  <c r="AH219" i="23"/>
  <c r="AB219" i="23"/>
  <c r="V219" i="23"/>
  <c r="CY218" i="23"/>
  <c r="CX218" i="23"/>
  <c r="CW218" i="23"/>
  <c r="CV218" i="23"/>
  <c r="CU218" i="23"/>
  <c r="CT218" i="23"/>
  <c r="CS218" i="23"/>
  <c r="CR218" i="23"/>
  <c r="CQ218" i="23"/>
  <c r="CP218" i="23"/>
  <c r="CO218" i="23"/>
  <c r="CZ218" i="23"/>
  <c r="CN218" i="23"/>
  <c r="CJ218" i="23"/>
  <c r="CD218" i="23"/>
  <c r="BX218" i="23"/>
  <c r="BR218" i="23"/>
  <c r="BL218" i="23"/>
  <c r="BF218" i="23"/>
  <c r="AZ218" i="23"/>
  <c r="AT218" i="23"/>
  <c r="AN218" i="23"/>
  <c r="AH218" i="23"/>
  <c r="AB218" i="23"/>
  <c r="W218" i="23"/>
  <c r="AC218" i="23"/>
  <c r="AI218" i="23"/>
  <c r="AO218" i="23"/>
  <c r="AU218" i="23"/>
  <c r="BA218" i="23"/>
  <c r="BG218" i="23"/>
  <c r="BM218" i="23"/>
  <c r="BS218" i="23"/>
  <c r="BY218" i="23"/>
  <c r="CE218" i="23"/>
  <c r="CK218" i="23"/>
  <c r="V218" i="23"/>
  <c r="CZ217" i="23"/>
  <c r="CY217" i="23"/>
  <c r="CX217" i="23"/>
  <c r="CW217" i="23"/>
  <c r="CV217" i="23"/>
  <c r="CU217" i="23"/>
  <c r="CT217" i="23"/>
  <c r="CS217" i="23"/>
  <c r="CR217" i="23"/>
  <c r="CQ217" i="23"/>
  <c r="CP217" i="23"/>
  <c r="CO217" i="23"/>
  <c r="CN217" i="23"/>
  <c r="CJ217" i="23"/>
  <c r="CD217" i="23"/>
  <c r="BX217" i="23"/>
  <c r="BR217" i="23"/>
  <c r="BL217" i="23"/>
  <c r="BF217" i="23"/>
  <c r="AZ217" i="23"/>
  <c r="AT217" i="23"/>
  <c r="AN217" i="23"/>
  <c r="AH217" i="23"/>
  <c r="AB217" i="23"/>
  <c r="V217" i="23"/>
  <c r="CY216" i="23"/>
  <c r="CX216" i="23"/>
  <c r="CW216" i="23"/>
  <c r="CV216" i="23"/>
  <c r="CU216" i="23"/>
  <c r="CT216" i="23"/>
  <c r="CS216" i="23"/>
  <c r="CR216" i="23"/>
  <c r="CQ216" i="23"/>
  <c r="CP216" i="23"/>
  <c r="CO216" i="23"/>
  <c r="CN216" i="23"/>
  <c r="CJ216" i="23"/>
  <c r="CD216" i="23"/>
  <c r="BX216" i="23"/>
  <c r="BR216" i="23"/>
  <c r="BL216" i="23"/>
  <c r="BF216" i="23"/>
  <c r="AZ216" i="23"/>
  <c r="AT216" i="23"/>
  <c r="AN216" i="23"/>
  <c r="AH216" i="23"/>
  <c r="AB216" i="23"/>
  <c r="V216" i="23"/>
  <c r="CY215" i="23"/>
  <c r="CX215" i="23"/>
  <c r="CW215" i="23"/>
  <c r="CV215" i="23"/>
  <c r="CU215" i="23"/>
  <c r="CT215" i="23"/>
  <c r="CS215" i="23"/>
  <c r="CZ215" i="23"/>
  <c r="CR215" i="23"/>
  <c r="CQ215" i="23"/>
  <c r="CP215" i="23"/>
  <c r="CO215" i="23"/>
  <c r="CN215" i="23"/>
  <c r="CJ215" i="23"/>
  <c r="CD215" i="23"/>
  <c r="BX215" i="23"/>
  <c r="BR215" i="23"/>
  <c r="BL215" i="23"/>
  <c r="BF215" i="23"/>
  <c r="AZ215" i="23"/>
  <c r="AT215" i="23"/>
  <c r="AN215" i="23"/>
  <c r="AH215" i="23"/>
  <c r="AB215" i="23"/>
  <c r="W215" i="23"/>
  <c r="AC215" i="23"/>
  <c r="AI215" i="23"/>
  <c r="AO215" i="23"/>
  <c r="AU215" i="23"/>
  <c r="BA215" i="23"/>
  <c r="BG215" i="23"/>
  <c r="BM215" i="23"/>
  <c r="BS215" i="23"/>
  <c r="BY215" i="23"/>
  <c r="CE215" i="23"/>
  <c r="CK215" i="23"/>
  <c r="V215" i="23"/>
  <c r="CY214" i="23"/>
  <c r="CX214" i="23"/>
  <c r="CW214" i="23"/>
  <c r="CV214" i="23"/>
  <c r="CU214" i="23"/>
  <c r="CT214" i="23"/>
  <c r="CS214" i="23"/>
  <c r="CR214" i="23"/>
  <c r="CQ214" i="23"/>
  <c r="CP214" i="23"/>
  <c r="CO214" i="23"/>
  <c r="CN214" i="23"/>
  <c r="CZ214" i="23"/>
  <c r="CJ214" i="23"/>
  <c r="CD214" i="23"/>
  <c r="BX214" i="23"/>
  <c r="BR214" i="23"/>
  <c r="BL214" i="23"/>
  <c r="BF214" i="23"/>
  <c r="AZ214" i="23"/>
  <c r="AT214" i="23"/>
  <c r="AN214" i="23"/>
  <c r="AH214" i="23"/>
  <c r="AB214" i="23"/>
  <c r="V214" i="23"/>
  <c r="CY213" i="23"/>
  <c r="CX213" i="23"/>
  <c r="CW213" i="23"/>
  <c r="CV213" i="23"/>
  <c r="CU213" i="23"/>
  <c r="CT213" i="23"/>
  <c r="CS213" i="23"/>
  <c r="CR213" i="23"/>
  <c r="CQ213" i="23"/>
  <c r="CP213" i="23"/>
  <c r="CO213" i="23"/>
  <c r="CN213" i="23"/>
  <c r="CZ213" i="23"/>
  <c r="CJ213" i="23"/>
  <c r="CD213" i="23"/>
  <c r="BX213" i="23"/>
  <c r="BR213" i="23"/>
  <c r="BL213" i="23"/>
  <c r="BF213" i="23"/>
  <c r="AZ213" i="23"/>
  <c r="AT213" i="23"/>
  <c r="AN213" i="23"/>
  <c r="AH213" i="23"/>
  <c r="AB213" i="23"/>
  <c r="W213" i="23"/>
  <c r="AC213" i="23"/>
  <c r="AI213" i="23"/>
  <c r="AO213" i="23"/>
  <c r="AU213" i="23"/>
  <c r="BA213" i="23"/>
  <c r="BG213" i="23"/>
  <c r="BM213" i="23"/>
  <c r="BS213" i="23"/>
  <c r="BY213" i="23"/>
  <c r="CE213" i="23"/>
  <c r="CK213" i="23"/>
  <c r="V213" i="23"/>
  <c r="CY212" i="23"/>
  <c r="CX212" i="23"/>
  <c r="CW212" i="23"/>
  <c r="CV212" i="23"/>
  <c r="CU212" i="23"/>
  <c r="CT212" i="23"/>
  <c r="CS212" i="23"/>
  <c r="CR212" i="23"/>
  <c r="CQ212" i="23"/>
  <c r="CP212" i="23"/>
  <c r="CO212" i="23"/>
  <c r="CN212" i="23"/>
  <c r="CZ212" i="23"/>
  <c r="CJ212" i="23"/>
  <c r="CD212" i="23"/>
  <c r="BX212" i="23"/>
  <c r="BR212" i="23"/>
  <c r="BL212" i="23"/>
  <c r="BF212" i="23"/>
  <c r="AZ212" i="23"/>
  <c r="AT212" i="23"/>
  <c r="AN212" i="23"/>
  <c r="AH212" i="23"/>
  <c r="AB212" i="23"/>
  <c r="V212" i="23"/>
  <c r="CY211" i="23"/>
  <c r="CX211" i="23"/>
  <c r="CW211" i="23"/>
  <c r="CV211" i="23"/>
  <c r="CU211" i="23"/>
  <c r="CT211" i="23"/>
  <c r="CS211" i="23"/>
  <c r="CR211" i="23"/>
  <c r="CQ211" i="23"/>
  <c r="CP211" i="23"/>
  <c r="CO211" i="23"/>
  <c r="CN211" i="23"/>
  <c r="CJ211" i="23"/>
  <c r="CD211" i="23"/>
  <c r="BX211" i="23"/>
  <c r="BR211" i="23"/>
  <c r="BL211" i="23"/>
  <c r="BF211" i="23"/>
  <c r="AZ211" i="23"/>
  <c r="AT211" i="23"/>
  <c r="AN211" i="23"/>
  <c r="AH211" i="23"/>
  <c r="AB211" i="23"/>
  <c r="V211" i="23"/>
  <c r="CY210" i="23"/>
  <c r="CX210" i="23"/>
  <c r="CW210" i="23"/>
  <c r="CV210" i="23"/>
  <c r="CU210" i="23"/>
  <c r="CT210" i="23"/>
  <c r="CS210" i="23"/>
  <c r="CZ210" i="23"/>
  <c r="CR210" i="23"/>
  <c r="CQ210" i="23"/>
  <c r="CP210" i="23"/>
  <c r="CO210" i="23"/>
  <c r="CN210" i="23"/>
  <c r="CJ210" i="23"/>
  <c r="CD210" i="23"/>
  <c r="BX210" i="23"/>
  <c r="BR210" i="23"/>
  <c r="BL210" i="23"/>
  <c r="BF210" i="23"/>
  <c r="AZ210" i="23"/>
  <c r="AT210" i="23"/>
  <c r="AN210" i="23"/>
  <c r="AH210" i="23"/>
  <c r="AB210" i="23"/>
  <c r="V210" i="23"/>
  <c r="CY209" i="23"/>
  <c r="CX209" i="23"/>
  <c r="CW209" i="23"/>
  <c r="CV209" i="23"/>
  <c r="CU209" i="23"/>
  <c r="CT209" i="23"/>
  <c r="CS209" i="23"/>
  <c r="CR209" i="23"/>
  <c r="CQ209" i="23"/>
  <c r="CP209" i="23"/>
  <c r="CO209" i="23"/>
  <c r="CN209" i="23"/>
  <c r="CJ209" i="23"/>
  <c r="CD209" i="23"/>
  <c r="BX209" i="23"/>
  <c r="BR209" i="23"/>
  <c r="BL209" i="23"/>
  <c r="BF209" i="23"/>
  <c r="AZ209" i="23"/>
  <c r="AT209" i="23"/>
  <c r="AN209" i="23"/>
  <c r="AH209" i="23"/>
  <c r="AB209" i="23"/>
  <c r="V209" i="23"/>
  <c r="CY208" i="23"/>
  <c r="CX208" i="23"/>
  <c r="CW208" i="23"/>
  <c r="CV208" i="23"/>
  <c r="CU208" i="23"/>
  <c r="CT208" i="23"/>
  <c r="CS208" i="23"/>
  <c r="CR208" i="23"/>
  <c r="CQ208" i="23"/>
  <c r="CP208" i="23"/>
  <c r="CO208" i="23"/>
  <c r="CN208" i="23"/>
  <c r="CJ208" i="23"/>
  <c r="CD208" i="23"/>
  <c r="BX208" i="23"/>
  <c r="BR208" i="23"/>
  <c r="BL208" i="23"/>
  <c r="BF208" i="23"/>
  <c r="AZ208" i="23"/>
  <c r="AT208" i="23"/>
  <c r="AN208" i="23"/>
  <c r="AH208" i="23"/>
  <c r="AB208" i="23"/>
  <c r="V208" i="23"/>
  <c r="CY207" i="23"/>
  <c r="CX207" i="23"/>
  <c r="CW207" i="23"/>
  <c r="CV207" i="23"/>
  <c r="CU207" i="23"/>
  <c r="CT207" i="23"/>
  <c r="CS207" i="23"/>
  <c r="CR207" i="23"/>
  <c r="CQ207" i="23"/>
  <c r="CP207" i="23"/>
  <c r="CO207" i="23"/>
  <c r="CN207" i="23"/>
  <c r="CJ207" i="23"/>
  <c r="CD207" i="23"/>
  <c r="BX207" i="23"/>
  <c r="BR207" i="23"/>
  <c r="BL207" i="23"/>
  <c r="BF207" i="23"/>
  <c r="AZ207" i="23"/>
  <c r="AT207" i="23"/>
  <c r="AN207" i="23"/>
  <c r="AH207" i="23"/>
  <c r="AB207" i="23"/>
  <c r="W207" i="23"/>
  <c r="AC207" i="23"/>
  <c r="AI207" i="23"/>
  <c r="AO207" i="23"/>
  <c r="AU207" i="23"/>
  <c r="BA207" i="23"/>
  <c r="BG207" i="23"/>
  <c r="BM207" i="23"/>
  <c r="BS207" i="23"/>
  <c r="BY207" i="23"/>
  <c r="CE207" i="23"/>
  <c r="CK207" i="23"/>
  <c r="V207" i="23"/>
  <c r="CY206" i="23"/>
  <c r="CX206" i="23"/>
  <c r="CW206" i="23"/>
  <c r="CV206" i="23"/>
  <c r="CU206" i="23"/>
  <c r="CT206" i="23"/>
  <c r="CS206" i="23"/>
  <c r="CR206" i="23"/>
  <c r="CQ206" i="23"/>
  <c r="CP206" i="23"/>
  <c r="CO206" i="23"/>
  <c r="CN206" i="23"/>
  <c r="CJ206" i="23"/>
  <c r="CD206" i="23"/>
  <c r="BX206" i="23"/>
  <c r="BR206" i="23"/>
  <c r="BL206" i="23"/>
  <c r="BF206" i="23"/>
  <c r="AZ206" i="23"/>
  <c r="AT206" i="23"/>
  <c r="AN206" i="23"/>
  <c r="AH206" i="23"/>
  <c r="AB206" i="23"/>
  <c r="W206" i="23"/>
  <c r="AC206" i="23"/>
  <c r="AI206" i="23"/>
  <c r="AO206" i="23"/>
  <c r="AU206" i="23"/>
  <c r="BA206" i="23"/>
  <c r="BG206" i="23"/>
  <c r="BM206" i="23"/>
  <c r="BS206" i="23"/>
  <c r="BY206" i="23"/>
  <c r="CE206" i="23"/>
  <c r="CK206" i="23"/>
  <c r="V206" i="23"/>
  <c r="CZ205" i="23"/>
  <c r="CY205" i="23"/>
  <c r="CX205" i="23"/>
  <c r="CW205" i="23"/>
  <c r="CV205" i="23"/>
  <c r="CU205" i="23"/>
  <c r="CT205" i="23"/>
  <c r="CS205" i="23"/>
  <c r="CR205" i="23"/>
  <c r="CQ205" i="23"/>
  <c r="CP205" i="23"/>
  <c r="CO205" i="23"/>
  <c r="CN205" i="23"/>
  <c r="CJ205" i="23"/>
  <c r="CD205" i="23"/>
  <c r="BX205" i="23"/>
  <c r="BR205" i="23"/>
  <c r="BL205" i="23"/>
  <c r="BF205" i="23"/>
  <c r="AZ205" i="23"/>
  <c r="AT205" i="23"/>
  <c r="AN205" i="23"/>
  <c r="AH205" i="23"/>
  <c r="AB205" i="23"/>
  <c r="W205" i="23"/>
  <c r="AC205" i="23"/>
  <c r="AI205" i="23"/>
  <c r="AO205" i="23"/>
  <c r="AU205" i="23"/>
  <c r="BA205" i="23"/>
  <c r="BG205" i="23"/>
  <c r="BM205" i="23"/>
  <c r="BS205" i="23"/>
  <c r="BY205" i="23"/>
  <c r="CE205" i="23"/>
  <c r="CK205" i="23"/>
  <c r="V205" i="23"/>
  <c r="CY204" i="23"/>
  <c r="CX204" i="23"/>
  <c r="CZ204" i="23"/>
  <c r="CW204" i="23"/>
  <c r="CV204" i="23"/>
  <c r="CU204" i="23"/>
  <c r="CT204" i="23"/>
  <c r="CS204" i="23"/>
  <c r="CR204" i="23"/>
  <c r="CQ204" i="23"/>
  <c r="CP204" i="23"/>
  <c r="CO204" i="23"/>
  <c r="CN204" i="23"/>
  <c r="CJ204" i="23"/>
  <c r="CD204" i="23"/>
  <c r="BX204" i="23"/>
  <c r="BR204" i="23"/>
  <c r="BL204" i="23"/>
  <c r="BF204" i="23"/>
  <c r="AZ204" i="23"/>
  <c r="AT204" i="23"/>
  <c r="AN204" i="23"/>
  <c r="AH204" i="23"/>
  <c r="AB204" i="23"/>
  <c r="W204" i="23"/>
  <c r="AC204" i="23"/>
  <c r="AI204" i="23"/>
  <c r="AO204" i="23"/>
  <c r="AU204" i="23"/>
  <c r="BA204" i="23"/>
  <c r="BG204" i="23"/>
  <c r="BM204" i="23"/>
  <c r="V204" i="23"/>
  <c r="CY203" i="23"/>
  <c r="CX203" i="23"/>
  <c r="CW203" i="23"/>
  <c r="CZ203" i="23"/>
  <c r="CV203" i="23"/>
  <c r="CU203" i="23"/>
  <c r="CT203" i="23"/>
  <c r="CS203" i="23"/>
  <c r="CR203" i="23"/>
  <c r="CQ203" i="23"/>
  <c r="CP203" i="23"/>
  <c r="CO203" i="23"/>
  <c r="CN203" i="23"/>
  <c r="CJ203" i="23"/>
  <c r="CD203" i="23"/>
  <c r="BX203" i="23"/>
  <c r="BR203" i="23"/>
  <c r="BL203" i="23"/>
  <c r="BF203" i="23"/>
  <c r="AZ203" i="23"/>
  <c r="AT203" i="23"/>
  <c r="AN203" i="23"/>
  <c r="AH203" i="23"/>
  <c r="AB203" i="23"/>
  <c r="V203" i="23"/>
  <c r="CY202" i="23"/>
  <c r="CX202" i="23"/>
  <c r="CW202" i="23"/>
  <c r="CZ202" i="23"/>
  <c r="CV202" i="23"/>
  <c r="CU202" i="23"/>
  <c r="CT202" i="23"/>
  <c r="CS202" i="23"/>
  <c r="CR202" i="23"/>
  <c r="CQ202" i="23"/>
  <c r="CP202" i="23"/>
  <c r="CO202" i="23"/>
  <c r="CN202" i="23"/>
  <c r="CJ202" i="23"/>
  <c r="CD202" i="23"/>
  <c r="BX202" i="23"/>
  <c r="BR202" i="23"/>
  <c r="BM202" i="23"/>
  <c r="BS202" i="23"/>
  <c r="BY202" i="23"/>
  <c r="CE202" i="23"/>
  <c r="CK202" i="23"/>
  <c r="BL202" i="23"/>
  <c r="BF202" i="23"/>
  <c r="AZ202" i="23"/>
  <c r="AT202" i="23"/>
  <c r="AN202" i="23"/>
  <c r="AH202" i="23"/>
  <c r="AB202" i="23"/>
  <c r="W202" i="23"/>
  <c r="AC202" i="23"/>
  <c r="AI202" i="23"/>
  <c r="AO202" i="23"/>
  <c r="AU202" i="23"/>
  <c r="BA202" i="23"/>
  <c r="BG202" i="23"/>
  <c r="V202" i="23"/>
  <c r="CY201" i="23"/>
  <c r="CX201" i="23"/>
  <c r="CZ201" i="23"/>
  <c r="CW201" i="23"/>
  <c r="CV201" i="23"/>
  <c r="CU201" i="23"/>
  <c r="CT201" i="23"/>
  <c r="CS201" i="23"/>
  <c r="CR201" i="23"/>
  <c r="CQ201" i="23"/>
  <c r="CP201" i="23"/>
  <c r="CO201" i="23"/>
  <c r="CN201" i="23"/>
  <c r="CJ201" i="23"/>
  <c r="CD201" i="23"/>
  <c r="BX201" i="23"/>
  <c r="BR201" i="23"/>
  <c r="BL201" i="23"/>
  <c r="BF201" i="23"/>
  <c r="AZ201" i="23"/>
  <c r="AT201" i="23"/>
  <c r="AN201" i="23"/>
  <c r="AH201" i="23"/>
  <c r="AC201" i="23"/>
  <c r="AI201" i="23"/>
  <c r="AO201" i="23"/>
  <c r="AU201" i="23"/>
  <c r="BA201" i="23"/>
  <c r="BG201" i="23"/>
  <c r="BM201" i="23"/>
  <c r="BS201" i="23"/>
  <c r="BY201" i="23"/>
  <c r="CE201" i="23"/>
  <c r="CK201" i="23"/>
  <c r="AB201" i="23"/>
  <c r="W201" i="23"/>
  <c r="V201" i="23"/>
  <c r="CY200" i="23"/>
  <c r="CX200" i="23"/>
  <c r="CW200" i="23"/>
  <c r="CV200" i="23"/>
  <c r="CU200" i="23"/>
  <c r="CT200" i="23"/>
  <c r="CS200" i="23"/>
  <c r="CR200" i="23"/>
  <c r="CQ200" i="23"/>
  <c r="CP200" i="23"/>
  <c r="CO200" i="23"/>
  <c r="CN200" i="23"/>
  <c r="CZ200" i="23"/>
  <c r="CJ200" i="23"/>
  <c r="CD200" i="23"/>
  <c r="BX200" i="23"/>
  <c r="BR200" i="23"/>
  <c r="BL200" i="23"/>
  <c r="BF200" i="23"/>
  <c r="AZ200" i="23"/>
  <c r="AT200" i="23"/>
  <c r="AN200" i="23"/>
  <c r="AH200" i="23"/>
  <c r="AB200" i="23"/>
  <c r="V200" i="23"/>
  <c r="CY199" i="23"/>
  <c r="CX199" i="23"/>
  <c r="CW199" i="23"/>
  <c r="CV199" i="23"/>
  <c r="CU199" i="23"/>
  <c r="CT199" i="23"/>
  <c r="CS199" i="23"/>
  <c r="CR199" i="23"/>
  <c r="CQ199" i="23"/>
  <c r="CP199" i="23"/>
  <c r="CO199" i="23"/>
  <c r="CN199" i="23"/>
  <c r="CZ199" i="23"/>
  <c r="CJ199" i="23"/>
  <c r="CD199" i="23"/>
  <c r="BX199" i="23"/>
  <c r="BR199" i="23"/>
  <c r="BL199" i="23"/>
  <c r="BF199" i="23"/>
  <c r="AZ199" i="23"/>
  <c r="AT199" i="23"/>
  <c r="AN199" i="23"/>
  <c r="AH199" i="23"/>
  <c r="AB199" i="23"/>
  <c r="V199" i="23"/>
  <c r="CY198" i="23"/>
  <c r="CX198" i="23"/>
  <c r="CW198" i="23"/>
  <c r="CV198" i="23"/>
  <c r="CU198" i="23"/>
  <c r="CT198" i="23"/>
  <c r="CS198" i="23"/>
  <c r="CR198" i="23"/>
  <c r="CQ198" i="23"/>
  <c r="CP198" i="23"/>
  <c r="CO198" i="23"/>
  <c r="CN198" i="23"/>
  <c r="CJ198" i="23"/>
  <c r="CD198" i="23"/>
  <c r="BX198" i="23"/>
  <c r="BR198" i="23"/>
  <c r="BL198" i="23"/>
  <c r="BF198" i="23"/>
  <c r="AZ198" i="23"/>
  <c r="AT198" i="23"/>
  <c r="AN198" i="23"/>
  <c r="AH198" i="23"/>
  <c r="AB198" i="23"/>
  <c r="W198" i="23"/>
  <c r="AC198" i="23"/>
  <c r="AI198" i="23"/>
  <c r="AO198" i="23"/>
  <c r="AU198" i="23"/>
  <c r="BA198" i="23"/>
  <c r="BG198" i="23"/>
  <c r="V198" i="23"/>
  <c r="CY197" i="23"/>
  <c r="CX197" i="23"/>
  <c r="CW197" i="23"/>
  <c r="CV197" i="23"/>
  <c r="CU197" i="23"/>
  <c r="CZ197" i="23"/>
  <c r="CT197" i="23"/>
  <c r="CS197" i="23"/>
  <c r="CR197" i="23"/>
  <c r="CQ197" i="23"/>
  <c r="CP197" i="23"/>
  <c r="CO197" i="23"/>
  <c r="CN197" i="23"/>
  <c r="CJ197" i="23"/>
  <c r="CD197" i="23"/>
  <c r="BX197" i="23"/>
  <c r="BR197" i="23"/>
  <c r="BL197" i="23"/>
  <c r="BF197" i="23"/>
  <c r="AZ197" i="23"/>
  <c r="AT197" i="23"/>
  <c r="AN197" i="23"/>
  <c r="AH197" i="23"/>
  <c r="AB197" i="23"/>
  <c r="V197" i="23"/>
  <c r="CY196" i="23"/>
  <c r="CX196" i="23"/>
  <c r="CW196" i="23"/>
  <c r="CV196" i="23"/>
  <c r="CZ196" i="23"/>
  <c r="CU196" i="23"/>
  <c r="CT196" i="23"/>
  <c r="CS196" i="23"/>
  <c r="CR196" i="23"/>
  <c r="CQ196" i="23"/>
  <c r="CP196" i="23"/>
  <c r="CO196" i="23"/>
  <c r="CN196" i="23"/>
  <c r="CJ196" i="23"/>
  <c r="CD196" i="23"/>
  <c r="BX196" i="23"/>
  <c r="BR196" i="23"/>
  <c r="BL196" i="23"/>
  <c r="BF196" i="23"/>
  <c r="AZ196" i="23"/>
  <c r="AT196" i="23"/>
  <c r="AN196" i="23"/>
  <c r="AH196" i="23"/>
  <c r="AB196" i="23"/>
  <c r="V196" i="23"/>
  <c r="CY195" i="23"/>
  <c r="CX195" i="23"/>
  <c r="CW195" i="23"/>
  <c r="CV195" i="23"/>
  <c r="CU195" i="23"/>
  <c r="CT195" i="23"/>
  <c r="CS195" i="23"/>
  <c r="CR195" i="23"/>
  <c r="CQ195" i="23"/>
  <c r="CP195" i="23"/>
  <c r="CO195" i="23"/>
  <c r="CN195" i="23"/>
  <c r="CZ195" i="23"/>
  <c r="CJ195" i="23"/>
  <c r="CD195" i="23"/>
  <c r="BX195" i="23"/>
  <c r="BR195" i="23"/>
  <c r="BL195" i="23"/>
  <c r="BF195" i="23"/>
  <c r="AZ195" i="23"/>
  <c r="AT195" i="23"/>
  <c r="AN195" i="23"/>
  <c r="AH195" i="23"/>
  <c r="AB195" i="23"/>
  <c r="V195" i="23"/>
  <c r="CY194" i="23"/>
  <c r="CX194" i="23"/>
  <c r="CW194" i="23"/>
  <c r="CV194" i="23"/>
  <c r="CU194" i="23"/>
  <c r="CT194" i="23"/>
  <c r="CS194" i="23"/>
  <c r="CR194" i="23"/>
  <c r="CQ194" i="23"/>
  <c r="CP194" i="23"/>
  <c r="CO194" i="23"/>
  <c r="CN194" i="23"/>
  <c r="CJ194" i="23"/>
  <c r="CD194" i="23"/>
  <c r="BX194" i="23"/>
  <c r="BR194" i="23"/>
  <c r="BL194" i="23"/>
  <c r="BF194" i="23"/>
  <c r="AZ194" i="23"/>
  <c r="AT194" i="23"/>
  <c r="AN194" i="23"/>
  <c r="AH194" i="23"/>
  <c r="AB194" i="23"/>
  <c r="V194" i="23"/>
  <c r="CY193" i="23"/>
  <c r="CX193" i="23"/>
  <c r="CW193" i="23"/>
  <c r="CV193" i="23"/>
  <c r="CU193" i="23"/>
  <c r="CT193" i="23"/>
  <c r="CS193" i="23"/>
  <c r="CR193" i="23"/>
  <c r="CQ193" i="23"/>
  <c r="CP193" i="23"/>
  <c r="CO193" i="23"/>
  <c r="CN193" i="23"/>
  <c r="CJ193" i="23"/>
  <c r="CD193" i="23"/>
  <c r="BX193" i="23"/>
  <c r="BR193" i="23"/>
  <c r="BL193" i="23"/>
  <c r="BF193" i="23"/>
  <c r="AZ193" i="23"/>
  <c r="AT193" i="23"/>
  <c r="AN193" i="23"/>
  <c r="AH193" i="23"/>
  <c r="AB193" i="23"/>
  <c r="W193" i="23"/>
  <c r="V193" i="23"/>
  <c r="CY192" i="23"/>
  <c r="CX192" i="23"/>
  <c r="CW192" i="23"/>
  <c r="CV192" i="23"/>
  <c r="CU192" i="23"/>
  <c r="CT192" i="23"/>
  <c r="CS192" i="23"/>
  <c r="CR192" i="23"/>
  <c r="CQ192" i="23"/>
  <c r="CP192" i="23"/>
  <c r="CO192" i="23"/>
  <c r="CN192" i="23"/>
  <c r="CJ192" i="23"/>
  <c r="CD192" i="23"/>
  <c r="BX192" i="23"/>
  <c r="BR192" i="23"/>
  <c r="BL192" i="23"/>
  <c r="BF192" i="23"/>
  <c r="AZ192" i="23"/>
  <c r="AT192" i="23"/>
  <c r="AN192" i="23"/>
  <c r="AH192" i="23"/>
  <c r="AB192" i="23"/>
  <c r="V192" i="23"/>
  <c r="CY191" i="23"/>
  <c r="CX191" i="23"/>
  <c r="CW191" i="23"/>
  <c r="CV191" i="23"/>
  <c r="CU191" i="23"/>
  <c r="CT191" i="23"/>
  <c r="CS191" i="23"/>
  <c r="CR191" i="23"/>
  <c r="CZ191" i="23"/>
  <c r="CQ191" i="23"/>
  <c r="CP191" i="23"/>
  <c r="CO191" i="23"/>
  <c r="CN191" i="23"/>
  <c r="CJ191" i="23"/>
  <c r="CD191" i="23"/>
  <c r="BX191" i="23"/>
  <c r="BR191" i="23"/>
  <c r="BL191" i="23"/>
  <c r="BF191" i="23"/>
  <c r="AZ191" i="23"/>
  <c r="AT191" i="23"/>
  <c r="AN191" i="23"/>
  <c r="AH191" i="23"/>
  <c r="AC191" i="23"/>
  <c r="AI191" i="23"/>
  <c r="AO191" i="23"/>
  <c r="AU191" i="23"/>
  <c r="BA191" i="23"/>
  <c r="BG191" i="23"/>
  <c r="BM191" i="23"/>
  <c r="BS191" i="23"/>
  <c r="BY191" i="23"/>
  <c r="CE191" i="23"/>
  <c r="CK191" i="23"/>
  <c r="AB191" i="23"/>
  <c r="W191" i="23"/>
  <c r="V191" i="23"/>
  <c r="CY190" i="23"/>
  <c r="CX190" i="23"/>
  <c r="CW190" i="23"/>
  <c r="CV190" i="23"/>
  <c r="CU190" i="23"/>
  <c r="CT190" i="23"/>
  <c r="CS190" i="23"/>
  <c r="CR190" i="23"/>
  <c r="CQ190" i="23"/>
  <c r="CP190" i="23"/>
  <c r="CO190" i="23"/>
  <c r="CN190" i="23"/>
  <c r="CJ190" i="23"/>
  <c r="CD190" i="23"/>
  <c r="BX190" i="23"/>
  <c r="BR190" i="23"/>
  <c r="BL190" i="23"/>
  <c r="BF190" i="23"/>
  <c r="AZ190" i="23"/>
  <c r="AT190" i="23"/>
  <c r="AN190" i="23"/>
  <c r="AH190" i="23"/>
  <c r="AB190" i="23"/>
  <c r="W190" i="23"/>
  <c r="AC190" i="23"/>
  <c r="AI190" i="23"/>
  <c r="AO190" i="23"/>
  <c r="AU190" i="23"/>
  <c r="BA190" i="23"/>
  <c r="BG190" i="23"/>
  <c r="BM190" i="23"/>
  <c r="BS190" i="23"/>
  <c r="BY190" i="23"/>
  <c r="CE190" i="23"/>
  <c r="CK190" i="23"/>
  <c r="V190" i="23"/>
  <c r="CY189" i="23"/>
  <c r="CX189" i="23"/>
  <c r="CW189" i="23"/>
  <c r="CZ189" i="23"/>
  <c r="CV189" i="23"/>
  <c r="CU189" i="23"/>
  <c r="CT189" i="23"/>
  <c r="CS189" i="23"/>
  <c r="CR189" i="23"/>
  <c r="CQ189" i="23"/>
  <c r="CP189" i="23"/>
  <c r="CO189" i="23"/>
  <c r="CN189" i="23"/>
  <c r="CJ189" i="23"/>
  <c r="CD189" i="23"/>
  <c r="BX189" i="23"/>
  <c r="BS189" i="23"/>
  <c r="BY189" i="23"/>
  <c r="CE189" i="23"/>
  <c r="CK189" i="23"/>
  <c r="BR189" i="23"/>
  <c r="BL189" i="23"/>
  <c r="BF189" i="23"/>
  <c r="AZ189" i="23"/>
  <c r="AT189" i="23"/>
  <c r="AN189" i="23"/>
  <c r="AH189" i="23"/>
  <c r="AB189" i="23"/>
  <c r="W189" i="23"/>
  <c r="AC189" i="23"/>
  <c r="AI189" i="23"/>
  <c r="AO189" i="23"/>
  <c r="AU189" i="23"/>
  <c r="BA189" i="23"/>
  <c r="BG189" i="23"/>
  <c r="BM189" i="23"/>
  <c r="V189" i="23"/>
  <c r="CY188" i="23"/>
  <c r="CX188" i="23"/>
  <c r="CW188" i="23"/>
  <c r="CV188" i="23"/>
  <c r="CU188" i="23"/>
  <c r="CT188" i="23"/>
  <c r="CS188" i="23"/>
  <c r="CR188" i="23"/>
  <c r="CQ188" i="23"/>
  <c r="CP188" i="23"/>
  <c r="CO188" i="23"/>
  <c r="CN188" i="23"/>
  <c r="CJ188" i="23"/>
  <c r="CD188" i="23"/>
  <c r="BX188" i="23"/>
  <c r="BR188" i="23"/>
  <c r="BL188" i="23"/>
  <c r="BF188" i="23"/>
  <c r="AZ188" i="23"/>
  <c r="AT188" i="23"/>
  <c r="AN188" i="23"/>
  <c r="AH188" i="23"/>
  <c r="AB188" i="23"/>
  <c r="W188" i="23"/>
  <c r="AC188" i="23"/>
  <c r="AI188" i="23"/>
  <c r="AO188" i="23"/>
  <c r="AU188" i="23"/>
  <c r="BA188" i="23"/>
  <c r="BG188" i="23"/>
  <c r="BM188" i="23"/>
  <c r="BS188" i="23"/>
  <c r="BY188" i="23"/>
  <c r="CE188" i="23"/>
  <c r="CK188" i="23"/>
  <c r="V188" i="23"/>
  <c r="CY187" i="23"/>
  <c r="CX187" i="23"/>
  <c r="CW187" i="23"/>
  <c r="CV187" i="23"/>
  <c r="CU187" i="23"/>
  <c r="CT187" i="23"/>
  <c r="CS187" i="23"/>
  <c r="CR187" i="23"/>
  <c r="CZ187" i="23"/>
  <c r="CQ187" i="23"/>
  <c r="CP187" i="23"/>
  <c r="CO187" i="23"/>
  <c r="CN187" i="23"/>
  <c r="CJ187" i="23"/>
  <c r="CD187" i="23"/>
  <c r="BX187" i="23"/>
  <c r="BR187" i="23"/>
  <c r="BL187" i="23"/>
  <c r="BF187" i="23"/>
  <c r="AZ187" i="23"/>
  <c r="AT187" i="23"/>
  <c r="AN187" i="23"/>
  <c r="AH187" i="23"/>
  <c r="AB187" i="23"/>
  <c r="W187" i="23"/>
  <c r="AC187" i="23"/>
  <c r="AI187" i="23"/>
  <c r="V187" i="23"/>
  <c r="CY186" i="23"/>
  <c r="CX186" i="23"/>
  <c r="CW186" i="23"/>
  <c r="CV186" i="23"/>
  <c r="CU186" i="23"/>
  <c r="CT186" i="23"/>
  <c r="CS186" i="23"/>
  <c r="CR186" i="23"/>
  <c r="CZ186" i="23"/>
  <c r="CQ186" i="23"/>
  <c r="CP186" i="23"/>
  <c r="CO186" i="23"/>
  <c r="CN186" i="23"/>
  <c r="CJ186" i="23"/>
  <c r="CD186" i="23"/>
  <c r="BX186" i="23"/>
  <c r="BR186" i="23"/>
  <c r="BL186" i="23"/>
  <c r="BF186" i="23"/>
  <c r="BA186" i="23"/>
  <c r="BG186" i="23"/>
  <c r="BM186" i="23"/>
  <c r="BS186" i="23"/>
  <c r="BY186" i="23"/>
  <c r="CE186" i="23"/>
  <c r="CK186" i="23"/>
  <c r="AZ186" i="23"/>
  <c r="AT186" i="23"/>
  <c r="AN186" i="23"/>
  <c r="AH186" i="23"/>
  <c r="AB186" i="23"/>
  <c r="V186" i="23"/>
  <c r="CY185" i="23"/>
  <c r="CX185" i="23"/>
  <c r="CW185" i="23"/>
  <c r="CV185" i="23"/>
  <c r="CU185" i="23"/>
  <c r="CT185" i="23"/>
  <c r="CZ185" i="23"/>
  <c r="CS185" i="23"/>
  <c r="CR185" i="23"/>
  <c r="CQ185" i="23"/>
  <c r="CP185" i="23"/>
  <c r="CO185" i="23"/>
  <c r="CN185" i="23"/>
  <c r="CJ185" i="23"/>
  <c r="CD185" i="23"/>
  <c r="BX185" i="23"/>
  <c r="BR185" i="23"/>
  <c r="BL185" i="23"/>
  <c r="BF185" i="23"/>
  <c r="AZ185" i="23"/>
  <c r="AT185" i="23"/>
  <c r="AN185" i="23"/>
  <c r="AH185" i="23"/>
  <c r="AB185" i="23"/>
  <c r="W185" i="23"/>
  <c r="AC185" i="23"/>
  <c r="AI185" i="23"/>
  <c r="AO185" i="23"/>
  <c r="AU185" i="23"/>
  <c r="BA185" i="23"/>
  <c r="BG185" i="23"/>
  <c r="BM185" i="23"/>
  <c r="BS185" i="23"/>
  <c r="BY185" i="23"/>
  <c r="CE185" i="23"/>
  <c r="CK185" i="23"/>
  <c r="V185" i="23"/>
  <c r="CY184" i="23"/>
  <c r="CX184" i="23"/>
  <c r="CW184" i="23"/>
  <c r="CV184" i="23"/>
  <c r="CU184" i="23"/>
  <c r="CT184" i="23"/>
  <c r="CS184" i="23"/>
  <c r="CR184" i="23"/>
  <c r="CQ184" i="23"/>
  <c r="CP184" i="23"/>
  <c r="CO184" i="23"/>
  <c r="CN184" i="23"/>
  <c r="CJ184" i="23"/>
  <c r="CD184" i="23"/>
  <c r="BX184" i="23"/>
  <c r="BR184" i="23"/>
  <c r="BL184" i="23"/>
  <c r="BF184" i="23"/>
  <c r="AZ184" i="23"/>
  <c r="AT184" i="23"/>
  <c r="AN184" i="23"/>
  <c r="AH184" i="23"/>
  <c r="AB184" i="23"/>
  <c r="V184" i="23"/>
  <c r="CY183" i="23"/>
  <c r="CX183" i="23"/>
  <c r="CW183" i="23"/>
  <c r="CV183" i="23"/>
  <c r="CU183" i="23"/>
  <c r="CT183" i="23"/>
  <c r="CS183" i="23"/>
  <c r="CR183" i="23"/>
  <c r="CQ183" i="23"/>
  <c r="CP183" i="23"/>
  <c r="CO183" i="23"/>
  <c r="CN183" i="23"/>
  <c r="CJ183" i="23"/>
  <c r="CD183" i="23"/>
  <c r="BX183" i="23"/>
  <c r="BR183" i="23"/>
  <c r="BL183" i="23"/>
  <c r="BF183" i="23"/>
  <c r="AZ183" i="23"/>
  <c r="AT183" i="23"/>
  <c r="AN183" i="23"/>
  <c r="AH183" i="23"/>
  <c r="AB183" i="23"/>
  <c r="W183" i="23"/>
  <c r="V183" i="23"/>
  <c r="CY182" i="23"/>
  <c r="CX182" i="23"/>
  <c r="CW182" i="23"/>
  <c r="CV182" i="23"/>
  <c r="CU182" i="23"/>
  <c r="CT182" i="23"/>
  <c r="CS182" i="23"/>
  <c r="CR182" i="23"/>
  <c r="CQ182" i="23"/>
  <c r="CP182" i="23"/>
  <c r="CO182" i="23"/>
  <c r="CN182" i="23"/>
  <c r="CJ182" i="23"/>
  <c r="CD182" i="23"/>
  <c r="BX182" i="23"/>
  <c r="BR182" i="23"/>
  <c r="BL182" i="23"/>
  <c r="BF182" i="23"/>
  <c r="AZ182" i="23"/>
  <c r="AT182" i="23"/>
  <c r="AN182" i="23"/>
  <c r="AH182" i="23"/>
  <c r="AB182" i="23"/>
  <c r="V182" i="23"/>
  <c r="CY181" i="23"/>
  <c r="CX181" i="23"/>
  <c r="CZ181" i="23"/>
  <c r="CW181" i="23"/>
  <c r="CV181" i="23"/>
  <c r="CU181" i="23"/>
  <c r="CT181" i="23"/>
  <c r="CS181" i="23"/>
  <c r="CR181" i="23"/>
  <c r="CQ181" i="23"/>
  <c r="CP181" i="23"/>
  <c r="CO181" i="23"/>
  <c r="CN181" i="23"/>
  <c r="CJ181" i="23"/>
  <c r="CD181" i="23"/>
  <c r="BX181" i="23"/>
  <c r="BR181" i="23"/>
  <c r="BL181" i="23"/>
  <c r="BF181" i="23"/>
  <c r="AZ181" i="23"/>
  <c r="AT181" i="23"/>
  <c r="AN181" i="23"/>
  <c r="AH181" i="23"/>
  <c r="AB181" i="23"/>
  <c r="V181" i="23"/>
  <c r="CY180" i="23"/>
  <c r="CX180" i="23"/>
  <c r="CW180" i="23"/>
  <c r="CV180" i="23"/>
  <c r="CU180" i="23"/>
  <c r="CT180" i="23"/>
  <c r="CS180" i="23"/>
  <c r="CR180" i="23"/>
  <c r="CZ180" i="23"/>
  <c r="CQ180" i="23"/>
  <c r="CP180" i="23"/>
  <c r="CO180" i="23"/>
  <c r="CN180" i="23"/>
  <c r="CJ180" i="23"/>
  <c r="CD180" i="23"/>
  <c r="BX180" i="23"/>
  <c r="BR180" i="23"/>
  <c r="BL180" i="23"/>
  <c r="BF180" i="23"/>
  <c r="AZ180" i="23"/>
  <c r="AT180" i="23"/>
  <c r="AN180" i="23"/>
  <c r="AH180" i="23"/>
  <c r="AB180" i="23"/>
  <c r="V180" i="23"/>
  <c r="CY179" i="23"/>
  <c r="CX179" i="23"/>
  <c r="CW179" i="23"/>
  <c r="CV179" i="23"/>
  <c r="CU179" i="23"/>
  <c r="CT179" i="23"/>
  <c r="CS179" i="23"/>
  <c r="CR179" i="23"/>
  <c r="CQ179" i="23"/>
  <c r="CP179" i="23"/>
  <c r="CO179" i="23"/>
  <c r="CN179" i="23"/>
  <c r="CJ179" i="23"/>
  <c r="CD179" i="23"/>
  <c r="BX179" i="23"/>
  <c r="BR179" i="23"/>
  <c r="BL179" i="23"/>
  <c r="BF179" i="23"/>
  <c r="AZ179" i="23"/>
  <c r="AT179" i="23"/>
  <c r="AN179" i="23"/>
  <c r="AH179" i="23"/>
  <c r="AB179" i="23"/>
  <c r="V179" i="23"/>
  <c r="CY178" i="23"/>
  <c r="CX178" i="23"/>
  <c r="CW178" i="23"/>
  <c r="CZ178" i="23"/>
  <c r="CV178" i="23"/>
  <c r="CU178" i="23"/>
  <c r="CT178" i="23"/>
  <c r="CS178" i="23"/>
  <c r="CR178" i="23"/>
  <c r="CQ178" i="23"/>
  <c r="CP178" i="23"/>
  <c r="CO178" i="23"/>
  <c r="CN178" i="23"/>
  <c r="CJ178" i="23"/>
  <c r="CD178" i="23"/>
  <c r="BX178" i="23"/>
  <c r="BR178" i="23"/>
  <c r="BL178" i="23"/>
  <c r="BF178" i="23"/>
  <c r="AZ178" i="23"/>
  <c r="AT178" i="23"/>
  <c r="AN178" i="23"/>
  <c r="AH178" i="23"/>
  <c r="AB178" i="23"/>
  <c r="V178" i="23"/>
  <c r="CY177" i="23"/>
  <c r="CX177" i="23"/>
  <c r="CW177" i="23"/>
  <c r="CV177" i="23"/>
  <c r="CU177" i="23"/>
  <c r="CT177" i="23"/>
  <c r="CS177" i="23"/>
  <c r="CR177" i="23"/>
  <c r="CQ177" i="23"/>
  <c r="CP177" i="23"/>
  <c r="CO177" i="23"/>
  <c r="CN177" i="23"/>
  <c r="CJ177" i="23"/>
  <c r="CD177" i="23"/>
  <c r="BX177" i="23"/>
  <c r="BR177" i="23"/>
  <c r="BL177" i="23"/>
  <c r="BF177" i="23"/>
  <c r="AZ177" i="23"/>
  <c r="AT177" i="23"/>
  <c r="AN177" i="23"/>
  <c r="AH177" i="23"/>
  <c r="AB177" i="23"/>
  <c r="V177" i="23"/>
  <c r="CY176" i="23"/>
  <c r="CX176" i="23"/>
  <c r="CW176" i="23"/>
  <c r="CV176" i="23"/>
  <c r="CU176" i="23"/>
  <c r="CT176" i="23"/>
  <c r="CS176" i="23"/>
  <c r="CZ176" i="23"/>
  <c r="CR176" i="23"/>
  <c r="CQ176" i="23"/>
  <c r="CP176" i="23"/>
  <c r="CO176" i="23"/>
  <c r="CN176" i="23"/>
  <c r="CJ176" i="23"/>
  <c r="CD176" i="23"/>
  <c r="BX176" i="23"/>
  <c r="BR176" i="23"/>
  <c r="BL176" i="23"/>
  <c r="BF176" i="23"/>
  <c r="AZ176" i="23"/>
  <c r="AT176" i="23"/>
  <c r="AN176" i="23"/>
  <c r="AH176" i="23"/>
  <c r="AB176" i="23"/>
  <c r="V176" i="23"/>
  <c r="CY175" i="23"/>
  <c r="CX175" i="23"/>
  <c r="CW175" i="23"/>
  <c r="CV175" i="23"/>
  <c r="CU175" i="23"/>
  <c r="CT175" i="23"/>
  <c r="CS175" i="23"/>
  <c r="CZ175" i="23"/>
  <c r="CR175" i="23"/>
  <c r="CQ175" i="23"/>
  <c r="CP175" i="23"/>
  <c r="CO175" i="23"/>
  <c r="CN175" i="23"/>
  <c r="CJ175" i="23"/>
  <c r="CD175" i="23"/>
  <c r="BX175" i="23"/>
  <c r="BR175" i="23"/>
  <c r="BL175" i="23"/>
  <c r="BF175" i="23"/>
  <c r="AZ175" i="23"/>
  <c r="AT175" i="23"/>
  <c r="AN175" i="23"/>
  <c r="AH175" i="23"/>
  <c r="AB175" i="23"/>
  <c r="W175" i="23"/>
  <c r="AC175" i="23"/>
  <c r="AI175" i="23"/>
  <c r="AO175" i="23"/>
  <c r="AU175" i="23"/>
  <c r="BA175" i="23"/>
  <c r="BG175" i="23"/>
  <c r="BM175" i="23"/>
  <c r="BS175" i="23"/>
  <c r="BY175" i="23"/>
  <c r="CE175" i="23"/>
  <c r="CK175" i="23"/>
  <c r="V175" i="23"/>
  <c r="CY174" i="23"/>
  <c r="CX174" i="23"/>
  <c r="CW174" i="23"/>
  <c r="CV174" i="23"/>
  <c r="CU174" i="23"/>
  <c r="CT174" i="23"/>
  <c r="CS174" i="23"/>
  <c r="CR174" i="23"/>
  <c r="CQ174" i="23"/>
  <c r="CP174" i="23"/>
  <c r="CO174" i="23"/>
  <c r="CN174" i="23"/>
  <c r="CZ174" i="23"/>
  <c r="CJ174" i="23"/>
  <c r="CD174" i="23"/>
  <c r="BX174" i="23"/>
  <c r="BR174" i="23"/>
  <c r="BL174" i="23"/>
  <c r="BF174" i="23"/>
  <c r="AZ174" i="23"/>
  <c r="AT174" i="23"/>
  <c r="AN174" i="23"/>
  <c r="AH174" i="23"/>
  <c r="AB174" i="23"/>
  <c r="W174" i="23"/>
  <c r="AC174" i="23"/>
  <c r="AI174" i="23"/>
  <c r="AO174" i="23"/>
  <c r="AU174" i="23"/>
  <c r="BA174" i="23"/>
  <c r="BG174" i="23"/>
  <c r="BM174" i="23"/>
  <c r="BS174" i="23"/>
  <c r="BY174" i="23"/>
  <c r="CE174" i="23"/>
  <c r="CK174" i="23"/>
  <c r="V174" i="23"/>
  <c r="CY173" i="23"/>
  <c r="CX173" i="23"/>
  <c r="CW173" i="23"/>
  <c r="CV173" i="23"/>
  <c r="CU173" i="23"/>
  <c r="CT173" i="23"/>
  <c r="CS173" i="23"/>
  <c r="CR173" i="23"/>
  <c r="CQ173" i="23"/>
  <c r="CP173" i="23"/>
  <c r="CO173" i="23"/>
  <c r="CN173" i="23"/>
  <c r="CZ173" i="23"/>
  <c r="CJ173" i="23"/>
  <c r="CD173" i="23"/>
  <c r="BX173" i="23"/>
  <c r="BR173" i="23"/>
  <c r="BL173" i="23"/>
  <c r="BF173" i="23"/>
  <c r="AZ173" i="23"/>
  <c r="AT173" i="23"/>
  <c r="AN173" i="23"/>
  <c r="AH173" i="23"/>
  <c r="AB173" i="23"/>
  <c r="W173" i="23"/>
  <c r="AC173" i="23"/>
  <c r="AI173" i="23"/>
  <c r="AO173" i="23"/>
  <c r="AU173" i="23"/>
  <c r="BA173" i="23"/>
  <c r="BG173" i="23"/>
  <c r="BM173" i="23"/>
  <c r="BS173" i="23"/>
  <c r="BY173" i="23"/>
  <c r="CE173" i="23"/>
  <c r="CK173" i="23"/>
  <c r="V173" i="23"/>
  <c r="CY172" i="23"/>
  <c r="CX172" i="23"/>
  <c r="CW172" i="23"/>
  <c r="CV172" i="23"/>
  <c r="CU172" i="23"/>
  <c r="CT172" i="23"/>
  <c r="CS172" i="23"/>
  <c r="CR172" i="23"/>
  <c r="CQ172" i="23"/>
  <c r="CP172" i="23"/>
  <c r="CO172" i="23"/>
  <c r="CN172" i="23"/>
  <c r="CZ172" i="23"/>
  <c r="CJ172" i="23"/>
  <c r="CD172" i="23"/>
  <c r="BX172" i="23"/>
  <c r="BR172" i="23"/>
  <c r="BL172" i="23"/>
  <c r="BF172" i="23"/>
  <c r="AZ172" i="23"/>
  <c r="AT172" i="23"/>
  <c r="AN172" i="23"/>
  <c r="AH172" i="23"/>
  <c r="AB172" i="23"/>
  <c r="W172" i="23"/>
  <c r="AC172" i="23"/>
  <c r="AI172" i="23"/>
  <c r="AO172" i="23"/>
  <c r="AU172" i="23"/>
  <c r="BA172" i="23"/>
  <c r="BG172" i="23"/>
  <c r="BM172" i="23"/>
  <c r="BS172" i="23"/>
  <c r="BY172" i="23"/>
  <c r="CE172" i="23"/>
  <c r="CK172" i="23"/>
  <c r="V172" i="23"/>
  <c r="CY171" i="23"/>
  <c r="CZ171" i="23"/>
  <c r="CX171" i="23"/>
  <c r="CW171" i="23"/>
  <c r="CV171" i="23"/>
  <c r="CU171" i="23"/>
  <c r="CT171" i="23"/>
  <c r="CS171" i="23"/>
  <c r="CR171" i="23"/>
  <c r="CQ171" i="23"/>
  <c r="CP171" i="23"/>
  <c r="CO171" i="23"/>
  <c r="CN171" i="23"/>
  <c r="CJ171" i="23"/>
  <c r="CD171" i="23"/>
  <c r="BX171" i="23"/>
  <c r="BR171" i="23"/>
  <c r="BL171" i="23"/>
  <c r="BF171" i="23"/>
  <c r="AZ171" i="23"/>
  <c r="AT171" i="23"/>
  <c r="AN171" i="23"/>
  <c r="AH171" i="23"/>
  <c r="AB171" i="23"/>
  <c r="W171" i="23"/>
  <c r="AC171" i="23"/>
  <c r="AI171" i="23"/>
  <c r="AO171" i="23"/>
  <c r="AU171" i="23"/>
  <c r="BA171" i="23"/>
  <c r="BG171" i="23"/>
  <c r="BM171" i="23"/>
  <c r="BS171" i="23"/>
  <c r="BY171" i="23"/>
  <c r="CE171" i="23"/>
  <c r="CK171" i="23"/>
  <c r="V171" i="23"/>
  <c r="CY170" i="23"/>
  <c r="CX170" i="23"/>
  <c r="CW170" i="23"/>
  <c r="CV170" i="23"/>
  <c r="CU170" i="23"/>
  <c r="CT170" i="23"/>
  <c r="CS170" i="23"/>
  <c r="CR170" i="23"/>
  <c r="CQ170" i="23"/>
  <c r="CP170" i="23"/>
  <c r="CO170" i="23"/>
  <c r="CN170" i="23"/>
  <c r="CZ170" i="23"/>
  <c r="CJ170" i="23"/>
  <c r="CD170" i="23"/>
  <c r="BX170" i="23"/>
  <c r="BR170" i="23"/>
  <c r="BL170" i="23"/>
  <c r="BF170" i="23"/>
  <c r="AZ170" i="23"/>
  <c r="AT170" i="23"/>
  <c r="AN170" i="23"/>
  <c r="AH170" i="23"/>
  <c r="AC170" i="23"/>
  <c r="AI170" i="23"/>
  <c r="AO170" i="23"/>
  <c r="AU170" i="23"/>
  <c r="BA170" i="23"/>
  <c r="BG170" i="23"/>
  <c r="BM170" i="23"/>
  <c r="BS170" i="23"/>
  <c r="BY170" i="23"/>
  <c r="CE170" i="23"/>
  <c r="CK170" i="23"/>
  <c r="AB170" i="23"/>
  <c r="V170" i="23"/>
  <c r="CY169" i="23"/>
  <c r="CX169" i="23"/>
  <c r="CW169" i="23"/>
  <c r="CV169" i="23"/>
  <c r="CU169" i="23"/>
  <c r="CT169" i="23"/>
  <c r="CS169" i="23"/>
  <c r="CR169" i="23"/>
  <c r="CQ169" i="23"/>
  <c r="CP169" i="23"/>
  <c r="CO169" i="23"/>
  <c r="CN169" i="23"/>
  <c r="CZ169" i="23"/>
  <c r="CJ169" i="23"/>
  <c r="CD169" i="23"/>
  <c r="BX169" i="23"/>
  <c r="BR169" i="23"/>
  <c r="BL169" i="23"/>
  <c r="BF169" i="23"/>
  <c r="AZ169" i="23"/>
  <c r="AT169" i="23"/>
  <c r="AN169" i="23"/>
  <c r="AH169" i="23"/>
  <c r="AB169" i="23"/>
  <c r="W169" i="23"/>
  <c r="AC169" i="23"/>
  <c r="AI169" i="23"/>
  <c r="AO169" i="23"/>
  <c r="AU169" i="23"/>
  <c r="BA169" i="23"/>
  <c r="BG169" i="23"/>
  <c r="BM169" i="23"/>
  <c r="BS169" i="23"/>
  <c r="BY169" i="23"/>
  <c r="CE169" i="23"/>
  <c r="CK169" i="23"/>
  <c r="V169" i="23"/>
  <c r="CY168" i="23"/>
  <c r="CX168" i="23"/>
  <c r="CW168" i="23"/>
  <c r="CV168" i="23"/>
  <c r="CU168" i="23"/>
  <c r="CT168" i="23"/>
  <c r="CS168" i="23"/>
  <c r="CR168" i="23"/>
  <c r="CQ168" i="23"/>
  <c r="CP168" i="23"/>
  <c r="CO168" i="23"/>
  <c r="CN168" i="23"/>
  <c r="CZ168" i="23"/>
  <c r="CJ168" i="23"/>
  <c r="CD168" i="23"/>
  <c r="BX168" i="23"/>
  <c r="BR168" i="23"/>
  <c r="BL168" i="23"/>
  <c r="BF168" i="23"/>
  <c r="AZ168" i="23"/>
  <c r="AT168" i="23"/>
  <c r="AN168" i="23"/>
  <c r="AH168" i="23"/>
  <c r="AB168" i="23"/>
  <c r="V168" i="23"/>
  <c r="CY167" i="23"/>
  <c r="CX167" i="23"/>
  <c r="CW167" i="23"/>
  <c r="CV167" i="23"/>
  <c r="CU167" i="23"/>
  <c r="CT167" i="23"/>
  <c r="CS167" i="23"/>
  <c r="CR167" i="23"/>
  <c r="CQ167" i="23"/>
  <c r="CP167" i="23"/>
  <c r="CO167" i="23"/>
  <c r="CZ167" i="23"/>
  <c r="CN167" i="23"/>
  <c r="CJ167" i="23"/>
  <c r="CD167" i="23"/>
  <c r="BX167" i="23"/>
  <c r="BR167" i="23"/>
  <c r="BL167" i="23"/>
  <c r="BF167" i="23"/>
  <c r="AZ167" i="23"/>
  <c r="AT167" i="23"/>
  <c r="AN167" i="23"/>
  <c r="AH167" i="23"/>
  <c r="AB167" i="23"/>
  <c r="W167" i="23"/>
  <c r="AC167" i="23"/>
  <c r="AI167" i="23"/>
  <c r="AO167" i="23"/>
  <c r="AU167" i="23"/>
  <c r="BA167" i="23"/>
  <c r="BG167" i="23"/>
  <c r="BM167" i="23"/>
  <c r="BS167" i="23"/>
  <c r="BY167" i="23"/>
  <c r="CE167" i="23"/>
  <c r="CK167" i="23"/>
  <c r="V167" i="23"/>
  <c r="CY166" i="23"/>
  <c r="CX166" i="23"/>
  <c r="CW166" i="23"/>
  <c r="CV166" i="23"/>
  <c r="CU166" i="23"/>
  <c r="CT166" i="23"/>
  <c r="CS166" i="23"/>
  <c r="CR166" i="23"/>
  <c r="CQ166" i="23"/>
  <c r="CP166" i="23"/>
  <c r="CO166" i="23"/>
  <c r="CN166" i="23"/>
  <c r="CJ166" i="23"/>
  <c r="CD166" i="23"/>
  <c r="BX166" i="23"/>
  <c r="BR166" i="23"/>
  <c r="BL166" i="23"/>
  <c r="BF166" i="23"/>
  <c r="AZ166" i="23"/>
  <c r="AT166" i="23"/>
  <c r="AN166" i="23"/>
  <c r="AH166" i="23"/>
  <c r="AB166" i="23"/>
  <c r="V166" i="23"/>
  <c r="CY165" i="23"/>
  <c r="CX165" i="23"/>
  <c r="CW165" i="23"/>
  <c r="CV165" i="23"/>
  <c r="CU165" i="23"/>
  <c r="CT165" i="23"/>
  <c r="CS165" i="23"/>
  <c r="CR165" i="23"/>
  <c r="CQ165" i="23"/>
  <c r="CZ165" i="23"/>
  <c r="CP165" i="23"/>
  <c r="CO165" i="23"/>
  <c r="CN165" i="23"/>
  <c r="CJ165" i="23"/>
  <c r="CD165" i="23"/>
  <c r="BX165" i="23"/>
  <c r="BR165" i="23"/>
  <c r="BL165" i="23"/>
  <c r="BF165" i="23"/>
  <c r="AZ165" i="23"/>
  <c r="AT165" i="23"/>
  <c r="AN165" i="23"/>
  <c r="AH165" i="23"/>
  <c r="AB165" i="23"/>
  <c r="V165" i="23"/>
  <c r="CY164" i="23"/>
  <c r="CX164" i="23"/>
  <c r="CW164" i="23"/>
  <c r="CV164" i="23"/>
  <c r="CU164" i="23"/>
  <c r="CT164" i="23"/>
  <c r="CS164" i="23"/>
  <c r="CR164" i="23"/>
  <c r="CQ164" i="23"/>
  <c r="CP164" i="23"/>
  <c r="CO164" i="23"/>
  <c r="CN164" i="23"/>
  <c r="CZ164" i="23"/>
  <c r="CJ164" i="23"/>
  <c r="CD164" i="23"/>
  <c r="BX164" i="23"/>
  <c r="BR164" i="23"/>
  <c r="BL164" i="23"/>
  <c r="BF164" i="23"/>
  <c r="AZ164" i="23"/>
  <c r="AT164" i="23"/>
  <c r="AN164" i="23"/>
  <c r="AH164" i="23"/>
  <c r="AB164" i="23"/>
  <c r="V164" i="23"/>
  <c r="CY163" i="23"/>
  <c r="CX163" i="23"/>
  <c r="CW163" i="23"/>
  <c r="CV163" i="23"/>
  <c r="CU163" i="23"/>
  <c r="CT163" i="23"/>
  <c r="CS163" i="23"/>
  <c r="CR163" i="23"/>
  <c r="CQ163" i="23"/>
  <c r="CP163" i="23"/>
  <c r="CO163" i="23"/>
  <c r="CN163" i="23"/>
  <c r="CZ163" i="23"/>
  <c r="CJ163" i="23"/>
  <c r="CD163" i="23"/>
  <c r="BX163" i="23"/>
  <c r="BR163" i="23"/>
  <c r="BL163" i="23"/>
  <c r="BF163" i="23"/>
  <c r="AZ163" i="23"/>
  <c r="AT163" i="23"/>
  <c r="AN163" i="23"/>
  <c r="AH163" i="23"/>
  <c r="AB163" i="23"/>
  <c r="V163" i="23"/>
  <c r="CY162" i="23"/>
  <c r="CX162" i="23"/>
  <c r="CW162" i="23"/>
  <c r="CV162" i="23"/>
  <c r="CU162" i="23"/>
  <c r="CT162" i="23"/>
  <c r="CS162" i="23"/>
  <c r="CR162" i="23"/>
  <c r="CQ162" i="23"/>
  <c r="CP162" i="23"/>
  <c r="CZ162" i="23"/>
  <c r="CO162" i="23"/>
  <c r="CN162" i="23"/>
  <c r="CJ162" i="23"/>
  <c r="CD162" i="23"/>
  <c r="BX162" i="23"/>
  <c r="BR162" i="23"/>
  <c r="BL162" i="23"/>
  <c r="BF162" i="23"/>
  <c r="AZ162" i="23"/>
  <c r="AT162" i="23"/>
  <c r="AN162" i="23"/>
  <c r="AH162" i="23"/>
  <c r="AB162" i="23"/>
  <c r="V162" i="23"/>
  <c r="CY161" i="23"/>
  <c r="CX161" i="23"/>
  <c r="CW161" i="23"/>
  <c r="CV161" i="23"/>
  <c r="CU161" i="23"/>
  <c r="CT161" i="23"/>
  <c r="CS161" i="23"/>
  <c r="CR161" i="23"/>
  <c r="CQ161" i="23"/>
  <c r="CP161" i="23"/>
  <c r="CO161" i="23"/>
  <c r="CN161" i="23"/>
  <c r="CZ161" i="23"/>
  <c r="CJ161" i="23"/>
  <c r="CD161" i="23"/>
  <c r="BX161" i="23"/>
  <c r="BR161" i="23"/>
  <c r="BL161" i="23"/>
  <c r="BF161" i="23"/>
  <c r="AZ161" i="23"/>
  <c r="AT161" i="23"/>
  <c r="AN161" i="23"/>
  <c r="AH161" i="23"/>
  <c r="AB161" i="23"/>
  <c r="V161" i="23"/>
  <c r="CY160" i="23"/>
  <c r="CX160" i="23"/>
  <c r="CW160" i="23"/>
  <c r="CV160" i="23"/>
  <c r="CU160" i="23"/>
  <c r="CT160" i="23"/>
  <c r="CS160" i="23"/>
  <c r="CR160" i="23"/>
  <c r="CQ160" i="23"/>
  <c r="CP160" i="23"/>
  <c r="CO160" i="23"/>
  <c r="CN160" i="23"/>
  <c r="CJ160" i="23"/>
  <c r="CD160" i="23"/>
  <c r="BX160" i="23"/>
  <c r="BR160" i="23"/>
  <c r="BL160" i="23"/>
  <c r="BF160" i="23"/>
  <c r="AZ160" i="23"/>
  <c r="AT160" i="23"/>
  <c r="AN160" i="23"/>
  <c r="AH160" i="23"/>
  <c r="AB160" i="23"/>
  <c r="V160" i="23"/>
  <c r="CY159" i="23"/>
  <c r="CX159" i="23"/>
  <c r="CW159" i="23"/>
  <c r="CV159" i="23"/>
  <c r="CU159" i="23"/>
  <c r="CT159" i="23"/>
  <c r="CS159" i="23"/>
  <c r="CR159" i="23"/>
  <c r="CQ159" i="23"/>
  <c r="CP159" i="23"/>
  <c r="CO159" i="23"/>
  <c r="CZ159" i="23"/>
  <c r="CN159" i="23"/>
  <c r="CJ159" i="23"/>
  <c r="CD159" i="23"/>
  <c r="BX159" i="23"/>
  <c r="BR159" i="23"/>
  <c r="BL159" i="23"/>
  <c r="BF159" i="23"/>
  <c r="AZ159" i="23"/>
  <c r="AT159" i="23"/>
  <c r="AN159" i="23"/>
  <c r="AH159" i="23"/>
  <c r="AB159" i="23"/>
  <c r="W159" i="23"/>
  <c r="AC159" i="23"/>
  <c r="AI159" i="23"/>
  <c r="AO159" i="23"/>
  <c r="AU159" i="23"/>
  <c r="BA159" i="23"/>
  <c r="BG159" i="23"/>
  <c r="BM159" i="23"/>
  <c r="BS159" i="23"/>
  <c r="BY159" i="23"/>
  <c r="CE159" i="23"/>
  <c r="CK159" i="23"/>
  <c r="V159" i="23"/>
  <c r="CY158" i="23"/>
  <c r="CX158" i="23"/>
  <c r="CW158" i="23"/>
  <c r="CV158" i="23"/>
  <c r="CU158" i="23"/>
  <c r="CT158" i="23"/>
  <c r="CS158" i="23"/>
  <c r="CR158" i="23"/>
  <c r="CQ158" i="23"/>
  <c r="CP158" i="23"/>
  <c r="CO158" i="23"/>
  <c r="CN158" i="23"/>
  <c r="CJ158" i="23"/>
  <c r="CD158" i="23"/>
  <c r="BX158" i="23"/>
  <c r="BR158" i="23"/>
  <c r="BL158" i="23"/>
  <c r="BF158" i="23"/>
  <c r="AZ158" i="23"/>
  <c r="AT158" i="23"/>
  <c r="AN158" i="23"/>
  <c r="AH158" i="23"/>
  <c r="AB158" i="23"/>
  <c r="W158" i="23"/>
  <c r="AC158" i="23"/>
  <c r="AI158" i="23"/>
  <c r="AO158" i="23"/>
  <c r="AU158" i="23"/>
  <c r="BA158" i="23"/>
  <c r="BG158" i="23"/>
  <c r="BM158" i="23"/>
  <c r="BS158" i="23"/>
  <c r="BY158" i="23"/>
  <c r="CE158" i="23"/>
  <c r="CK158" i="23"/>
  <c r="V158" i="23"/>
  <c r="CY157" i="23"/>
  <c r="CX157" i="23"/>
  <c r="CW157" i="23"/>
  <c r="CV157" i="23"/>
  <c r="CU157" i="23"/>
  <c r="CT157" i="23"/>
  <c r="CS157" i="23"/>
  <c r="CR157" i="23"/>
  <c r="CQ157" i="23"/>
  <c r="CZ157" i="23"/>
  <c r="CP157" i="23"/>
  <c r="CO157" i="23"/>
  <c r="CN157" i="23"/>
  <c r="CJ157" i="23"/>
  <c r="CD157" i="23"/>
  <c r="BX157" i="23"/>
  <c r="BR157" i="23"/>
  <c r="BL157" i="23"/>
  <c r="BF157" i="23"/>
  <c r="AZ157" i="23"/>
  <c r="AT157" i="23"/>
  <c r="AN157" i="23"/>
  <c r="AH157" i="23"/>
  <c r="AB157" i="23"/>
  <c r="W157" i="23"/>
  <c r="AC157" i="23"/>
  <c r="AI157" i="23"/>
  <c r="AO157" i="23"/>
  <c r="AU157" i="23"/>
  <c r="BA157" i="23"/>
  <c r="BG157" i="23"/>
  <c r="BM157" i="23"/>
  <c r="BS157" i="23"/>
  <c r="BY157" i="23"/>
  <c r="CE157" i="23"/>
  <c r="CK157" i="23"/>
  <c r="V157" i="23"/>
  <c r="CY156" i="23"/>
  <c r="CX156" i="23"/>
  <c r="CW156" i="23"/>
  <c r="CV156" i="23"/>
  <c r="CU156" i="23"/>
  <c r="CT156" i="23"/>
  <c r="CS156" i="23"/>
  <c r="CR156" i="23"/>
  <c r="CQ156" i="23"/>
  <c r="CP156" i="23"/>
  <c r="CO156" i="23"/>
  <c r="CN156" i="23"/>
  <c r="CJ156" i="23"/>
  <c r="CD156" i="23"/>
  <c r="BX156" i="23"/>
  <c r="BR156" i="23"/>
  <c r="BL156" i="23"/>
  <c r="BF156" i="23"/>
  <c r="AZ156" i="23"/>
  <c r="AT156" i="23"/>
  <c r="AN156" i="23"/>
  <c r="AH156" i="23"/>
  <c r="AB156" i="23"/>
  <c r="W156" i="23"/>
  <c r="AC156" i="23"/>
  <c r="AI156" i="23"/>
  <c r="AO156" i="23"/>
  <c r="AU156" i="23"/>
  <c r="BA156" i="23"/>
  <c r="BG156" i="23"/>
  <c r="BM156" i="23"/>
  <c r="BS156" i="23"/>
  <c r="BY156" i="23"/>
  <c r="CE156" i="23"/>
  <c r="CK156" i="23"/>
  <c r="V156" i="23"/>
  <c r="CY155" i="23"/>
  <c r="CX155" i="23"/>
  <c r="CW155" i="23"/>
  <c r="CV155" i="23"/>
  <c r="CU155" i="23"/>
  <c r="CT155" i="23"/>
  <c r="CS155" i="23"/>
  <c r="CR155" i="23"/>
  <c r="CQ155" i="23"/>
  <c r="CP155" i="23"/>
  <c r="CO155" i="23"/>
  <c r="CN155" i="23"/>
  <c r="CJ155" i="23"/>
  <c r="CD155" i="23"/>
  <c r="BX155" i="23"/>
  <c r="BR155" i="23"/>
  <c r="BL155" i="23"/>
  <c r="BF155" i="23"/>
  <c r="AZ155" i="23"/>
  <c r="AT155" i="23"/>
  <c r="AN155" i="23"/>
  <c r="AH155" i="23"/>
  <c r="AB155" i="23"/>
  <c r="W155" i="23"/>
  <c r="AC155" i="23"/>
  <c r="AI155" i="23"/>
  <c r="V155" i="23"/>
  <c r="CY154" i="23"/>
  <c r="CX154" i="23"/>
  <c r="CW154" i="23"/>
  <c r="CV154" i="23"/>
  <c r="CU154" i="23"/>
  <c r="CT154" i="23"/>
  <c r="CS154" i="23"/>
  <c r="CR154" i="23"/>
  <c r="CQ154" i="23"/>
  <c r="CP154" i="23"/>
  <c r="CO154" i="23"/>
  <c r="CN154" i="23"/>
  <c r="CJ154" i="23"/>
  <c r="CD154" i="23"/>
  <c r="BX154" i="23"/>
  <c r="BR154" i="23"/>
  <c r="BL154" i="23"/>
  <c r="BF154" i="23"/>
  <c r="AZ154" i="23"/>
  <c r="AT154" i="23"/>
  <c r="AN154" i="23"/>
  <c r="AI154" i="23"/>
  <c r="AO154" i="23"/>
  <c r="AU154" i="23"/>
  <c r="BA154" i="23"/>
  <c r="BG154" i="23"/>
  <c r="BM154" i="23"/>
  <c r="BS154" i="23"/>
  <c r="BY154" i="23"/>
  <c r="CE154" i="23"/>
  <c r="CK154" i="23"/>
  <c r="AH154" i="23"/>
  <c r="AB154" i="23"/>
  <c r="W154" i="23"/>
  <c r="V154" i="23"/>
  <c r="CY153" i="23"/>
  <c r="CX153" i="23"/>
  <c r="CW153" i="23"/>
  <c r="CV153" i="23"/>
  <c r="CU153" i="23"/>
  <c r="CT153" i="23"/>
  <c r="CS153" i="23"/>
  <c r="CR153" i="23"/>
  <c r="CQ153" i="23"/>
  <c r="CP153" i="23"/>
  <c r="CZ153" i="23"/>
  <c r="CO153" i="23"/>
  <c r="CN153" i="23"/>
  <c r="CJ153" i="23"/>
  <c r="CD153" i="23"/>
  <c r="BX153" i="23"/>
  <c r="BR153" i="23"/>
  <c r="BL153" i="23"/>
  <c r="BF153" i="23"/>
  <c r="AZ153" i="23"/>
  <c r="AT153" i="23"/>
  <c r="AN153" i="23"/>
  <c r="AH153" i="23"/>
  <c r="AC153" i="23"/>
  <c r="AI153" i="23"/>
  <c r="AO153" i="23"/>
  <c r="AU153" i="23"/>
  <c r="BA153" i="23"/>
  <c r="BG153" i="23"/>
  <c r="BM153" i="23"/>
  <c r="BS153" i="23"/>
  <c r="BY153" i="23"/>
  <c r="CE153" i="23"/>
  <c r="CK153" i="23"/>
  <c r="AB153" i="23"/>
  <c r="W153" i="23"/>
  <c r="V153" i="23"/>
  <c r="CY152" i="23"/>
  <c r="CX152" i="23"/>
  <c r="CW152" i="23"/>
  <c r="CZ152" i="23"/>
  <c r="CV152" i="23"/>
  <c r="CU152" i="23"/>
  <c r="CT152" i="23"/>
  <c r="CS152" i="23"/>
  <c r="CR152" i="23"/>
  <c r="CQ152" i="23"/>
  <c r="CP152" i="23"/>
  <c r="CO152" i="23"/>
  <c r="CN152" i="23"/>
  <c r="CJ152" i="23"/>
  <c r="CD152" i="23"/>
  <c r="BX152" i="23"/>
  <c r="BR152" i="23"/>
  <c r="BL152" i="23"/>
  <c r="BF152" i="23"/>
  <c r="AZ152" i="23"/>
  <c r="AT152" i="23"/>
  <c r="AN152" i="23"/>
  <c r="AH152" i="23"/>
  <c r="AB152" i="23"/>
  <c r="W152" i="23"/>
  <c r="AC152" i="23"/>
  <c r="AI152" i="23"/>
  <c r="AO152" i="23"/>
  <c r="AU152" i="23"/>
  <c r="BA152" i="23"/>
  <c r="BG152" i="23"/>
  <c r="BM152" i="23"/>
  <c r="BS152" i="23"/>
  <c r="BY152" i="23"/>
  <c r="CE152" i="23"/>
  <c r="CK152" i="23"/>
  <c r="V152" i="23"/>
  <c r="CY151" i="23"/>
  <c r="CX151" i="23"/>
  <c r="CW151" i="23"/>
  <c r="CZ151" i="23"/>
  <c r="CV151" i="23"/>
  <c r="CU151" i="23"/>
  <c r="CT151" i="23"/>
  <c r="CS151" i="23"/>
  <c r="CR151" i="23"/>
  <c r="CQ151" i="23"/>
  <c r="CP151" i="23"/>
  <c r="CO151" i="23"/>
  <c r="CN151" i="23"/>
  <c r="CJ151" i="23"/>
  <c r="CD151" i="23"/>
  <c r="BX151" i="23"/>
  <c r="BR151" i="23"/>
  <c r="BL151" i="23"/>
  <c r="BG151" i="23"/>
  <c r="BM151" i="23"/>
  <c r="BS151" i="23"/>
  <c r="BY151" i="23"/>
  <c r="CE151" i="23"/>
  <c r="CK151" i="23"/>
  <c r="BF151" i="23"/>
  <c r="AZ151" i="23"/>
  <c r="AT151" i="23"/>
  <c r="AN151" i="23"/>
  <c r="AH151" i="23"/>
  <c r="AB151" i="23"/>
  <c r="V151" i="23"/>
  <c r="CY150" i="23"/>
  <c r="CX150" i="23"/>
  <c r="CW150" i="23"/>
  <c r="CV150" i="23"/>
  <c r="CU150" i="23"/>
  <c r="CT150" i="23"/>
  <c r="CS150" i="23"/>
  <c r="CR150" i="23"/>
  <c r="CQ150" i="23"/>
  <c r="CP150" i="23"/>
  <c r="CO150" i="23"/>
  <c r="CN150" i="23"/>
  <c r="CJ150" i="23"/>
  <c r="CD150" i="23"/>
  <c r="BX150" i="23"/>
  <c r="BR150" i="23"/>
  <c r="BL150" i="23"/>
  <c r="BF150" i="23"/>
  <c r="AZ150" i="23"/>
  <c r="AT150" i="23"/>
  <c r="AN150" i="23"/>
  <c r="AH150" i="23"/>
  <c r="AB150" i="23"/>
  <c r="W150" i="23"/>
  <c r="AC150" i="23"/>
  <c r="AI150" i="23"/>
  <c r="AO150" i="23"/>
  <c r="AU150" i="23"/>
  <c r="BA150" i="23"/>
  <c r="V150" i="23"/>
  <c r="CY149" i="23"/>
  <c r="CX149" i="23"/>
  <c r="CW149" i="23"/>
  <c r="CV149" i="23"/>
  <c r="CU149" i="23"/>
  <c r="CT149" i="23"/>
  <c r="CS149" i="23"/>
  <c r="CR149" i="23"/>
  <c r="CZ149" i="23"/>
  <c r="CQ149" i="23"/>
  <c r="CP149" i="23"/>
  <c r="CO149" i="23"/>
  <c r="CN149" i="23"/>
  <c r="CJ149" i="23"/>
  <c r="CD149" i="23"/>
  <c r="BX149" i="23"/>
  <c r="BR149" i="23"/>
  <c r="BL149" i="23"/>
  <c r="BF149" i="23"/>
  <c r="AZ149" i="23"/>
  <c r="AT149" i="23"/>
  <c r="AN149" i="23"/>
  <c r="AH149" i="23"/>
  <c r="AB149" i="23"/>
  <c r="V149" i="23"/>
  <c r="CY148" i="23"/>
  <c r="CX148" i="23"/>
  <c r="CW148" i="23"/>
  <c r="CV148" i="23"/>
  <c r="CU148" i="23"/>
  <c r="CT148" i="23"/>
  <c r="CS148" i="23"/>
  <c r="CZ148" i="23"/>
  <c r="CR148" i="23"/>
  <c r="CQ148" i="23"/>
  <c r="CP148" i="23"/>
  <c r="CO148" i="23"/>
  <c r="CN148" i="23"/>
  <c r="CJ148" i="23"/>
  <c r="CD148" i="23"/>
  <c r="BX148" i="23"/>
  <c r="BR148" i="23"/>
  <c r="BL148" i="23"/>
  <c r="BF148" i="23"/>
  <c r="AZ148" i="23"/>
  <c r="AT148" i="23"/>
  <c r="AN148" i="23"/>
  <c r="AH148" i="23"/>
  <c r="AC148" i="23"/>
  <c r="AI148" i="23"/>
  <c r="AO148" i="23"/>
  <c r="AU148" i="23"/>
  <c r="BA148" i="23"/>
  <c r="BG148" i="23"/>
  <c r="BM148" i="23"/>
  <c r="BS148" i="23"/>
  <c r="BY148" i="23"/>
  <c r="CE148" i="23"/>
  <c r="CK148" i="23"/>
  <c r="AB148" i="23"/>
  <c r="V148" i="23"/>
  <c r="CY147" i="23"/>
  <c r="CX147" i="23"/>
  <c r="CW147" i="23"/>
  <c r="CV147" i="23"/>
  <c r="CU147" i="23"/>
  <c r="CT147" i="23"/>
  <c r="CS147" i="23"/>
  <c r="CR147" i="23"/>
  <c r="CQ147" i="23"/>
  <c r="CP147" i="23"/>
  <c r="CO147" i="23"/>
  <c r="CN147" i="23"/>
  <c r="CZ147" i="23"/>
  <c r="CJ147" i="23"/>
  <c r="CD147" i="23"/>
  <c r="BX147" i="23"/>
  <c r="BR147" i="23"/>
  <c r="BL147" i="23"/>
  <c r="BF147" i="23"/>
  <c r="AZ147" i="23"/>
  <c r="AT147" i="23"/>
  <c r="AN147" i="23"/>
  <c r="AH147" i="23"/>
  <c r="AB147" i="23"/>
  <c r="V147" i="23"/>
  <c r="CY146" i="23"/>
  <c r="CX146" i="23"/>
  <c r="CW146" i="23"/>
  <c r="CV146" i="23"/>
  <c r="CU146" i="23"/>
  <c r="CT146" i="23"/>
  <c r="CS146" i="23"/>
  <c r="CR146" i="23"/>
  <c r="CQ146" i="23"/>
  <c r="CP146" i="23"/>
  <c r="CO146" i="23"/>
  <c r="CN146" i="23"/>
  <c r="CJ146" i="23"/>
  <c r="CD146" i="23"/>
  <c r="BX146" i="23"/>
  <c r="BR146" i="23"/>
  <c r="BL146" i="23"/>
  <c r="BF146" i="23"/>
  <c r="AZ146" i="23"/>
  <c r="AT146" i="23"/>
  <c r="AN146" i="23"/>
  <c r="AH146" i="23"/>
  <c r="AB146" i="23"/>
  <c r="V146" i="23"/>
  <c r="CY145" i="23"/>
  <c r="CX145" i="23"/>
  <c r="CW145" i="23"/>
  <c r="CV145" i="23"/>
  <c r="CU145" i="23"/>
  <c r="CT145" i="23"/>
  <c r="CS145" i="23"/>
  <c r="CR145" i="23"/>
  <c r="CQ145" i="23"/>
  <c r="CP145" i="23"/>
  <c r="CO145" i="23"/>
  <c r="CN145" i="23"/>
  <c r="CJ145" i="23"/>
  <c r="CD145" i="23"/>
  <c r="BX145" i="23"/>
  <c r="BR145" i="23"/>
  <c r="BL145" i="23"/>
  <c r="BF145" i="23"/>
  <c r="AZ145" i="23"/>
  <c r="AT145" i="23"/>
  <c r="AN145" i="23"/>
  <c r="AH145" i="23"/>
  <c r="AB145" i="23"/>
  <c r="V145" i="23"/>
  <c r="CY144" i="23"/>
  <c r="CX144" i="23"/>
  <c r="CW144" i="23"/>
  <c r="CV144" i="23"/>
  <c r="CZ144" i="23"/>
  <c r="CU144" i="23"/>
  <c r="CT144" i="23"/>
  <c r="CS144" i="23"/>
  <c r="CR144" i="23"/>
  <c r="CQ144" i="23"/>
  <c r="CP144" i="23"/>
  <c r="CO144" i="23"/>
  <c r="CN144" i="23"/>
  <c r="CJ144" i="23"/>
  <c r="CD144" i="23"/>
  <c r="BX144" i="23"/>
  <c r="BR144" i="23"/>
  <c r="BL144" i="23"/>
  <c r="BF144" i="23"/>
  <c r="AZ144" i="23"/>
  <c r="AT144" i="23"/>
  <c r="AN144" i="23"/>
  <c r="AH144" i="23"/>
  <c r="AB144" i="23"/>
  <c r="V144" i="23"/>
  <c r="CY143" i="23"/>
  <c r="CX143" i="23"/>
  <c r="CW143" i="23"/>
  <c r="CV143" i="23"/>
  <c r="CU143" i="23"/>
  <c r="CZ143" i="23"/>
  <c r="CT143" i="23"/>
  <c r="CS143" i="23"/>
  <c r="CR143" i="23"/>
  <c r="CQ143" i="23"/>
  <c r="CP143" i="23"/>
  <c r="CO143" i="23"/>
  <c r="CN143" i="23"/>
  <c r="CJ143" i="23"/>
  <c r="CD143" i="23"/>
  <c r="BX143" i="23"/>
  <c r="BR143" i="23"/>
  <c r="BL143" i="23"/>
  <c r="BF143" i="23"/>
  <c r="AZ143" i="23"/>
  <c r="AT143" i="23"/>
  <c r="AN143" i="23"/>
  <c r="AH143" i="23"/>
  <c r="AB143" i="23"/>
  <c r="W143" i="23"/>
  <c r="AC143" i="23"/>
  <c r="AI143" i="23"/>
  <c r="AO143" i="23"/>
  <c r="AU143" i="23"/>
  <c r="BA143" i="23"/>
  <c r="BG143" i="23"/>
  <c r="BM143" i="23"/>
  <c r="BS143" i="23"/>
  <c r="BY143" i="23"/>
  <c r="CE143" i="23"/>
  <c r="CK143" i="23"/>
  <c r="V143" i="23"/>
  <c r="CY142" i="23"/>
  <c r="CX142" i="23"/>
  <c r="CW142" i="23"/>
  <c r="CV142" i="23"/>
  <c r="CU142" i="23"/>
  <c r="CZ142" i="23"/>
  <c r="CT142" i="23"/>
  <c r="CS142" i="23"/>
  <c r="CR142" i="23"/>
  <c r="CQ142" i="23"/>
  <c r="CP142" i="23"/>
  <c r="CO142" i="23"/>
  <c r="CN142" i="23"/>
  <c r="CJ142" i="23"/>
  <c r="CD142" i="23"/>
  <c r="BX142" i="23"/>
  <c r="BR142" i="23"/>
  <c r="BL142" i="23"/>
  <c r="BF142" i="23"/>
  <c r="AZ142" i="23"/>
  <c r="AT142" i="23"/>
  <c r="AN142" i="23"/>
  <c r="AH142" i="23"/>
  <c r="AB142" i="23"/>
  <c r="W142" i="23"/>
  <c r="AC142" i="23"/>
  <c r="AI142" i="23"/>
  <c r="AO142" i="23"/>
  <c r="AU142" i="23"/>
  <c r="BA142" i="23"/>
  <c r="BG142" i="23"/>
  <c r="BM142" i="23"/>
  <c r="BS142" i="23"/>
  <c r="BY142" i="23"/>
  <c r="CE142" i="23"/>
  <c r="CK142" i="23"/>
  <c r="V142" i="23"/>
  <c r="CY141" i="23"/>
  <c r="CX141" i="23"/>
  <c r="CW141" i="23"/>
  <c r="CV141" i="23"/>
  <c r="CU141" i="23"/>
  <c r="CT141" i="23"/>
  <c r="CS141" i="23"/>
  <c r="CR141" i="23"/>
  <c r="CQ141" i="23"/>
  <c r="CP141" i="23"/>
  <c r="CO141" i="23"/>
  <c r="CN141" i="23"/>
  <c r="CZ141" i="23"/>
  <c r="CJ141" i="23"/>
  <c r="CD141" i="23"/>
  <c r="BX141" i="23"/>
  <c r="BR141" i="23"/>
  <c r="BL141" i="23"/>
  <c r="BF141" i="23"/>
  <c r="AZ141" i="23"/>
  <c r="AT141" i="23"/>
  <c r="AN141" i="23"/>
  <c r="AH141" i="23"/>
  <c r="AC141" i="23"/>
  <c r="AI141" i="23"/>
  <c r="AO141" i="23"/>
  <c r="AU141" i="23"/>
  <c r="BA141" i="23"/>
  <c r="BG141" i="23"/>
  <c r="BM141" i="23"/>
  <c r="BS141" i="23"/>
  <c r="BY141" i="23"/>
  <c r="CE141" i="23"/>
  <c r="CK141" i="23"/>
  <c r="AB141" i="23"/>
  <c r="W141" i="23"/>
  <c r="V141" i="23"/>
  <c r="CY140" i="23"/>
  <c r="CX140" i="23"/>
  <c r="CW140" i="23"/>
  <c r="CV140" i="23"/>
  <c r="CU140" i="23"/>
  <c r="CT140" i="23"/>
  <c r="CS140" i="23"/>
  <c r="CR140" i="23"/>
  <c r="CQ140" i="23"/>
  <c r="CP140" i="23"/>
  <c r="CO140" i="23"/>
  <c r="CN140" i="23"/>
  <c r="CZ140" i="23"/>
  <c r="CJ140" i="23"/>
  <c r="CD140" i="23"/>
  <c r="BX140" i="23"/>
  <c r="BR140" i="23"/>
  <c r="BL140" i="23"/>
  <c r="BF140" i="23"/>
  <c r="AZ140" i="23"/>
  <c r="AT140" i="23"/>
  <c r="AN140" i="23"/>
  <c r="AH140" i="23"/>
  <c r="AB140" i="23"/>
  <c r="W140" i="23"/>
  <c r="AC140" i="23"/>
  <c r="AI140" i="23"/>
  <c r="AO140" i="23"/>
  <c r="AU140" i="23"/>
  <c r="BA140" i="23"/>
  <c r="BG140" i="23"/>
  <c r="BM140" i="23"/>
  <c r="BS140" i="23"/>
  <c r="BY140" i="23"/>
  <c r="CE140" i="23"/>
  <c r="CK140" i="23"/>
  <c r="V140" i="23"/>
  <c r="CY139" i="23"/>
  <c r="CX139" i="23"/>
  <c r="CW139" i="23"/>
  <c r="CV139" i="23"/>
  <c r="CU139" i="23"/>
  <c r="CT139" i="23"/>
  <c r="CS139" i="23"/>
  <c r="CR139" i="23"/>
  <c r="CQ139" i="23"/>
  <c r="CP139" i="23"/>
  <c r="CO139" i="23"/>
  <c r="CN139" i="23"/>
  <c r="CJ139" i="23"/>
  <c r="CD139" i="23"/>
  <c r="BX139" i="23"/>
  <c r="BR139" i="23"/>
  <c r="BL139" i="23"/>
  <c r="BG139" i="23"/>
  <c r="BM139" i="23"/>
  <c r="BS139" i="23"/>
  <c r="BY139" i="23"/>
  <c r="CE139" i="23"/>
  <c r="CK139" i="23"/>
  <c r="BF139" i="23"/>
  <c r="AZ139" i="23"/>
  <c r="AT139" i="23"/>
  <c r="AN139" i="23"/>
  <c r="AH139" i="23"/>
  <c r="AB139" i="23"/>
  <c r="W139" i="23"/>
  <c r="AC139" i="23"/>
  <c r="V139" i="23"/>
  <c r="CY138" i="23"/>
  <c r="CX138" i="23"/>
  <c r="CW138" i="23"/>
  <c r="CV138" i="23"/>
  <c r="CU138" i="23"/>
  <c r="CZ138" i="23"/>
  <c r="CT138" i="23"/>
  <c r="CS138" i="23"/>
  <c r="CR138" i="23"/>
  <c r="CQ138" i="23"/>
  <c r="CP138" i="23"/>
  <c r="CO138" i="23"/>
  <c r="CN138" i="23"/>
  <c r="CJ138" i="23"/>
  <c r="CD138" i="23"/>
  <c r="BX138" i="23"/>
  <c r="BR138" i="23"/>
  <c r="BL138" i="23"/>
  <c r="BF138" i="23"/>
  <c r="AZ138" i="23"/>
  <c r="AT138" i="23"/>
  <c r="AN138" i="23"/>
  <c r="AH138" i="23"/>
  <c r="AC138" i="23"/>
  <c r="AI138" i="23"/>
  <c r="AO138" i="23"/>
  <c r="AU138" i="23"/>
  <c r="BA138" i="23"/>
  <c r="BG138" i="23"/>
  <c r="BM138" i="23"/>
  <c r="BS138" i="23"/>
  <c r="BY138" i="23"/>
  <c r="CE138" i="23"/>
  <c r="CK138" i="23"/>
  <c r="AB138" i="23"/>
  <c r="V138" i="23"/>
  <c r="CY137" i="23"/>
  <c r="CX137" i="23"/>
  <c r="CW137" i="23"/>
  <c r="CV137" i="23"/>
  <c r="CU137" i="23"/>
  <c r="CT137" i="23"/>
  <c r="CS137" i="23"/>
  <c r="CR137" i="23"/>
  <c r="CQ137" i="23"/>
  <c r="CP137" i="23"/>
  <c r="CO137" i="23"/>
  <c r="CN137" i="23"/>
  <c r="CJ137" i="23"/>
  <c r="CD137" i="23"/>
  <c r="BX137" i="23"/>
  <c r="BR137" i="23"/>
  <c r="BL137" i="23"/>
  <c r="BF137" i="23"/>
  <c r="AZ137" i="23"/>
  <c r="AT137" i="23"/>
  <c r="AN137" i="23"/>
  <c r="AH137" i="23"/>
  <c r="AB137" i="23"/>
  <c r="W137" i="23"/>
  <c r="AC137" i="23"/>
  <c r="AI137" i="23"/>
  <c r="AO137" i="23"/>
  <c r="AU137" i="23"/>
  <c r="BA137" i="23"/>
  <c r="BG137" i="23"/>
  <c r="BM137" i="23"/>
  <c r="BS137" i="23"/>
  <c r="BY137" i="23"/>
  <c r="CE137" i="23"/>
  <c r="CK137" i="23"/>
  <c r="V137" i="23"/>
  <c r="CY136" i="23"/>
  <c r="CX136" i="23"/>
  <c r="CW136" i="23"/>
  <c r="CV136" i="23"/>
  <c r="CU136" i="23"/>
  <c r="CT136" i="23"/>
  <c r="CS136" i="23"/>
  <c r="CR136" i="23"/>
  <c r="CQ136" i="23"/>
  <c r="CP136" i="23"/>
  <c r="CO136" i="23"/>
  <c r="CN136" i="23"/>
  <c r="CZ136" i="23"/>
  <c r="CJ136" i="23"/>
  <c r="CD136" i="23"/>
  <c r="BX136" i="23"/>
  <c r="BR136" i="23"/>
  <c r="BL136" i="23"/>
  <c r="BF136" i="23"/>
  <c r="AZ136" i="23"/>
  <c r="AT136" i="23"/>
  <c r="AN136" i="23"/>
  <c r="AH136" i="23"/>
  <c r="AB136" i="23"/>
  <c r="V136" i="23"/>
  <c r="CZ135" i="23"/>
  <c r="CY135" i="23"/>
  <c r="CX135" i="23"/>
  <c r="CW135" i="23"/>
  <c r="CV135" i="23"/>
  <c r="CU135" i="23"/>
  <c r="CT135" i="23"/>
  <c r="CS135" i="23"/>
  <c r="CR135" i="23"/>
  <c r="CQ135" i="23"/>
  <c r="CP135" i="23"/>
  <c r="CO135" i="23"/>
  <c r="CN135" i="23"/>
  <c r="CJ135" i="23"/>
  <c r="CD135" i="23"/>
  <c r="BX135" i="23"/>
  <c r="BR135" i="23"/>
  <c r="BL135" i="23"/>
  <c r="BF135" i="23"/>
  <c r="AZ135" i="23"/>
  <c r="AT135" i="23"/>
  <c r="AN135" i="23"/>
  <c r="AH135" i="23"/>
  <c r="AB135" i="23"/>
  <c r="V135" i="23"/>
  <c r="CY134" i="23"/>
  <c r="CX134" i="23"/>
  <c r="CW134" i="23"/>
  <c r="CV134" i="23"/>
  <c r="CU134" i="23"/>
  <c r="CT134" i="23"/>
  <c r="CS134" i="23"/>
  <c r="CR134" i="23"/>
  <c r="CQ134" i="23"/>
  <c r="CP134" i="23"/>
  <c r="CO134" i="23"/>
  <c r="CN134" i="23"/>
  <c r="CJ134" i="23"/>
  <c r="CD134" i="23"/>
  <c r="BX134" i="23"/>
  <c r="BR134" i="23"/>
  <c r="BL134" i="23"/>
  <c r="BF134" i="23"/>
  <c r="AZ134" i="23"/>
  <c r="AT134" i="23"/>
  <c r="AN134" i="23"/>
  <c r="AH134" i="23"/>
  <c r="AB134" i="23"/>
  <c r="V134" i="23"/>
  <c r="CY133" i="23"/>
  <c r="CX133" i="23"/>
  <c r="CZ133" i="23"/>
  <c r="CW133" i="23"/>
  <c r="CV133" i="23"/>
  <c r="CU133" i="23"/>
  <c r="CT133" i="23"/>
  <c r="CS133" i="23"/>
  <c r="CR133" i="23"/>
  <c r="CQ133" i="23"/>
  <c r="CP133" i="23"/>
  <c r="CO133" i="23"/>
  <c r="CN133" i="23"/>
  <c r="CJ133" i="23"/>
  <c r="CD133" i="23"/>
  <c r="BX133" i="23"/>
  <c r="BR133" i="23"/>
  <c r="BL133" i="23"/>
  <c r="BF133" i="23"/>
  <c r="AZ133" i="23"/>
  <c r="AT133" i="23"/>
  <c r="AN133" i="23"/>
  <c r="AH133" i="23"/>
  <c r="AB133" i="23"/>
  <c r="V133" i="23"/>
  <c r="CY132" i="23"/>
  <c r="CX132" i="23"/>
  <c r="CW132" i="23"/>
  <c r="CV132" i="23"/>
  <c r="CU132" i="23"/>
  <c r="CT132" i="23"/>
  <c r="CS132" i="23"/>
  <c r="CR132" i="23"/>
  <c r="CQ132" i="23"/>
  <c r="CP132" i="23"/>
  <c r="CO132" i="23"/>
  <c r="CN132" i="23"/>
  <c r="CZ132" i="23"/>
  <c r="CJ132" i="23"/>
  <c r="CD132" i="23"/>
  <c r="BX132" i="23"/>
  <c r="BR132" i="23"/>
  <c r="BL132" i="23"/>
  <c r="BF132" i="23"/>
  <c r="AZ132" i="23"/>
  <c r="AT132" i="23"/>
  <c r="AN132" i="23"/>
  <c r="AH132" i="23"/>
  <c r="AB132" i="23"/>
  <c r="V132" i="23"/>
  <c r="CY131" i="23"/>
  <c r="CX131" i="23"/>
  <c r="CW131" i="23"/>
  <c r="CV131" i="23"/>
  <c r="CU131" i="23"/>
  <c r="CT131" i="23"/>
  <c r="CS131" i="23"/>
  <c r="CR131" i="23"/>
  <c r="CQ131" i="23"/>
  <c r="CP131" i="23"/>
  <c r="CO131" i="23"/>
  <c r="CN131" i="23"/>
  <c r="CJ131" i="23"/>
  <c r="CD131" i="23"/>
  <c r="BX131" i="23"/>
  <c r="BR131" i="23"/>
  <c r="BL131" i="23"/>
  <c r="BF131" i="23"/>
  <c r="AZ131" i="23"/>
  <c r="AT131" i="23"/>
  <c r="AN131" i="23"/>
  <c r="AH131" i="23"/>
  <c r="AB131" i="23"/>
  <c r="V131" i="23"/>
  <c r="CY130" i="23"/>
  <c r="CX130" i="23"/>
  <c r="CW130" i="23"/>
  <c r="CV130" i="23"/>
  <c r="CU130" i="23"/>
  <c r="CT130" i="23"/>
  <c r="CZ130" i="23"/>
  <c r="CS130" i="23"/>
  <c r="CR130" i="23"/>
  <c r="CQ130" i="23"/>
  <c r="CP130" i="23"/>
  <c r="CO130" i="23"/>
  <c r="CN130" i="23"/>
  <c r="CJ130" i="23"/>
  <c r="CD130" i="23"/>
  <c r="BX130" i="23"/>
  <c r="BR130" i="23"/>
  <c r="BL130" i="23"/>
  <c r="BF130" i="23"/>
  <c r="AZ130" i="23"/>
  <c r="AT130" i="23"/>
  <c r="AN130" i="23"/>
  <c r="AH130" i="23"/>
  <c r="AB130" i="23"/>
  <c r="V130" i="23"/>
  <c r="CY129" i="23"/>
  <c r="CZ129" i="23"/>
  <c r="CX129" i="23"/>
  <c r="CW129" i="23"/>
  <c r="CV129" i="23"/>
  <c r="CU129" i="23"/>
  <c r="CT129" i="23"/>
  <c r="CS129" i="23"/>
  <c r="CR129" i="23"/>
  <c r="CQ129" i="23"/>
  <c r="CP129" i="23"/>
  <c r="CO129" i="23"/>
  <c r="CN129" i="23"/>
  <c r="CJ129" i="23"/>
  <c r="CD129" i="23"/>
  <c r="BX129" i="23"/>
  <c r="BR129" i="23"/>
  <c r="BL129" i="23"/>
  <c r="BF129" i="23"/>
  <c r="AZ129" i="23"/>
  <c r="AT129" i="23"/>
  <c r="AN129" i="23"/>
  <c r="AH129" i="23"/>
  <c r="AB129" i="23"/>
  <c r="V129" i="23"/>
  <c r="CY128" i="23"/>
  <c r="CX128" i="23"/>
  <c r="CW128" i="23"/>
  <c r="CV128" i="23"/>
  <c r="CU128" i="23"/>
  <c r="CT128" i="23"/>
  <c r="CS128" i="23"/>
  <c r="CR128" i="23"/>
  <c r="CQ128" i="23"/>
  <c r="CP128" i="23"/>
  <c r="CO128" i="23"/>
  <c r="CN128" i="23"/>
  <c r="CJ128" i="23"/>
  <c r="CD128" i="23"/>
  <c r="BX128" i="23"/>
  <c r="BR128" i="23"/>
  <c r="BL128" i="23"/>
  <c r="BF128" i="23"/>
  <c r="AZ128" i="23"/>
  <c r="AT128" i="23"/>
  <c r="AN128" i="23"/>
  <c r="AH128" i="23"/>
  <c r="AB128" i="23"/>
  <c r="V128" i="23"/>
  <c r="CY127" i="23"/>
  <c r="CX127" i="23"/>
  <c r="CW127" i="23"/>
  <c r="CV127" i="23"/>
  <c r="CU127" i="23"/>
  <c r="CT127" i="23"/>
  <c r="CS127" i="23"/>
  <c r="CR127" i="23"/>
  <c r="CQ127" i="23"/>
  <c r="CP127" i="23"/>
  <c r="CO127" i="23"/>
  <c r="CN127" i="23"/>
  <c r="CJ127" i="23"/>
  <c r="CD127" i="23"/>
  <c r="BX127" i="23"/>
  <c r="BR127" i="23"/>
  <c r="BL127" i="23"/>
  <c r="BF127" i="23"/>
  <c r="AZ127" i="23"/>
  <c r="AT127" i="23"/>
  <c r="AN127" i="23"/>
  <c r="AH127" i="23"/>
  <c r="AB127" i="23"/>
  <c r="W127" i="23"/>
  <c r="AC127" i="23"/>
  <c r="AI127" i="23"/>
  <c r="AO127" i="23"/>
  <c r="AU127" i="23"/>
  <c r="BA127" i="23"/>
  <c r="BG127" i="23"/>
  <c r="BM127" i="23"/>
  <c r="BS127" i="23"/>
  <c r="BY127" i="23"/>
  <c r="CE127" i="23"/>
  <c r="CK127" i="23"/>
  <c r="V127" i="23"/>
  <c r="CY126" i="23"/>
  <c r="CX126" i="23"/>
  <c r="CW126" i="23"/>
  <c r="CV126" i="23"/>
  <c r="CU126" i="23"/>
  <c r="CT126" i="23"/>
  <c r="CS126" i="23"/>
  <c r="CR126" i="23"/>
  <c r="CQ126" i="23"/>
  <c r="CP126" i="23"/>
  <c r="CO126" i="23"/>
  <c r="CN126" i="23"/>
  <c r="CZ126" i="23"/>
  <c r="CJ126" i="23"/>
  <c r="CD126" i="23"/>
  <c r="BX126" i="23"/>
  <c r="BR126" i="23"/>
  <c r="BL126" i="23"/>
  <c r="BF126" i="23"/>
  <c r="AZ126" i="23"/>
  <c r="AT126" i="23"/>
  <c r="AN126" i="23"/>
  <c r="AH126" i="23"/>
  <c r="AB126" i="23"/>
  <c r="W126" i="23"/>
  <c r="AC126" i="23"/>
  <c r="AI126" i="23"/>
  <c r="AO126" i="23"/>
  <c r="AU126" i="23"/>
  <c r="BA126" i="23"/>
  <c r="BG126" i="23"/>
  <c r="BM126" i="23"/>
  <c r="BS126" i="23"/>
  <c r="BY126" i="23"/>
  <c r="CE126" i="23"/>
  <c r="CK126" i="23"/>
  <c r="V126" i="23"/>
  <c r="CY125" i="23"/>
  <c r="CX125" i="23"/>
  <c r="CW125" i="23"/>
  <c r="CV125" i="23"/>
  <c r="CU125" i="23"/>
  <c r="CT125" i="23"/>
  <c r="CS125" i="23"/>
  <c r="CR125" i="23"/>
  <c r="CQ125" i="23"/>
  <c r="CP125" i="23"/>
  <c r="CO125" i="23"/>
  <c r="CN125" i="23"/>
  <c r="CZ125" i="23"/>
  <c r="CJ125" i="23"/>
  <c r="CD125" i="23"/>
  <c r="BX125" i="23"/>
  <c r="BR125" i="23"/>
  <c r="BL125" i="23"/>
  <c r="BF125" i="23"/>
  <c r="AZ125" i="23"/>
  <c r="AT125" i="23"/>
  <c r="AN125" i="23"/>
  <c r="AH125" i="23"/>
  <c r="AB125" i="23"/>
  <c r="W125" i="23"/>
  <c r="AC125" i="23"/>
  <c r="AI125" i="23"/>
  <c r="AO125" i="23"/>
  <c r="AU125" i="23"/>
  <c r="BA125" i="23"/>
  <c r="BG125" i="23"/>
  <c r="BM125" i="23"/>
  <c r="BS125" i="23"/>
  <c r="BY125" i="23"/>
  <c r="CE125" i="23"/>
  <c r="CK125" i="23"/>
  <c r="V125" i="23"/>
  <c r="CY124" i="23"/>
  <c r="CX124" i="23"/>
  <c r="CW124" i="23"/>
  <c r="CV124" i="23"/>
  <c r="CU124" i="23"/>
  <c r="CT124" i="23"/>
  <c r="CS124" i="23"/>
  <c r="CR124" i="23"/>
  <c r="CQ124" i="23"/>
  <c r="CP124" i="23"/>
  <c r="CO124" i="23"/>
  <c r="CN124" i="23"/>
  <c r="CZ124" i="23"/>
  <c r="CJ124" i="23"/>
  <c r="CD124" i="23"/>
  <c r="BX124" i="23"/>
  <c r="BR124" i="23"/>
  <c r="BL124" i="23"/>
  <c r="BF124" i="23"/>
  <c r="AZ124" i="23"/>
  <c r="AT124" i="23"/>
  <c r="AN124" i="23"/>
  <c r="AH124" i="23"/>
  <c r="AB124" i="23"/>
  <c r="W124" i="23"/>
  <c r="AC124" i="23"/>
  <c r="AI124" i="23"/>
  <c r="AO124" i="23"/>
  <c r="AU124" i="23"/>
  <c r="BA124" i="23"/>
  <c r="BG124" i="23"/>
  <c r="BM124" i="23"/>
  <c r="BS124" i="23"/>
  <c r="BY124" i="23"/>
  <c r="CE124" i="23"/>
  <c r="CK124" i="23"/>
  <c r="V124" i="23"/>
  <c r="CY123" i="23"/>
  <c r="CX123" i="23"/>
  <c r="CW123" i="23"/>
  <c r="CV123" i="23"/>
  <c r="CU123" i="23"/>
  <c r="CT123" i="23"/>
  <c r="CS123" i="23"/>
  <c r="CR123" i="23"/>
  <c r="CQ123" i="23"/>
  <c r="CP123" i="23"/>
  <c r="CO123" i="23"/>
  <c r="CN123" i="23"/>
  <c r="CJ123" i="23"/>
  <c r="CD123" i="23"/>
  <c r="BX123" i="23"/>
  <c r="BR123" i="23"/>
  <c r="BL123" i="23"/>
  <c r="BF123" i="23"/>
  <c r="AZ123" i="23"/>
  <c r="AT123" i="23"/>
  <c r="AN123" i="23"/>
  <c r="AH123" i="23"/>
  <c r="AB123" i="23"/>
  <c r="V123" i="23"/>
  <c r="CY122" i="23"/>
  <c r="CX122" i="23"/>
  <c r="CW122" i="23"/>
  <c r="CV122" i="23"/>
  <c r="CU122" i="23"/>
  <c r="CT122" i="23"/>
  <c r="CS122" i="23"/>
  <c r="CR122" i="23"/>
  <c r="CQ122" i="23"/>
  <c r="CP122" i="23"/>
  <c r="CO122" i="23"/>
  <c r="CN122" i="23"/>
  <c r="CJ122" i="23"/>
  <c r="CD122" i="23"/>
  <c r="BX122" i="23"/>
  <c r="BR122" i="23"/>
  <c r="BL122" i="23"/>
  <c r="BF122" i="23"/>
  <c r="AZ122" i="23"/>
  <c r="AT122" i="23"/>
  <c r="AN122" i="23"/>
  <c r="AI122" i="23"/>
  <c r="AO122" i="23"/>
  <c r="AU122" i="23"/>
  <c r="BA122" i="23"/>
  <c r="BG122" i="23"/>
  <c r="BM122" i="23"/>
  <c r="BS122" i="23"/>
  <c r="BY122" i="23"/>
  <c r="CE122" i="23"/>
  <c r="CK122" i="23"/>
  <c r="AH122" i="23"/>
  <c r="AC122" i="23"/>
  <c r="AB122" i="23"/>
  <c r="W122" i="23"/>
  <c r="V122" i="23"/>
  <c r="CY121" i="23"/>
  <c r="CX121" i="23"/>
  <c r="CW121" i="23"/>
  <c r="CV121" i="23"/>
  <c r="CU121" i="23"/>
  <c r="CT121" i="23"/>
  <c r="CS121" i="23"/>
  <c r="CR121" i="23"/>
  <c r="CQ121" i="23"/>
  <c r="CP121" i="23"/>
  <c r="CZ121" i="23"/>
  <c r="CO121" i="23"/>
  <c r="CN121" i="23"/>
  <c r="CJ121" i="23"/>
  <c r="CD121" i="23"/>
  <c r="BX121" i="23"/>
  <c r="BR121" i="23"/>
  <c r="BL121" i="23"/>
  <c r="BF121" i="23"/>
  <c r="AZ121" i="23"/>
  <c r="AT121" i="23"/>
  <c r="AN121" i="23"/>
  <c r="AH121" i="23"/>
  <c r="AB121" i="23"/>
  <c r="W121" i="23"/>
  <c r="AC121" i="23"/>
  <c r="AI121" i="23"/>
  <c r="AO121" i="23"/>
  <c r="V121" i="23"/>
  <c r="CY120" i="23"/>
  <c r="CX120" i="23"/>
  <c r="CW120" i="23"/>
  <c r="CV120" i="23"/>
  <c r="CU120" i="23"/>
  <c r="CT120" i="23"/>
  <c r="CS120" i="23"/>
  <c r="CR120" i="23"/>
  <c r="CQ120" i="23"/>
  <c r="CP120" i="23"/>
  <c r="CO120" i="23"/>
  <c r="CZ120" i="23"/>
  <c r="CN120" i="23"/>
  <c r="CJ120" i="23"/>
  <c r="CD120" i="23"/>
  <c r="BX120" i="23"/>
  <c r="BR120" i="23"/>
  <c r="BL120" i="23"/>
  <c r="BF120" i="23"/>
  <c r="AZ120" i="23"/>
  <c r="AT120" i="23"/>
  <c r="AN120" i="23"/>
  <c r="AH120" i="23"/>
  <c r="AB120" i="23"/>
  <c r="V120" i="23"/>
  <c r="CY119" i="23"/>
  <c r="CX119" i="23"/>
  <c r="CW119" i="23"/>
  <c r="CV119" i="23"/>
  <c r="CU119" i="23"/>
  <c r="CT119" i="23"/>
  <c r="CS119" i="23"/>
  <c r="CR119" i="23"/>
  <c r="CQ119" i="23"/>
  <c r="CZ119" i="23"/>
  <c r="CP119" i="23"/>
  <c r="CO119" i="23"/>
  <c r="CN119" i="23"/>
  <c r="CJ119" i="23"/>
  <c r="CD119" i="23"/>
  <c r="BX119" i="23"/>
  <c r="BR119" i="23"/>
  <c r="BL119" i="23"/>
  <c r="BF119" i="23"/>
  <c r="AZ119" i="23"/>
  <c r="AT119" i="23"/>
  <c r="AN119" i="23"/>
  <c r="AH119" i="23"/>
  <c r="AB119" i="23"/>
  <c r="W119" i="23"/>
  <c r="AC119" i="23"/>
  <c r="AI119" i="23"/>
  <c r="AO119" i="23"/>
  <c r="AU119" i="23"/>
  <c r="BA119" i="23"/>
  <c r="BG119" i="23"/>
  <c r="BM119" i="23"/>
  <c r="BS119" i="23"/>
  <c r="BY119" i="23"/>
  <c r="CE119" i="23"/>
  <c r="CK119" i="23"/>
  <c r="V119" i="23"/>
  <c r="CY118" i="23"/>
  <c r="CX118" i="23"/>
  <c r="CW118" i="23"/>
  <c r="CV118" i="23"/>
  <c r="CU118" i="23"/>
  <c r="CT118" i="23"/>
  <c r="CS118" i="23"/>
  <c r="CR118" i="23"/>
  <c r="CQ118" i="23"/>
  <c r="CP118" i="23"/>
  <c r="CO118" i="23"/>
  <c r="CN118" i="23"/>
  <c r="CJ118" i="23"/>
  <c r="CD118" i="23"/>
  <c r="BX118" i="23"/>
  <c r="BR118" i="23"/>
  <c r="BL118" i="23"/>
  <c r="BF118" i="23"/>
  <c r="AZ118" i="23"/>
  <c r="AT118" i="23"/>
  <c r="AN118" i="23"/>
  <c r="AH118" i="23"/>
  <c r="AB118" i="23"/>
  <c r="V118" i="23"/>
  <c r="CY117" i="23"/>
  <c r="CX117" i="23"/>
  <c r="CW117" i="23"/>
  <c r="CV117" i="23"/>
  <c r="CU117" i="23"/>
  <c r="CT117" i="23"/>
  <c r="CS117" i="23"/>
  <c r="CZ117" i="23"/>
  <c r="CR117" i="23"/>
  <c r="CQ117" i="23"/>
  <c r="CP117" i="23"/>
  <c r="CO117" i="23"/>
  <c r="CN117" i="23"/>
  <c r="CJ117" i="23"/>
  <c r="CD117" i="23"/>
  <c r="BX117" i="23"/>
  <c r="BR117" i="23"/>
  <c r="BL117" i="23"/>
  <c r="BF117" i="23"/>
  <c r="AZ117" i="23"/>
  <c r="AT117" i="23"/>
  <c r="AN117" i="23"/>
  <c r="AH117" i="23"/>
  <c r="AB117" i="23"/>
  <c r="V117" i="23"/>
  <c r="CY116" i="23"/>
  <c r="CX116" i="23"/>
  <c r="CW116" i="23"/>
  <c r="CV116" i="23"/>
  <c r="CU116" i="23"/>
  <c r="CT116" i="23"/>
  <c r="CS116" i="23"/>
  <c r="CZ116" i="23"/>
  <c r="CR116" i="23"/>
  <c r="CQ116" i="23"/>
  <c r="CP116" i="23"/>
  <c r="CO116" i="23"/>
  <c r="CN116" i="23"/>
  <c r="CJ116" i="23"/>
  <c r="CD116" i="23"/>
  <c r="BX116" i="23"/>
  <c r="BR116" i="23"/>
  <c r="BL116" i="23"/>
  <c r="BF116" i="23"/>
  <c r="AZ116" i="23"/>
  <c r="AT116" i="23"/>
  <c r="AN116" i="23"/>
  <c r="AH116" i="23"/>
  <c r="AB116" i="23"/>
  <c r="V116" i="23"/>
  <c r="CY115" i="23"/>
  <c r="CX115" i="23"/>
  <c r="CW115" i="23"/>
  <c r="CV115" i="23"/>
  <c r="CU115" i="23"/>
  <c r="CT115" i="23"/>
  <c r="CS115" i="23"/>
  <c r="CR115" i="23"/>
  <c r="CQ115" i="23"/>
  <c r="CP115" i="23"/>
  <c r="CO115" i="23"/>
  <c r="CN115" i="23"/>
  <c r="CZ115" i="23"/>
  <c r="CJ115" i="23"/>
  <c r="CD115" i="23"/>
  <c r="BX115" i="23"/>
  <c r="BR115" i="23"/>
  <c r="BL115" i="23"/>
  <c r="BF115" i="23"/>
  <c r="AZ115" i="23"/>
  <c r="AT115" i="23"/>
  <c r="AN115" i="23"/>
  <c r="AH115" i="23"/>
  <c r="AB115" i="23"/>
  <c r="V115" i="23"/>
  <c r="CY114" i="23"/>
  <c r="CZ114" i="23"/>
  <c r="CX114" i="23"/>
  <c r="CW114" i="23"/>
  <c r="CV114" i="23"/>
  <c r="CU114" i="23"/>
  <c r="CT114" i="23"/>
  <c r="CS114" i="23"/>
  <c r="CR114" i="23"/>
  <c r="CQ114" i="23"/>
  <c r="CP114" i="23"/>
  <c r="CO114" i="23"/>
  <c r="CN114" i="23"/>
  <c r="CJ114" i="23"/>
  <c r="CD114" i="23"/>
  <c r="BX114" i="23"/>
  <c r="BR114" i="23"/>
  <c r="BL114" i="23"/>
  <c r="BF114" i="23"/>
  <c r="AZ114" i="23"/>
  <c r="AT114" i="23"/>
  <c r="AN114" i="23"/>
  <c r="AH114" i="23"/>
  <c r="AB114" i="23"/>
  <c r="V114" i="23"/>
  <c r="CY113" i="23"/>
  <c r="CX113" i="23"/>
  <c r="CW113" i="23"/>
  <c r="CV113" i="23"/>
  <c r="CU113" i="23"/>
  <c r="CT113" i="23"/>
  <c r="CS113" i="23"/>
  <c r="CR113" i="23"/>
  <c r="CQ113" i="23"/>
  <c r="CP113" i="23"/>
  <c r="CO113" i="23"/>
  <c r="CN113" i="23"/>
  <c r="CJ113" i="23"/>
  <c r="CD113" i="23"/>
  <c r="BX113" i="23"/>
  <c r="BR113" i="23"/>
  <c r="BL113" i="23"/>
  <c r="BF113" i="23"/>
  <c r="AZ113" i="23"/>
  <c r="AT113" i="23"/>
  <c r="AN113" i="23"/>
  <c r="AH113" i="23"/>
  <c r="AB113" i="23"/>
  <c r="V113" i="23"/>
  <c r="CZ112" i="23"/>
  <c r="CY112" i="23"/>
  <c r="CX112" i="23"/>
  <c r="CW112" i="23"/>
  <c r="CV112" i="23"/>
  <c r="CU112" i="23"/>
  <c r="CT112" i="23"/>
  <c r="CS112" i="23"/>
  <c r="CR112" i="23"/>
  <c r="CQ112" i="23"/>
  <c r="CP112" i="23"/>
  <c r="CO112" i="23"/>
  <c r="CN112" i="23"/>
  <c r="CJ112" i="23"/>
  <c r="CD112" i="23"/>
  <c r="BX112" i="23"/>
  <c r="BR112" i="23"/>
  <c r="BL112" i="23"/>
  <c r="BF112" i="23"/>
  <c r="AZ112" i="23"/>
  <c r="AT112" i="23"/>
  <c r="AN112" i="23"/>
  <c r="AH112" i="23"/>
  <c r="AB112" i="23"/>
  <c r="V112" i="23"/>
  <c r="CY111" i="23"/>
  <c r="CX111" i="23"/>
  <c r="CW111" i="23"/>
  <c r="CV111" i="23"/>
  <c r="CZ111" i="23"/>
  <c r="CU111" i="23"/>
  <c r="CT111" i="23"/>
  <c r="CS111" i="23"/>
  <c r="CR111" i="23"/>
  <c r="CQ111" i="23"/>
  <c r="CP111" i="23"/>
  <c r="CO111" i="23"/>
  <c r="CN111" i="23"/>
  <c r="CJ111" i="23"/>
  <c r="CD111" i="23"/>
  <c r="BX111" i="23"/>
  <c r="BR111" i="23"/>
  <c r="BL111" i="23"/>
  <c r="BF111" i="23"/>
  <c r="AZ111" i="23"/>
  <c r="AT111" i="23"/>
  <c r="AN111" i="23"/>
  <c r="AH111" i="23"/>
  <c r="AB111" i="23"/>
  <c r="W111" i="23"/>
  <c r="AC111" i="23"/>
  <c r="AI111" i="23"/>
  <c r="AO111" i="23"/>
  <c r="AU111" i="23"/>
  <c r="BA111" i="23"/>
  <c r="BG111" i="23"/>
  <c r="BM111" i="23"/>
  <c r="BS111" i="23"/>
  <c r="BY111" i="23"/>
  <c r="CE111" i="23"/>
  <c r="CK111" i="23"/>
  <c r="V111" i="23"/>
  <c r="CY110" i="23"/>
  <c r="CX110" i="23"/>
  <c r="CW110" i="23"/>
  <c r="CV110" i="23"/>
  <c r="CU110" i="23"/>
  <c r="CT110" i="23"/>
  <c r="CS110" i="23"/>
  <c r="CR110" i="23"/>
  <c r="CQ110" i="23"/>
  <c r="CP110" i="23"/>
  <c r="CO110" i="23"/>
  <c r="CN110" i="23"/>
  <c r="CJ110" i="23"/>
  <c r="CD110" i="23"/>
  <c r="BX110" i="23"/>
  <c r="BR110" i="23"/>
  <c r="BL110" i="23"/>
  <c r="BF110" i="23"/>
  <c r="AZ110" i="23"/>
  <c r="AT110" i="23"/>
  <c r="AN110" i="23"/>
  <c r="AH110" i="23"/>
  <c r="AB110" i="23"/>
  <c r="W110" i="23"/>
  <c r="AC110" i="23"/>
  <c r="AI110" i="23"/>
  <c r="AO110" i="23"/>
  <c r="AU110" i="23"/>
  <c r="BA110" i="23"/>
  <c r="BG110" i="23"/>
  <c r="BM110" i="23"/>
  <c r="BS110" i="23"/>
  <c r="BY110" i="23"/>
  <c r="CE110" i="23"/>
  <c r="CK110" i="23"/>
  <c r="V110" i="23"/>
  <c r="CY109" i="23"/>
  <c r="CX109" i="23"/>
  <c r="CW109" i="23"/>
  <c r="CV109" i="23"/>
  <c r="CU109" i="23"/>
  <c r="CT109" i="23"/>
  <c r="CS109" i="23"/>
  <c r="CR109" i="23"/>
  <c r="CQ109" i="23"/>
  <c r="CP109" i="23"/>
  <c r="CZ109" i="23"/>
  <c r="CO109" i="23"/>
  <c r="CN109" i="23"/>
  <c r="CJ109" i="23"/>
  <c r="CD109" i="23"/>
  <c r="BX109" i="23"/>
  <c r="BR109" i="23"/>
  <c r="BL109" i="23"/>
  <c r="BF109" i="23"/>
  <c r="AZ109" i="23"/>
  <c r="AT109" i="23"/>
  <c r="AN109" i="23"/>
  <c r="AH109" i="23"/>
  <c r="AC109" i="23"/>
  <c r="AI109" i="23"/>
  <c r="AO109" i="23"/>
  <c r="AU109" i="23"/>
  <c r="BA109" i="23"/>
  <c r="BG109" i="23"/>
  <c r="BM109" i="23"/>
  <c r="BS109" i="23"/>
  <c r="BY109" i="23"/>
  <c r="CE109" i="23"/>
  <c r="CK109" i="23"/>
  <c r="AB109" i="23"/>
  <c r="W109" i="23"/>
  <c r="V109" i="23"/>
  <c r="CY108" i="23"/>
  <c r="CX108" i="23"/>
  <c r="CW108" i="23"/>
  <c r="CV108" i="23"/>
  <c r="CU108" i="23"/>
  <c r="CT108" i="23"/>
  <c r="CS108" i="23"/>
  <c r="CR108" i="23"/>
  <c r="CQ108" i="23"/>
  <c r="CP108" i="23"/>
  <c r="CO108" i="23"/>
  <c r="CZ108" i="23"/>
  <c r="CN108" i="23"/>
  <c r="CJ108" i="23"/>
  <c r="CD108" i="23"/>
  <c r="BX108" i="23"/>
  <c r="BR108" i="23"/>
  <c r="BL108" i="23"/>
  <c r="BF108" i="23"/>
  <c r="AZ108" i="23"/>
  <c r="AT108" i="23"/>
  <c r="AN108" i="23"/>
  <c r="AH108" i="23"/>
  <c r="AC108" i="23"/>
  <c r="AI108" i="23"/>
  <c r="AO108" i="23"/>
  <c r="AU108" i="23"/>
  <c r="BA108" i="23"/>
  <c r="BG108" i="23"/>
  <c r="BM108" i="23"/>
  <c r="BS108" i="23"/>
  <c r="BY108" i="23"/>
  <c r="CE108" i="23"/>
  <c r="CK108" i="23"/>
  <c r="AB108" i="23"/>
  <c r="W108" i="23"/>
  <c r="V108" i="23"/>
  <c r="CY107" i="23"/>
  <c r="CX107" i="23"/>
  <c r="CW107" i="23"/>
  <c r="CV107" i="23"/>
  <c r="CU107" i="23"/>
  <c r="CT107" i="23"/>
  <c r="CS107" i="23"/>
  <c r="CR107" i="23"/>
  <c r="CQ107" i="23"/>
  <c r="CP107" i="23"/>
  <c r="CO107" i="23"/>
  <c r="CN107" i="23"/>
  <c r="CZ107" i="23"/>
  <c r="CJ107" i="23"/>
  <c r="CD107" i="23"/>
  <c r="BX107" i="23"/>
  <c r="BR107" i="23"/>
  <c r="BL107" i="23"/>
  <c r="BF107" i="23"/>
  <c r="AZ107" i="23"/>
  <c r="AT107" i="23"/>
  <c r="AN107" i="23"/>
  <c r="AH107" i="23"/>
  <c r="AB107" i="23"/>
  <c r="V107" i="23"/>
  <c r="CY106" i="23"/>
  <c r="CX106" i="23"/>
  <c r="CW106" i="23"/>
  <c r="CV106" i="23"/>
  <c r="CU106" i="23"/>
  <c r="CT106" i="23"/>
  <c r="CS106" i="23"/>
  <c r="CR106" i="23"/>
  <c r="CQ106" i="23"/>
  <c r="CP106" i="23"/>
  <c r="CO106" i="23"/>
  <c r="CN106" i="23"/>
  <c r="CZ106" i="23"/>
  <c r="CJ106" i="23"/>
  <c r="CD106" i="23"/>
  <c r="BX106" i="23"/>
  <c r="BR106" i="23"/>
  <c r="BL106" i="23"/>
  <c r="BF106" i="23"/>
  <c r="AZ106" i="23"/>
  <c r="AT106" i="23"/>
  <c r="AN106" i="23"/>
  <c r="AH106" i="23"/>
  <c r="AB106" i="23"/>
  <c r="W106" i="23"/>
  <c r="AC106" i="23"/>
  <c r="AI106" i="23"/>
  <c r="AO106" i="23"/>
  <c r="AU106" i="23"/>
  <c r="BA106" i="23"/>
  <c r="BG106" i="23"/>
  <c r="BM106" i="23"/>
  <c r="BS106" i="23"/>
  <c r="BY106" i="23"/>
  <c r="CE106" i="23"/>
  <c r="CK106" i="23"/>
  <c r="V106" i="23"/>
  <c r="CY105" i="23"/>
  <c r="CX105" i="23"/>
  <c r="CW105" i="23"/>
  <c r="CV105" i="23"/>
  <c r="CU105" i="23"/>
  <c r="CT105" i="23"/>
  <c r="CS105" i="23"/>
  <c r="CR105" i="23"/>
  <c r="CQ105" i="23"/>
  <c r="CP105" i="23"/>
  <c r="CO105" i="23"/>
  <c r="CN105" i="23"/>
  <c r="CJ105" i="23"/>
  <c r="CD105" i="23"/>
  <c r="BX105" i="23"/>
  <c r="BR105" i="23"/>
  <c r="BL105" i="23"/>
  <c r="BF105" i="23"/>
  <c r="AZ105" i="23"/>
  <c r="AT105" i="23"/>
  <c r="AN105" i="23"/>
  <c r="AH105" i="23"/>
  <c r="AB105" i="23"/>
  <c r="W105" i="23"/>
  <c r="AC105" i="23"/>
  <c r="AI105" i="23"/>
  <c r="V105" i="23"/>
  <c r="CY104" i="23"/>
  <c r="CX104" i="23"/>
  <c r="CW104" i="23"/>
  <c r="CV104" i="23"/>
  <c r="CU104" i="23"/>
  <c r="CT104" i="23"/>
  <c r="CS104" i="23"/>
  <c r="CR104" i="23"/>
  <c r="CQ104" i="23"/>
  <c r="CP104" i="23"/>
  <c r="CO104" i="23"/>
  <c r="CN104" i="23"/>
  <c r="CJ104" i="23"/>
  <c r="CD104" i="23"/>
  <c r="BX104" i="23"/>
  <c r="BR104" i="23"/>
  <c r="BL104" i="23"/>
  <c r="BF104" i="23"/>
  <c r="AZ104" i="23"/>
  <c r="AT104" i="23"/>
  <c r="AN104" i="23"/>
  <c r="AH104" i="23"/>
  <c r="AB104" i="23"/>
  <c r="V104" i="23"/>
  <c r="CY103" i="23"/>
  <c r="CX103" i="23"/>
  <c r="CW103" i="23"/>
  <c r="CV103" i="23"/>
  <c r="CU103" i="23"/>
  <c r="CT103" i="23"/>
  <c r="CS103" i="23"/>
  <c r="CZ103" i="23"/>
  <c r="CR103" i="23"/>
  <c r="CQ103" i="23"/>
  <c r="CP103" i="23"/>
  <c r="CO103" i="23"/>
  <c r="CN103" i="23"/>
  <c r="CJ103" i="23"/>
  <c r="CD103" i="23"/>
  <c r="BX103" i="23"/>
  <c r="BR103" i="23"/>
  <c r="BL103" i="23"/>
  <c r="BF103" i="23"/>
  <c r="AZ103" i="23"/>
  <c r="AT103" i="23"/>
  <c r="AN103" i="23"/>
  <c r="AH103" i="23"/>
  <c r="AB103" i="23"/>
  <c r="W103" i="23"/>
  <c r="AC103" i="23"/>
  <c r="AI103" i="23"/>
  <c r="AO103" i="23"/>
  <c r="AU103" i="23"/>
  <c r="BA103" i="23"/>
  <c r="BG103" i="23"/>
  <c r="BM103" i="23"/>
  <c r="BS103" i="23"/>
  <c r="BY103" i="23"/>
  <c r="CE103" i="23"/>
  <c r="CK103" i="23"/>
  <c r="V103" i="23"/>
  <c r="CY102" i="23"/>
  <c r="CX102" i="23"/>
  <c r="CW102" i="23"/>
  <c r="CV102" i="23"/>
  <c r="CU102" i="23"/>
  <c r="CT102" i="23"/>
  <c r="CS102" i="23"/>
  <c r="CR102" i="23"/>
  <c r="CQ102" i="23"/>
  <c r="CP102" i="23"/>
  <c r="CO102" i="23"/>
  <c r="CN102" i="23"/>
  <c r="CJ102" i="23"/>
  <c r="CD102" i="23"/>
  <c r="BX102" i="23"/>
  <c r="BR102" i="23"/>
  <c r="BL102" i="23"/>
  <c r="BF102" i="23"/>
  <c r="AZ102" i="23"/>
  <c r="AT102" i="23"/>
  <c r="AN102" i="23"/>
  <c r="AH102" i="23"/>
  <c r="AB102" i="23"/>
  <c r="V102" i="23"/>
  <c r="CY101" i="23"/>
  <c r="CX101" i="23"/>
  <c r="CW101" i="23"/>
  <c r="CV101" i="23"/>
  <c r="CU101" i="23"/>
  <c r="CT101" i="23"/>
  <c r="CS101" i="23"/>
  <c r="CR101" i="23"/>
  <c r="CQ101" i="23"/>
  <c r="CP101" i="23"/>
  <c r="CO101" i="23"/>
  <c r="CN101" i="23"/>
  <c r="CZ101" i="23"/>
  <c r="CJ101" i="23"/>
  <c r="CD101" i="23"/>
  <c r="BX101" i="23"/>
  <c r="BR101" i="23"/>
  <c r="BL101" i="23"/>
  <c r="BF101" i="23"/>
  <c r="AZ101" i="23"/>
  <c r="AT101" i="23"/>
  <c r="AN101" i="23"/>
  <c r="AH101" i="23"/>
  <c r="AB101" i="23"/>
  <c r="W101" i="23"/>
  <c r="AC101" i="23"/>
  <c r="AI101" i="23"/>
  <c r="AO101" i="23"/>
  <c r="AU101" i="23"/>
  <c r="BA101" i="23"/>
  <c r="BG101" i="23"/>
  <c r="BM101" i="23"/>
  <c r="BS101" i="23"/>
  <c r="BY101" i="23"/>
  <c r="CE101" i="23"/>
  <c r="CK101" i="23"/>
  <c r="V101" i="23"/>
  <c r="CZ100" i="23"/>
  <c r="CY100" i="23"/>
  <c r="CX100" i="23"/>
  <c r="CW100" i="23"/>
  <c r="CV100" i="23"/>
  <c r="CU100" i="23"/>
  <c r="CT100" i="23"/>
  <c r="CS100" i="23"/>
  <c r="CR100" i="23"/>
  <c r="CQ100" i="23"/>
  <c r="CP100" i="23"/>
  <c r="CO100" i="23"/>
  <c r="CN100" i="23"/>
  <c r="CJ100" i="23"/>
  <c r="CD100" i="23"/>
  <c r="BX100" i="23"/>
  <c r="BR100" i="23"/>
  <c r="BL100" i="23"/>
  <c r="BF100" i="23"/>
  <c r="AZ100" i="23"/>
  <c r="AT100" i="23"/>
  <c r="AN100" i="23"/>
  <c r="AH100" i="23"/>
  <c r="AB100" i="23"/>
  <c r="V100" i="23"/>
  <c r="CY99" i="23"/>
  <c r="CX99" i="23"/>
  <c r="CW99" i="23"/>
  <c r="CV99" i="23"/>
  <c r="CU99" i="23"/>
  <c r="CT99" i="23"/>
  <c r="CS99" i="23"/>
  <c r="CR99" i="23"/>
  <c r="CQ99" i="23"/>
  <c r="CP99" i="23"/>
  <c r="CO99" i="23"/>
  <c r="CN99" i="23"/>
  <c r="CJ99" i="23"/>
  <c r="CD99" i="23"/>
  <c r="BX99" i="23"/>
  <c r="BR99" i="23"/>
  <c r="BL99" i="23"/>
  <c r="BF99" i="23"/>
  <c r="AZ99" i="23"/>
  <c r="AT99" i="23"/>
  <c r="AN99" i="23"/>
  <c r="AH99" i="23"/>
  <c r="AB99" i="23"/>
  <c r="V99" i="23"/>
  <c r="CY98" i="23"/>
  <c r="CX98" i="23"/>
  <c r="CZ98" i="23"/>
  <c r="CW98" i="23"/>
  <c r="CV98" i="23"/>
  <c r="CU98" i="23"/>
  <c r="CT98" i="23"/>
  <c r="CS98" i="23"/>
  <c r="CR98" i="23"/>
  <c r="CQ98" i="23"/>
  <c r="CP98" i="23"/>
  <c r="CO98" i="23"/>
  <c r="CN98" i="23"/>
  <c r="CJ98" i="23"/>
  <c r="CD98" i="23"/>
  <c r="BX98" i="23"/>
  <c r="BR98" i="23"/>
  <c r="BL98" i="23"/>
  <c r="BF98" i="23"/>
  <c r="AZ98" i="23"/>
  <c r="AT98" i="23"/>
  <c r="AN98" i="23"/>
  <c r="AH98" i="23"/>
  <c r="AB98" i="23"/>
  <c r="V98" i="23"/>
  <c r="CY97" i="23"/>
  <c r="CX97" i="23"/>
  <c r="CW97" i="23"/>
  <c r="CV97" i="23"/>
  <c r="CU97" i="23"/>
  <c r="CT97" i="23"/>
  <c r="CS97" i="23"/>
  <c r="CR97" i="23"/>
  <c r="CQ97" i="23"/>
  <c r="CP97" i="23"/>
  <c r="CO97" i="23"/>
  <c r="CN97" i="23"/>
  <c r="CJ97" i="23"/>
  <c r="CD97" i="23"/>
  <c r="BX97" i="23"/>
  <c r="BR97" i="23"/>
  <c r="BL97" i="23"/>
  <c r="BF97" i="23"/>
  <c r="AZ97" i="23"/>
  <c r="AT97" i="23"/>
  <c r="AN97" i="23"/>
  <c r="AH97" i="23"/>
  <c r="AB97" i="23"/>
  <c r="V97" i="23"/>
  <c r="CY96" i="23"/>
  <c r="CX96" i="23"/>
  <c r="CW96" i="23"/>
  <c r="CV96" i="23"/>
  <c r="CU96" i="23"/>
  <c r="CT96" i="23"/>
  <c r="CZ96" i="23"/>
  <c r="CS96" i="23"/>
  <c r="CR96" i="23"/>
  <c r="CQ96" i="23"/>
  <c r="CP96" i="23"/>
  <c r="CO96" i="23"/>
  <c r="CN96" i="23"/>
  <c r="CJ96" i="23"/>
  <c r="CD96" i="23"/>
  <c r="BX96" i="23"/>
  <c r="BR96" i="23"/>
  <c r="BL96" i="23"/>
  <c r="BF96" i="23"/>
  <c r="AZ96" i="23"/>
  <c r="AT96" i="23"/>
  <c r="AN96" i="23"/>
  <c r="AH96" i="23"/>
  <c r="AB96" i="23"/>
  <c r="V96" i="23"/>
  <c r="CY95" i="23"/>
  <c r="CX95" i="23"/>
  <c r="CW95" i="23"/>
  <c r="CV95" i="23"/>
  <c r="CU95" i="23"/>
  <c r="CT95" i="23"/>
  <c r="CS95" i="23"/>
  <c r="CR95" i="23"/>
  <c r="CQ95" i="23"/>
  <c r="CP95" i="23"/>
  <c r="CO95" i="23"/>
  <c r="CN95" i="23"/>
  <c r="CJ95" i="23"/>
  <c r="CD95" i="23"/>
  <c r="BX95" i="23"/>
  <c r="BR95" i="23"/>
  <c r="BL95" i="23"/>
  <c r="BF95" i="23"/>
  <c r="AZ95" i="23"/>
  <c r="AT95" i="23"/>
  <c r="AN95" i="23"/>
  <c r="AH95" i="23"/>
  <c r="AB95" i="23"/>
  <c r="W95" i="23"/>
  <c r="AC95" i="23"/>
  <c r="AI95" i="23"/>
  <c r="AO95" i="23"/>
  <c r="AU95" i="23"/>
  <c r="BA95" i="23"/>
  <c r="BG95" i="23"/>
  <c r="BM95" i="23"/>
  <c r="BS95" i="23"/>
  <c r="BY95" i="23"/>
  <c r="CE95" i="23"/>
  <c r="CK95" i="23"/>
  <c r="V95" i="23"/>
  <c r="CY94" i="23"/>
  <c r="CX94" i="23"/>
  <c r="CW94" i="23"/>
  <c r="CV94" i="23"/>
  <c r="CU94" i="23"/>
  <c r="CT94" i="23"/>
  <c r="CS94" i="23"/>
  <c r="CR94" i="23"/>
  <c r="CQ94" i="23"/>
  <c r="CP94" i="23"/>
  <c r="CO94" i="23"/>
  <c r="CN94" i="23"/>
  <c r="CJ94" i="23"/>
  <c r="CD94" i="23"/>
  <c r="BX94" i="23"/>
  <c r="BR94" i="23"/>
  <c r="BL94" i="23"/>
  <c r="BF94" i="23"/>
  <c r="AZ94" i="23"/>
  <c r="AT94" i="23"/>
  <c r="AO94" i="23"/>
  <c r="AU94" i="23"/>
  <c r="BA94" i="23"/>
  <c r="BG94" i="23"/>
  <c r="BM94" i="23"/>
  <c r="BS94" i="23"/>
  <c r="BY94" i="23"/>
  <c r="CE94" i="23"/>
  <c r="CK94" i="23"/>
  <c r="AN94" i="23"/>
  <c r="AH94" i="23"/>
  <c r="AB94" i="23"/>
  <c r="W94" i="23"/>
  <c r="AC94" i="23"/>
  <c r="AI94" i="23"/>
  <c r="V94" i="23"/>
  <c r="CY93" i="23"/>
  <c r="CX93" i="23"/>
  <c r="CW93" i="23"/>
  <c r="CV93" i="23"/>
  <c r="CU93" i="23"/>
  <c r="CT93" i="23"/>
  <c r="CS93" i="23"/>
  <c r="CR93" i="23"/>
  <c r="CZ93" i="23"/>
  <c r="CQ93" i="23"/>
  <c r="CP93" i="23"/>
  <c r="CO93" i="23"/>
  <c r="CN93" i="23"/>
  <c r="CJ93" i="23"/>
  <c r="CD93" i="23"/>
  <c r="BX93" i="23"/>
  <c r="BR93" i="23"/>
  <c r="BL93" i="23"/>
  <c r="BF93" i="23"/>
  <c r="AZ93" i="23"/>
  <c r="AT93" i="23"/>
  <c r="AN93" i="23"/>
  <c r="AH93" i="23"/>
  <c r="AB93" i="23"/>
  <c r="W93" i="23"/>
  <c r="AC93" i="23"/>
  <c r="AI93" i="23"/>
  <c r="AO93" i="23"/>
  <c r="AU93" i="23"/>
  <c r="BA93" i="23"/>
  <c r="BG93" i="23"/>
  <c r="BM93" i="23"/>
  <c r="BS93" i="23"/>
  <c r="BY93" i="23"/>
  <c r="CE93" i="23"/>
  <c r="CK93" i="23"/>
  <c r="V93" i="23"/>
  <c r="CY92" i="23"/>
  <c r="CX92" i="23"/>
  <c r="CW92" i="23"/>
  <c r="CV92" i="23"/>
  <c r="CU92" i="23"/>
  <c r="CT92" i="23"/>
  <c r="CZ92" i="23"/>
  <c r="CS92" i="23"/>
  <c r="CR92" i="23"/>
  <c r="CQ92" i="23"/>
  <c r="CP92" i="23"/>
  <c r="CO92" i="23"/>
  <c r="CN92" i="23"/>
  <c r="CJ92" i="23"/>
  <c r="CD92" i="23"/>
  <c r="BX92" i="23"/>
  <c r="BR92" i="23"/>
  <c r="BL92" i="23"/>
  <c r="BF92" i="23"/>
  <c r="AZ92" i="23"/>
  <c r="AT92" i="23"/>
  <c r="AN92" i="23"/>
  <c r="AH92" i="23"/>
  <c r="AB92" i="23"/>
  <c r="W92" i="23"/>
  <c r="AC92" i="23"/>
  <c r="AI92" i="23"/>
  <c r="AO92" i="23"/>
  <c r="AU92" i="23"/>
  <c r="BA92" i="23"/>
  <c r="BG92" i="23"/>
  <c r="BM92" i="23"/>
  <c r="BS92" i="23"/>
  <c r="BY92" i="23"/>
  <c r="CE92" i="23"/>
  <c r="CK92" i="23"/>
  <c r="V92" i="23"/>
  <c r="CY91" i="23"/>
  <c r="CZ91" i="23"/>
  <c r="CX91" i="23"/>
  <c r="CW91" i="23"/>
  <c r="CV91" i="23"/>
  <c r="CU91" i="23"/>
  <c r="CT91" i="23"/>
  <c r="CS91" i="23"/>
  <c r="CR91" i="23"/>
  <c r="CQ91" i="23"/>
  <c r="CP91" i="23"/>
  <c r="CO91" i="23"/>
  <c r="CN91" i="23"/>
  <c r="CJ91" i="23"/>
  <c r="CD91" i="23"/>
  <c r="BX91" i="23"/>
  <c r="BR91" i="23"/>
  <c r="BL91" i="23"/>
  <c r="BF91" i="23"/>
  <c r="AZ91" i="23"/>
  <c r="AT91" i="23"/>
  <c r="AN91" i="23"/>
  <c r="AH91" i="23"/>
  <c r="AB91" i="23"/>
  <c r="V91" i="23"/>
  <c r="CZ90" i="23"/>
  <c r="CY90" i="23"/>
  <c r="CX90" i="23"/>
  <c r="CW90" i="23"/>
  <c r="CV90" i="23"/>
  <c r="CU90" i="23"/>
  <c r="CT90" i="23"/>
  <c r="CS90" i="23"/>
  <c r="CR90" i="23"/>
  <c r="CQ90" i="23"/>
  <c r="CP90" i="23"/>
  <c r="CO90" i="23"/>
  <c r="CN90" i="23"/>
  <c r="CJ90" i="23"/>
  <c r="CD90" i="23"/>
  <c r="BX90" i="23"/>
  <c r="BR90" i="23"/>
  <c r="BL90" i="23"/>
  <c r="BF90" i="23"/>
  <c r="AZ90" i="23"/>
  <c r="AT90" i="23"/>
  <c r="AN90" i="23"/>
  <c r="AH90" i="23"/>
  <c r="AB90" i="23"/>
  <c r="W90" i="23"/>
  <c r="AC90" i="23"/>
  <c r="AI90" i="23"/>
  <c r="AO90" i="23"/>
  <c r="AU90" i="23"/>
  <c r="BA90" i="23"/>
  <c r="BG90" i="23"/>
  <c r="BM90" i="23"/>
  <c r="BS90" i="23"/>
  <c r="BY90" i="23"/>
  <c r="CE90" i="23"/>
  <c r="CK90" i="23"/>
  <c r="V90" i="23"/>
  <c r="CZ89" i="23"/>
  <c r="CY89" i="23"/>
  <c r="CX89" i="23"/>
  <c r="CW89" i="23"/>
  <c r="CV89" i="23"/>
  <c r="CU89" i="23"/>
  <c r="CT89" i="23"/>
  <c r="CS89" i="23"/>
  <c r="CR89" i="23"/>
  <c r="CQ89" i="23"/>
  <c r="CP89" i="23"/>
  <c r="CO89" i="23"/>
  <c r="CN89" i="23"/>
  <c r="CJ89" i="23"/>
  <c r="CD89" i="23"/>
  <c r="BX89" i="23"/>
  <c r="BR89" i="23"/>
  <c r="BL89" i="23"/>
  <c r="BF89" i="23"/>
  <c r="AZ89" i="23"/>
  <c r="AT89" i="23"/>
  <c r="AN89" i="23"/>
  <c r="AH89" i="23"/>
  <c r="AB89" i="23"/>
  <c r="V89" i="23"/>
  <c r="CY88" i="23"/>
  <c r="CX88" i="23"/>
  <c r="CW88" i="23"/>
  <c r="CV88" i="23"/>
  <c r="CU88" i="23"/>
  <c r="CT88" i="23"/>
  <c r="CS88" i="23"/>
  <c r="CR88" i="23"/>
  <c r="CZ88" i="23"/>
  <c r="CQ88" i="23"/>
  <c r="CP88" i="23"/>
  <c r="CO88" i="23"/>
  <c r="CN88" i="23"/>
  <c r="CJ88" i="23"/>
  <c r="CD88" i="23"/>
  <c r="BX88" i="23"/>
  <c r="BR88" i="23"/>
  <c r="BL88" i="23"/>
  <c r="BF88" i="23"/>
  <c r="AZ88" i="23"/>
  <c r="AT88" i="23"/>
  <c r="AN88" i="23"/>
  <c r="AH88" i="23"/>
  <c r="AC88" i="23"/>
  <c r="AI88" i="23"/>
  <c r="AO88" i="23"/>
  <c r="AU88" i="23"/>
  <c r="BA88" i="23"/>
  <c r="BG88" i="23"/>
  <c r="BM88" i="23"/>
  <c r="BS88" i="23"/>
  <c r="BY88" i="23"/>
  <c r="CE88" i="23"/>
  <c r="CK88" i="23"/>
  <c r="AB88" i="23"/>
  <c r="V88" i="23"/>
  <c r="CY87" i="23"/>
  <c r="CX87" i="23"/>
  <c r="CW87" i="23"/>
  <c r="CV87" i="23"/>
  <c r="CU87" i="23"/>
  <c r="CT87" i="23"/>
  <c r="CS87" i="23"/>
  <c r="CR87" i="23"/>
  <c r="CQ87" i="23"/>
  <c r="CP87" i="23"/>
  <c r="CO87" i="23"/>
  <c r="CN87" i="23"/>
  <c r="CJ87" i="23"/>
  <c r="CD87" i="23"/>
  <c r="BX87" i="23"/>
  <c r="BR87" i="23"/>
  <c r="BL87" i="23"/>
  <c r="BF87" i="23"/>
  <c r="AZ87" i="23"/>
  <c r="AT87" i="23"/>
  <c r="AN87" i="23"/>
  <c r="AH87" i="23"/>
  <c r="AB87" i="23"/>
  <c r="V87" i="23"/>
  <c r="CY86" i="23"/>
  <c r="CX86" i="23"/>
  <c r="CW86" i="23"/>
  <c r="CV86" i="23"/>
  <c r="CU86" i="23"/>
  <c r="CT86" i="23"/>
  <c r="CS86" i="23"/>
  <c r="CR86" i="23"/>
  <c r="CQ86" i="23"/>
  <c r="CP86" i="23"/>
  <c r="CO86" i="23"/>
  <c r="CN86" i="23"/>
  <c r="CZ86" i="23"/>
  <c r="CJ86" i="23"/>
  <c r="CD86" i="23"/>
  <c r="BX86" i="23"/>
  <c r="BR86" i="23"/>
  <c r="BL86" i="23"/>
  <c r="BF86" i="23"/>
  <c r="AZ86" i="23"/>
  <c r="AT86" i="23"/>
  <c r="AN86" i="23"/>
  <c r="AH86" i="23"/>
  <c r="AB86" i="23"/>
  <c r="V86" i="23"/>
  <c r="CY85" i="23"/>
  <c r="CX85" i="23"/>
  <c r="CW85" i="23"/>
  <c r="CV85" i="23"/>
  <c r="CU85" i="23"/>
  <c r="CT85" i="23"/>
  <c r="CS85" i="23"/>
  <c r="CR85" i="23"/>
  <c r="CQ85" i="23"/>
  <c r="CP85" i="23"/>
  <c r="CZ85" i="23"/>
  <c r="CO85" i="23"/>
  <c r="CN85" i="23"/>
  <c r="CJ85" i="23"/>
  <c r="CD85" i="23"/>
  <c r="BX85" i="23"/>
  <c r="BR85" i="23"/>
  <c r="BL85" i="23"/>
  <c r="BF85" i="23"/>
  <c r="AZ85" i="23"/>
  <c r="AT85" i="23"/>
  <c r="AN85" i="23"/>
  <c r="AH85" i="23"/>
  <c r="AB85" i="23"/>
  <c r="V85" i="23"/>
  <c r="CZ84" i="23"/>
  <c r="CY84" i="23"/>
  <c r="CX84" i="23"/>
  <c r="CW84" i="23"/>
  <c r="CV84" i="23"/>
  <c r="CU84" i="23"/>
  <c r="CT84" i="23"/>
  <c r="CS84" i="23"/>
  <c r="CR84" i="23"/>
  <c r="CQ84" i="23"/>
  <c r="CP84" i="23"/>
  <c r="CO84" i="23"/>
  <c r="CN84" i="23"/>
  <c r="CJ84" i="23"/>
  <c r="CD84" i="23"/>
  <c r="BX84" i="23"/>
  <c r="BR84" i="23"/>
  <c r="BL84" i="23"/>
  <c r="BF84" i="23"/>
  <c r="AZ84" i="23"/>
  <c r="AT84" i="23"/>
  <c r="AN84" i="23"/>
  <c r="AH84" i="23"/>
  <c r="AB84" i="23"/>
  <c r="V84" i="23"/>
  <c r="CY83" i="23"/>
  <c r="CX83" i="23"/>
  <c r="CW83" i="23"/>
  <c r="CV83" i="23"/>
  <c r="CU83" i="23"/>
  <c r="CZ83" i="23"/>
  <c r="CT83" i="23"/>
  <c r="CS83" i="23"/>
  <c r="CR83" i="23"/>
  <c r="CQ83" i="23"/>
  <c r="CP83" i="23"/>
  <c r="CO83" i="23"/>
  <c r="CN83" i="23"/>
  <c r="CJ83" i="23"/>
  <c r="CD83" i="23"/>
  <c r="BX83" i="23"/>
  <c r="BR83" i="23"/>
  <c r="BL83" i="23"/>
  <c r="BF83" i="23"/>
  <c r="AZ83" i="23"/>
  <c r="AT83" i="23"/>
  <c r="AN83" i="23"/>
  <c r="AH83" i="23"/>
  <c r="AB83" i="23"/>
  <c r="W83" i="23"/>
  <c r="AC83" i="23"/>
  <c r="AI83" i="23"/>
  <c r="AO83" i="23"/>
  <c r="AU83" i="23"/>
  <c r="BA83" i="23"/>
  <c r="BG83" i="23"/>
  <c r="BM83" i="23"/>
  <c r="BS83" i="23"/>
  <c r="BY83" i="23"/>
  <c r="CE83" i="23"/>
  <c r="CK83" i="23"/>
  <c r="V83" i="23"/>
  <c r="CY82" i="23"/>
  <c r="CX82" i="23"/>
  <c r="CW82" i="23"/>
  <c r="CV82" i="23"/>
  <c r="CU82" i="23"/>
  <c r="CT82" i="23"/>
  <c r="CS82" i="23"/>
  <c r="CR82" i="23"/>
  <c r="CQ82" i="23"/>
  <c r="CP82" i="23"/>
  <c r="CO82" i="23"/>
  <c r="CN82" i="23"/>
  <c r="CJ82" i="23"/>
  <c r="CD82" i="23"/>
  <c r="BX82" i="23"/>
  <c r="BR82" i="23"/>
  <c r="BL82" i="23"/>
  <c r="BF82" i="23"/>
  <c r="AZ82" i="23"/>
  <c r="AT82" i="23"/>
  <c r="AN82" i="23"/>
  <c r="AH82" i="23"/>
  <c r="AB82" i="23"/>
  <c r="V82" i="23"/>
  <c r="CY81" i="23"/>
  <c r="CX81" i="23"/>
  <c r="CW81" i="23"/>
  <c r="CV81" i="23"/>
  <c r="CU81" i="23"/>
  <c r="CT81" i="23"/>
  <c r="CS81" i="23"/>
  <c r="CR81" i="23"/>
  <c r="CQ81" i="23"/>
  <c r="CZ81" i="23"/>
  <c r="CP81" i="23"/>
  <c r="CO81" i="23"/>
  <c r="CN81" i="23"/>
  <c r="CJ81" i="23"/>
  <c r="CD81" i="23"/>
  <c r="BX81" i="23"/>
  <c r="BR81" i="23"/>
  <c r="BL81" i="23"/>
  <c r="BF81" i="23"/>
  <c r="AZ81" i="23"/>
  <c r="AT81" i="23"/>
  <c r="AN81" i="23"/>
  <c r="AH81" i="23"/>
  <c r="AB81" i="23"/>
  <c r="V81" i="23"/>
  <c r="CY80" i="23"/>
  <c r="CX80" i="23"/>
  <c r="CW80" i="23"/>
  <c r="CV80" i="23"/>
  <c r="CU80" i="23"/>
  <c r="CT80" i="23"/>
  <c r="CS80" i="23"/>
  <c r="CR80" i="23"/>
  <c r="CQ80" i="23"/>
  <c r="CZ80" i="23"/>
  <c r="CP80" i="23"/>
  <c r="CO80" i="23"/>
  <c r="CN80" i="23"/>
  <c r="CJ80" i="23"/>
  <c r="CD80" i="23"/>
  <c r="BX80" i="23"/>
  <c r="BR80" i="23"/>
  <c r="BL80" i="23"/>
  <c r="BF80" i="23"/>
  <c r="AZ80" i="23"/>
  <c r="AT80" i="23"/>
  <c r="AN80" i="23"/>
  <c r="AH80" i="23"/>
  <c r="AB80" i="23"/>
  <c r="V80" i="23"/>
  <c r="CY79" i="23"/>
  <c r="CX79" i="23"/>
  <c r="CW79" i="23"/>
  <c r="CV79" i="23"/>
  <c r="CU79" i="23"/>
  <c r="CT79" i="23"/>
  <c r="CS79" i="23"/>
  <c r="CR79" i="23"/>
  <c r="CQ79" i="23"/>
  <c r="CP79" i="23"/>
  <c r="CO79" i="23"/>
  <c r="CN79" i="23"/>
  <c r="CZ79" i="23"/>
  <c r="CJ79" i="23"/>
  <c r="CD79" i="23"/>
  <c r="BX79" i="23"/>
  <c r="BR79" i="23"/>
  <c r="BL79" i="23"/>
  <c r="BF79" i="23"/>
  <c r="AZ79" i="23"/>
  <c r="AT79" i="23"/>
  <c r="AN79" i="23"/>
  <c r="AH79" i="23"/>
  <c r="AB79" i="23"/>
  <c r="W79" i="23"/>
  <c r="AC79" i="23"/>
  <c r="AI79" i="23"/>
  <c r="AO79" i="23"/>
  <c r="AU79" i="23"/>
  <c r="BA79" i="23"/>
  <c r="BG79" i="23"/>
  <c r="BM79" i="23"/>
  <c r="BS79" i="23"/>
  <c r="BY79" i="23"/>
  <c r="CE79" i="23"/>
  <c r="CK79" i="23"/>
  <c r="V79" i="23"/>
  <c r="CY78" i="23"/>
  <c r="CX78" i="23"/>
  <c r="CW78" i="23"/>
  <c r="CV78" i="23"/>
  <c r="CU78" i="23"/>
  <c r="CT78" i="23"/>
  <c r="CS78" i="23"/>
  <c r="CR78" i="23"/>
  <c r="CQ78" i="23"/>
  <c r="CP78" i="23"/>
  <c r="CO78" i="23"/>
  <c r="CN78" i="23"/>
  <c r="CZ78" i="23"/>
  <c r="CJ78" i="23"/>
  <c r="CD78" i="23"/>
  <c r="BX78" i="23"/>
  <c r="BR78" i="23"/>
  <c r="BL78" i="23"/>
  <c r="BF78" i="23"/>
  <c r="AZ78" i="23"/>
  <c r="AT78" i="23"/>
  <c r="AN78" i="23"/>
  <c r="AH78" i="23"/>
  <c r="AB78" i="23"/>
  <c r="W78" i="23"/>
  <c r="AC78" i="23"/>
  <c r="AI78" i="23"/>
  <c r="AO78" i="23"/>
  <c r="AU78" i="23"/>
  <c r="BA78" i="23"/>
  <c r="BG78" i="23"/>
  <c r="BM78" i="23"/>
  <c r="BS78" i="23"/>
  <c r="BY78" i="23"/>
  <c r="CE78" i="23"/>
  <c r="CK78" i="23"/>
  <c r="V78" i="23"/>
  <c r="CY77" i="23"/>
  <c r="CX77" i="23"/>
  <c r="CW77" i="23"/>
  <c r="CV77" i="23"/>
  <c r="CU77" i="23"/>
  <c r="CT77" i="23"/>
  <c r="CS77" i="23"/>
  <c r="CR77" i="23"/>
  <c r="CQ77" i="23"/>
  <c r="CP77" i="23"/>
  <c r="CO77" i="23"/>
  <c r="CN77" i="23"/>
  <c r="CJ77" i="23"/>
  <c r="CD77" i="23"/>
  <c r="BX77" i="23"/>
  <c r="BR77" i="23"/>
  <c r="BL77" i="23"/>
  <c r="BF77" i="23"/>
  <c r="AZ77" i="23"/>
  <c r="AT77" i="23"/>
  <c r="AN77" i="23"/>
  <c r="AI77" i="23"/>
  <c r="AO77" i="23"/>
  <c r="AU77" i="23"/>
  <c r="BA77" i="23"/>
  <c r="BG77" i="23"/>
  <c r="BM77" i="23"/>
  <c r="BS77" i="23"/>
  <c r="BY77" i="23"/>
  <c r="CE77" i="23"/>
  <c r="CK77" i="23"/>
  <c r="AH77" i="23"/>
  <c r="AB77" i="23"/>
  <c r="W77" i="23"/>
  <c r="AC77" i="23"/>
  <c r="V77" i="23"/>
  <c r="CY76" i="23"/>
  <c r="CX76" i="23"/>
  <c r="CW76" i="23"/>
  <c r="CV76" i="23"/>
  <c r="CU76" i="23"/>
  <c r="CT76" i="23"/>
  <c r="CS76" i="23"/>
  <c r="CR76" i="23"/>
  <c r="CQ76" i="23"/>
  <c r="CP76" i="23"/>
  <c r="CO76" i="23"/>
  <c r="CN76" i="23"/>
  <c r="CJ76" i="23"/>
  <c r="CD76" i="23"/>
  <c r="BX76" i="23"/>
  <c r="BR76" i="23"/>
  <c r="BL76" i="23"/>
  <c r="BF76" i="23"/>
  <c r="BA76" i="23"/>
  <c r="BG76" i="23"/>
  <c r="BM76" i="23"/>
  <c r="BS76" i="23"/>
  <c r="BY76" i="23"/>
  <c r="CE76" i="23"/>
  <c r="CK76" i="23"/>
  <c r="AZ76" i="23"/>
  <c r="AT76" i="23"/>
  <c r="AN76" i="23"/>
  <c r="AH76" i="23"/>
  <c r="AB76" i="23"/>
  <c r="W76" i="23"/>
  <c r="AC76" i="23"/>
  <c r="AI76" i="23"/>
  <c r="AO76" i="23"/>
  <c r="AU76" i="23"/>
  <c r="V76" i="23"/>
  <c r="CY75" i="23"/>
  <c r="CX75" i="23"/>
  <c r="CW75" i="23"/>
  <c r="CV75" i="23"/>
  <c r="CU75" i="23"/>
  <c r="CT75" i="23"/>
  <c r="CS75" i="23"/>
  <c r="CZ75" i="23"/>
  <c r="CR75" i="23"/>
  <c r="CQ75" i="23"/>
  <c r="CP75" i="23"/>
  <c r="CO75" i="23"/>
  <c r="CN75" i="23"/>
  <c r="CJ75" i="23"/>
  <c r="CD75" i="23"/>
  <c r="BX75" i="23"/>
  <c r="BR75" i="23"/>
  <c r="BL75" i="23"/>
  <c r="BG75" i="23"/>
  <c r="BM75" i="23"/>
  <c r="BS75" i="23"/>
  <c r="BY75" i="23"/>
  <c r="CE75" i="23"/>
  <c r="CK75" i="23"/>
  <c r="BF75" i="23"/>
  <c r="AZ75" i="23"/>
  <c r="AT75" i="23"/>
  <c r="AN75" i="23"/>
  <c r="AH75" i="23"/>
  <c r="AB75" i="23"/>
  <c r="W75" i="23"/>
  <c r="AC75" i="23"/>
  <c r="AI75" i="23"/>
  <c r="AO75" i="23"/>
  <c r="AU75" i="23"/>
  <c r="BA75" i="23"/>
  <c r="V75" i="23"/>
  <c r="CY74" i="23"/>
  <c r="CX74" i="23"/>
  <c r="CW74" i="23"/>
  <c r="CV74" i="23"/>
  <c r="CU74" i="23"/>
  <c r="CT74" i="23"/>
  <c r="CS74" i="23"/>
  <c r="CZ74" i="23"/>
  <c r="CR74" i="23"/>
  <c r="CQ74" i="23"/>
  <c r="CP74" i="23"/>
  <c r="CO74" i="23"/>
  <c r="CN74" i="23"/>
  <c r="CJ74" i="23"/>
  <c r="CD74" i="23"/>
  <c r="BX74" i="23"/>
  <c r="BR74" i="23"/>
  <c r="BL74" i="23"/>
  <c r="BF74" i="23"/>
  <c r="AZ74" i="23"/>
  <c r="AT74" i="23"/>
  <c r="AN74" i="23"/>
  <c r="AH74" i="23"/>
  <c r="AB74" i="23"/>
  <c r="W74" i="23"/>
  <c r="AC74" i="23"/>
  <c r="AI74" i="23"/>
  <c r="AO74" i="23"/>
  <c r="AU74" i="23"/>
  <c r="BA74" i="23"/>
  <c r="BG74" i="23"/>
  <c r="BM74" i="23"/>
  <c r="BS74" i="23"/>
  <c r="BY74" i="23"/>
  <c r="CE74" i="23"/>
  <c r="CK74" i="23"/>
  <c r="V74" i="23"/>
  <c r="CY73" i="23"/>
  <c r="CX73" i="23"/>
  <c r="CW73" i="23"/>
  <c r="CV73" i="23"/>
  <c r="CZ73" i="23"/>
  <c r="CU73" i="23"/>
  <c r="CT73" i="23"/>
  <c r="CS73" i="23"/>
  <c r="CR73" i="23"/>
  <c r="CQ73" i="23"/>
  <c r="CP73" i="23"/>
  <c r="CO73" i="23"/>
  <c r="CN73" i="23"/>
  <c r="CJ73" i="23"/>
  <c r="CD73" i="23"/>
  <c r="BX73" i="23"/>
  <c r="BR73" i="23"/>
  <c r="BL73" i="23"/>
  <c r="BF73" i="23"/>
  <c r="AZ73" i="23"/>
  <c r="AT73" i="23"/>
  <c r="AN73" i="23"/>
  <c r="AH73" i="23"/>
  <c r="AB73" i="23"/>
  <c r="V73" i="23"/>
  <c r="CY72" i="23"/>
  <c r="CX72" i="23"/>
  <c r="CZ72" i="23"/>
  <c r="CW72" i="23"/>
  <c r="CV72" i="23"/>
  <c r="CU72" i="23"/>
  <c r="CT72" i="23"/>
  <c r="CS72" i="23"/>
  <c r="CR72" i="23"/>
  <c r="CQ72" i="23"/>
  <c r="CP72" i="23"/>
  <c r="CO72" i="23"/>
  <c r="CN72" i="23"/>
  <c r="CJ72" i="23"/>
  <c r="CD72" i="23"/>
  <c r="BX72" i="23"/>
  <c r="BR72" i="23"/>
  <c r="BL72" i="23"/>
  <c r="BF72" i="23"/>
  <c r="AZ72" i="23"/>
  <c r="AT72" i="23"/>
  <c r="AO72" i="23"/>
  <c r="AU72" i="23"/>
  <c r="BA72" i="23"/>
  <c r="BG72" i="23"/>
  <c r="BM72" i="23"/>
  <c r="BS72" i="23"/>
  <c r="BY72" i="23"/>
  <c r="CE72" i="23"/>
  <c r="CK72" i="23"/>
  <c r="AN72" i="23"/>
  <c r="AH72" i="23"/>
  <c r="AB72" i="23"/>
  <c r="V72" i="23"/>
  <c r="CY71" i="23"/>
  <c r="CX71" i="23"/>
  <c r="CW71" i="23"/>
  <c r="CV71" i="23"/>
  <c r="CU71" i="23"/>
  <c r="CT71" i="23"/>
  <c r="CS71" i="23"/>
  <c r="CR71" i="23"/>
  <c r="CQ71" i="23"/>
  <c r="CP71" i="23"/>
  <c r="CO71" i="23"/>
  <c r="CN71" i="23"/>
  <c r="CJ71" i="23"/>
  <c r="CD71" i="23"/>
  <c r="BX71" i="23"/>
  <c r="BR71" i="23"/>
  <c r="BL71" i="23"/>
  <c r="BF71" i="23"/>
  <c r="AZ71" i="23"/>
  <c r="AT71" i="23"/>
  <c r="AN71" i="23"/>
  <c r="AH71" i="23"/>
  <c r="AB71" i="23"/>
  <c r="W71" i="23"/>
  <c r="AC71" i="23"/>
  <c r="V71" i="23"/>
  <c r="CY70" i="23"/>
  <c r="CX70" i="23"/>
  <c r="CW70" i="23"/>
  <c r="CV70" i="23"/>
  <c r="CU70" i="23"/>
  <c r="CT70" i="23"/>
  <c r="CS70" i="23"/>
  <c r="CR70" i="23"/>
  <c r="CQ70" i="23"/>
  <c r="CZ70" i="23"/>
  <c r="CP70" i="23"/>
  <c r="CO70" i="23"/>
  <c r="CN70" i="23"/>
  <c r="CJ70" i="23"/>
  <c r="CD70" i="23"/>
  <c r="BX70" i="23"/>
  <c r="BR70" i="23"/>
  <c r="BL70" i="23"/>
  <c r="BF70" i="23"/>
  <c r="AZ70" i="23"/>
  <c r="AT70" i="23"/>
  <c r="AN70" i="23"/>
  <c r="AH70" i="23"/>
  <c r="AB70" i="23"/>
  <c r="V70" i="23"/>
  <c r="CY69" i="23"/>
  <c r="CX69" i="23"/>
  <c r="CW69" i="23"/>
  <c r="CV69" i="23"/>
  <c r="CU69" i="23"/>
  <c r="CT69" i="23"/>
  <c r="CS69" i="23"/>
  <c r="CR69" i="23"/>
  <c r="CQ69" i="23"/>
  <c r="CP69" i="23"/>
  <c r="CZ69" i="23"/>
  <c r="CO69" i="23"/>
  <c r="CN69" i="23"/>
  <c r="CJ69" i="23"/>
  <c r="CD69" i="23"/>
  <c r="BX69" i="23"/>
  <c r="BR69" i="23"/>
  <c r="BL69" i="23"/>
  <c r="BF69" i="23"/>
  <c r="AZ69" i="23"/>
  <c r="AT69" i="23"/>
  <c r="AN69" i="23"/>
  <c r="AH69" i="23"/>
  <c r="AB69" i="23"/>
  <c r="V69" i="23"/>
  <c r="CY68" i="23"/>
  <c r="CX68" i="23"/>
  <c r="CW68" i="23"/>
  <c r="CV68" i="23"/>
  <c r="CU68" i="23"/>
  <c r="CT68" i="23"/>
  <c r="CS68" i="23"/>
  <c r="CR68" i="23"/>
  <c r="CQ68" i="23"/>
  <c r="CP68" i="23"/>
  <c r="CO68" i="23"/>
  <c r="CN68" i="23"/>
  <c r="CJ68" i="23"/>
  <c r="CD68" i="23"/>
  <c r="BX68" i="23"/>
  <c r="BR68" i="23"/>
  <c r="BL68" i="23"/>
  <c r="BF68" i="23"/>
  <c r="AZ68" i="23"/>
  <c r="AT68" i="23"/>
  <c r="AN68" i="23"/>
  <c r="AH68" i="23"/>
  <c r="AB68" i="23"/>
  <c r="V68" i="23"/>
  <c r="CY67" i="23"/>
  <c r="CX67" i="23"/>
  <c r="CW67" i="23"/>
  <c r="CV67" i="23"/>
  <c r="CU67" i="23"/>
  <c r="CT67" i="23"/>
  <c r="CS67" i="23"/>
  <c r="CR67" i="23"/>
  <c r="CQ67" i="23"/>
  <c r="CP67" i="23"/>
  <c r="CO67" i="23"/>
  <c r="CN67" i="23"/>
  <c r="CJ67" i="23"/>
  <c r="CD67" i="23"/>
  <c r="BX67" i="23"/>
  <c r="BR67" i="23"/>
  <c r="BL67" i="23"/>
  <c r="BF67" i="23"/>
  <c r="AZ67" i="23"/>
  <c r="AT67" i="23"/>
  <c r="AN67" i="23"/>
  <c r="AH67" i="23"/>
  <c r="AB67" i="23"/>
  <c r="V67" i="23"/>
  <c r="CY66" i="23"/>
  <c r="CX66" i="23"/>
  <c r="CW66" i="23"/>
  <c r="CV66" i="23"/>
  <c r="CU66" i="23"/>
  <c r="CT66" i="23"/>
  <c r="CS66" i="23"/>
  <c r="CR66" i="23"/>
  <c r="CQ66" i="23"/>
  <c r="CP66" i="23"/>
  <c r="CO66" i="23"/>
  <c r="CN66" i="23"/>
  <c r="CJ66" i="23"/>
  <c r="CD66" i="23"/>
  <c r="BX66" i="23"/>
  <c r="BR66" i="23"/>
  <c r="BL66" i="23"/>
  <c r="BF66" i="23"/>
  <c r="AZ66" i="23"/>
  <c r="AT66" i="23"/>
  <c r="AN66" i="23"/>
  <c r="AH66" i="23"/>
  <c r="AB66" i="23"/>
  <c r="V66" i="23"/>
  <c r="CY65" i="23"/>
  <c r="CX65" i="23"/>
  <c r="CW65" i="23"/>
  <c r="CV65" i="23"/>
  <c r="CU65" i="23"/>
  <c r="CT65" i="23"/>
  <c r="CZ65" i="23"/>
  <c r="CS65" i="23"/>
  <c r="CR65" i="23"/>
  <c r="CQ65" i="23"/>
  <c r="CP65" i="23"/>
  <c r="CO65" i="23"/>
  <c r="CN65" i="23"/>
  <c r="CJ65" i="23"/>
  <c r="CD65" i="23"/>
  <c r="BX65" i="23"/>
  <c r="BR65" i="23"/>
  <c r="BL65" i="23"/>
  <c r="BF65" i="23"/>
  <c r="AZ65" i="23"/>
  <c r="AT65" i="23"/>
  <c r="AN65" i="23"/>
  <c r="AH65" i="23"/>
  <c r="AB65" i="23"/>
  <c r="V65" i="23"/>
  <c r="CZ64" i="23"/>
  <c r="CY64" i="23"/>
  <c r="CX64" i="23"/>
  <c r="CW64" i="23"/>
  <c r="CV64" i="23"/>
  <c r="CU64" i="23"/>
  <c r="CT64" i="23"/>
  <c r="CS64" i="23"/>
  <c r="CR64" i="23"/>
  <c r="CQ64" i="23"/>
  <c r="CP64" i="23"/>
  <c r="CO64" i="23"/>
  <c r="CN64" i="23"/>
  <c r="CJ64" i="23"/>
  <c r="CD64" i="23"/>
  <c r="BX64" i="23"/>
  <c r="BR64" i="23"/>
  <c r="BL64" i="23"/>
  <c r="BF64" i="23"/>
  <c r="AZ64" i="23"/>
  <c r="AT64" i="23"/>
  <c r="AN64" i="23"/>
  <c r="AH64" i="23"/>
  <c r="AB64" i="23"/>
  <c r="V64" i="23"/>
  <c r="CY63" i="23"/>
  <c r="CZ63" i="23"/>
  <c r="CX63" i="23"/>
  <c r="CW63" i="23"/>
  <c r="CV63" i="23"/>
  <c r="CU63" i="23"/>
  <c r="CT63" i="23"/>
  <c r="CS63" i="23"/>
  <c r="CR63" i="23"/>
  <c r="CQ63" i="23"/>
  <c r="CP63" i="23"/>
  <c r="CO63" i="23"/>
  <c r="CN63" i="23"/>
  <c r="CJ63" i="23"/>
  <c r="CD63" i="23"/>
  <c r="BX63" i="23"/>
  <c r="BR63" i="23"/>
  <c r="BL63" i="23"/>
  <c r="BF63" i="23"/>
  <c r="AZ63" i="23"/>
  <c r="AT63" i="23"/>
  <c r="AN63" i="23"/>
  <c r="AH63" i="23"/>
  <c r="AB63" i="23"/>
  <c r="W63" i="23"/>
  <c r="AC63" i="23"/>
  <c r="AI63" i="23"/>
  <c r="AO63" i="23"/>
  <c r="AU63" i="23"/>
  <c r="BA63" i="23"/>
  <c r="BG63" i="23"/>
  <c r="BM63" i="23"/>
  <c r="BS63" i="23"/>
  <c r="BY63" i="23"/>
  <c r="CE63" i="23"/>
  <c r="CK63" i="23"/>
  <c r="V63" i="23"/>
  <c r="CY62" i="23"/>
  <c r="CX62" i="23"/>
  <c r="CW62" i="23"/>
  <c r="CV62" i="23"/>
  <c r="CU62" i="23"/>
  <c r="CT62" i="23"/>
  <c r="CS62" i="23"/>
  <c r="CR62" i="23"/>
  <c r="CQ62" i="23"/>
  <c r="CP62" i="23"/>
  <c r="CO62" i="23"/>
  <c r="CN62" i="23"/>
  <c r="CZ62" i="23"/>
  <c r="CJ62" i="23"/>
  <c r="CD62" i="23"/>
  <c r="BX62" i="23"/>
  <c r="BR62" i="23"/>
  <c r="BL62" i="23"/>
  <c r="BF62" i="23"/>
  <c r="AZ62" i="23"/>
  <c r="AT62" i="23"/>
  <c r="AN62" i="23"/>
  <c r="AH62" i="23"/>
  <c r="AC62" i="23"/>
  <c r="AI62" i="23"/>
  <c r="AO62" i="23"/>
  <c r="AU62" i="23"/>
  <c r="BA62" i="23"/>
  <c r="BG62" i="23"/>
  <c r="BM62" i="23"/>
  <c r="BS62" i="23"/>
  <c r="BY62" i="23"/>
  <c r="CE62" i="23"/>
  <c r="CK62" i="23"/>
  <c r="AB62" i="23"/>
  <c r="W62" i="23"/>
  <c r="V62" i="23"/>
  <c r="CY61" i="23"/>
  <c r="CX61" i="23"/>
  <c r="CW61" i="23"/>
  <c r="CV61" i="23"/>
  <c r="CU61" i="23"/>
  <c r="CT61" i="23"/>
  <c r="CS61" i="23"/>
  <c r="CR61" i="23"/>
  <c r="CQ61" i="23"/>
  <c r="CP61" i="23"/>
  <c r="CO61" i="23"/>
  <c r="CN61" i="23"/>
  <c r="CZ61" i="23"/>
  <c r="CJ61" i="23"/>
  <c r="CD61" i="23"/>
  <c r="BX61" i="23"/>
  <c r="BR61" i="23"/>
  <c r="BL61" i="23"/>
  <c r="BF61" i="23"/>
  <c r="AZ61" i="23"/>
  <c r="AT61" i="23"/>
  <c r="AN61" i="23"/>
  <c r="AH61" i="23"/>
  <c r="AB61" i="23"/>
  <c r="W61" i="23"/>
  <c r="AC61" i="23"/>
  <c r="AI61" i="23"/>
  <c r="AO61" i="23"/>
  <c r="AU61" i="23"/>
  <c r="BA61" i="23"/>
  <c r="BG61" i="23"/>
  <c r="BM61" i="23"/>
  <c r="BS61" i="23"/>
  <c r="BY61" i="23"/>
  <c r="CE61" i="23"/>
  <c r="CK61" i="23"/>
  <c r="V61" i="23"/>
  <c r="CY60" i="23"/>
  <c r="CX60" i="23"/>
  <c r="CW60" i="23"/>
  <c r="CV60" i="23"/>
  <c r="CU60" i="23"/>
  <c r="CT60" i="23"/>
  <c r="CS60" i="23"/>
  <c r="CR60" i="23"/>
  <c r="CQ60" i="23"/>
  <c r="CP60" i="23"/>
  <c r="CO60" i="23"/>
  <c r="CN60" i="23"/>
  <c r="CJ60" i="23"/>
  <c r="CD60" i="23"/>
  <c r="BX60" i="23"/>
  <c r="BR60" i="23"/>
  <c r="BL60" i="23"/>
  <c r="BF60" i="23"/>
  <c r="BA60" i="23"/>
  <c r="BG60" i="23"/>
  <c r="BM60" i="23"/>
  <c r="BS60" i="23"/>
  <c r="BY60" i="23"/>
  <c r="CE60" i="23"/>
  <c r="CK60" i="23"/>
  <c r="AZ60" i="23"/>
  <c r="AT60" i="23"/>
  <c r="AN60" i="23"/>
  <c r="AH60" i="23"/>
  <c r="AB60" i="23"/>
  <c r="W60" i="23"/>
  <c r="AC60" i="23"/>
  <c r="AI60" i="23"/>
  <c r="AO60" i="23"/>
  <c r="AU60" i="23"/>
  <c r="V60" i="23"/>
  <c r="CY59" i="23"/>
  <c r="CX59" i="23"/>
  <c r="CZ59" i="23"/>
  <c r="CW59" i="23"/>
  <c r="CV59" i="23"/>
  <c r="CU59" i="23"/>
  <c r="CT59" i="23"/>
  <c r="CS59" i="23"/>
  <c r="CR59" i="23"/>
  <c r="CQ59" i="23"/>
  <c r="CP59" i="23"/>
  <c r="CO59" i="23"/>
  <c r="CN59" i="23"/>
  <c r="CJ59" i="23"/>
  <c r="CD59" i="23"/>
  <c r="BX59" i="23"/>
  <c r="BR59" i="23"/>
  <c r="BL59" i="23"/>
  <c r="BF59" i="23"/>
  <c r="AZ59" i="23"/>
  <c r="AT59" i="23"/>
  <c r="AN59" i="23"/>
  <c r="AH59" i="23"/>
  <c r="AB59" i="23"/>
  <c r="W59" i="23"/>
  <c r="AC59" i="23"/>
  <c r="AI59" i="23"/>
  <c r="AO59" i="23"/>
  <c r="AU59" i="23"/>
  <c r="BA59" i="23"/>
  <c r="BG59" i="23"/>
  <c r="BM59" i="23"/>
  <c r="BS59" i="23"/>
  <c r="BY59" i="23"/>
  <c r="CE59" i="23"/>
  <c r="CK59" i="23"/>
  <c r="V59" i="23"/>
  <c r="CY58" i="23"/>
  <c r="CX58" i="23"/>
  <c r="CW58" i="23"/>
  <c r="CV58" i="23"/>
  <c r="CU58" i="23"/>
  <c r="CT58" i="23"/>
  <c r="CS58" i="23"/>
  <c r="CR58" i="23"/>
  <c r="CQ58" i="23"/>
  <c r="CP58" i="23"/>
  <c r="CO58" i="23"/>
  <c r="CN58" i="23"/>
  <c r="CJ58" i="23"/>
  <c r="CD58" i="23"/>
  <c r="BX58" i="23"/>
  <c r="BR58" i="23"/>
  <c r="BL58" i="23"/>
  <c r="BF58" i="23"/>
  <c r="AZ58" i="23"/>
  <c r="AT58" i="23"/>
  <c r="AN58" i="23"/>
  <c r="AH58" i="23"/>
  <c r="AB58" i="23"/>
  <c r="W58" i="23"/>
  <c r="AC58" i="23"/>
  <c r="AI58" i="23"/>
  <c r="AO58" i="23"/>
  <c r="AU58" i="23"/>
  <c r="BA58" i="23"/>
  <c r="BG58" i="23"/>
  <c r="BM58" i="23"/>
  <c r="BS58" i="23"/>
  <c r="BY58" i="23"/>
  <c r="CE58" i="23"/>
  <c r="CK58" i="23"/>
  <c r="V58" i="23"/>
  <c r="CY57" i="23"/>
  <c r="CX57" i="23"/>
  <c r="CW57" i="23"/>
  <c r="CV57" i="23"/>
  <c r="CU57" i="23"/>
  <c r="CT57" i="23"/>
  <c r="CS57" i="23"/>
  <c r="CR57" i="23"/>
  <c r="CQ57" i="23"/>
  <c r="CP57" i="23"/>
  <c r="CZ57" i="23"/>
  <c r="CO57" i="23"/>
  <c r="CN57" i="23"/>
  <c r="CJ57" i="23"/>
  <c r="CD57" i="23"/>
  <c r="BX57" i="23"/>
  <c r="BR57" i="23"/>
  <c r="BL57" i="23"/>
  <c r="BF57" i="23"/>
  <c r="AZ57" i="23"/>
  <c r="AT57" i="23"/>
  <c r="AN57" i="23"/>
  <c r="AH57" i="23"/>
  <c r="AC57" i="23"/>
  <c r="AI57" i="23"/>
  <c r="AO57" i="23"/>
  <c r="AU57" i="23"/>
  <c r="BA57" i="23"/>
  <c r="BG57" i="23"/>
  <c r="BM57" i="23"/>
  <c r="BS57" i="23"/>
  <c r="BY57" i="23"/>
  <c r="CE57" i="23"/>
  <c r="CK57" i="23"/>
  <c r="AB57" i="23"/>
  <c r="V57" i="23"/>
  <c r="CY56" i="23"/>
  <c r="CX56" i="23"/>
  <c r="CW56" i="23"/>
  <c r="CV56" i="23"/>
  <c r="CU56" i="23"/>
  <c r="CT56" i="23"/>
  <c r="CS56" i="23"/>
  <c r="CR56" i="23"/>
  <c r="CQ56" i="23"/>
  <c r="CP56" i="23"/>
  <c r="CO56" i="23"/>
  <c r="CN56" i="23"/>
  <c r="CZ56" i="23"/>
  <c r="CJ56" i="23"/>
  <c r="CD56" i="23"/>
  <c r="BX56" i="23"/>
  <c r="BR56" i="23"/>
  <c r="BL56" i="23"/>
  <c r="BF56" i="23"/>
  <c r="AZ56" i="23"/>
  <c r="AT56" i="23"/>
  <c r="AN56" i="23"/>
  <c r="AH56" i="23"/>
  <c r="AB56" i="23"/>
  <c r="W56" i="23"/>
  <c r="AC56" i="23"/>
  <c r="AI56" i="23"/>
  <c r="AO56" i="23"/>
  <c r="AU56" i="23"/>
  <c r="BA56" i="23"/>
  <c r="BG56" i="23"/>
  <c r="BM56" i="23"/>
  <c r="BS56" i="23"/>
  <c r="BY56" i="23"/>
  <c r="CE56" i="23"/>
  <c r="CK56" i="23"/>
  <c r="V56" i="23"/>
  <c r="CY55" i="23"/>
  <c r="CX55" i="23"/>
  <c r="CW55" i="23"/>
  <c r="CV55" i="23"/>
  <c r="CU55" i="23"/>
  <c r="CT55" i="23"/>
  <c r="CS55" i="23"/>
  <c r="CR55" i="23"/>
  <c r="CQ55" i="23"/>
  <c r="CP55" i="23"/>
  <c r="CO55" i="23"/>
  <c r="CN55" i="23"/>
  <c r="CZ55" i="23"/>
  <c r="CJ55" i="23"/>
  <c r="CD55" i="23"/>
  <c r="BX55" i="23"/>
  <c r="BR55" i="23"/>
  <c r="BL55" i="23"/>
  <c r="BF55" i="23"/>
  <c r="AZ55" i="23"/>
  <c r="AT55" i="23"/>
  <c r="AN55" i="23"/>
  <c r="AH55" i="23"/>
  <c r="AB55" i="23"/>
  <c r="V55" i="23"/>
  <c r="CY54" i="23"/>
  <c r="CX54" i="23"/>
  <c r="CW54" i="23"/>
  <c r="CV54" i="23"/>
  <c r="CU54" i="23"/>
  <c r="CT54" i="23"/>
  <c r="CS54" i="23"/>
  <c r="CR54" i="23"/>
  <c r="CQ54" i="23"/>
  <c r="CP54" i="23"/>
  <c r="CO54" i="23"/>
  <c r="CN54" i="23"/>
  <c r="CJ54" i="23"/>
  <c r="CD54" i="23"/>
  <c r="BX54" i="23"/>
  <c r="BR54" i="23"/>
  <c r="BL54" i="23"/>
  <c r="BF54" i="23"/>
  <c r="AZ54" i="23"/>
  <c r="AT54" i="23"/>
  <c r="AN54" i="23"/>
  <c r="AH54" i="23"/>
  <c r="AB54" i="23"/>
  <c r="W54" i="23"/>
  <c r="AC54" i="23"/>
  <c r="AI54" i="23"/>
  <c r="AO54" i="23"/>
  <c r="AU54" i="23"/>
  <c r="BA54" i="23"/>
  <c r="BG54" i="23"/>
  <c r="BM54" i="23"/>
  <c r="BS54" i="23"/>
  <c r="BY54" i="23"/>
  <c r="CE54" i="23"/>
  <c r="CK54" i="23"/>
  <c r="V54" i="23"/>
  <c r="CY53" i="23"/>
  <c r="CX53" i="23"/>
  <c r="CW53" i="23"/>
  <c r="CV53" i="23"/>
  <c r="CU53" i="23"/>
  <c r="CT53" i="23"/>
  <c r="CS53" i="23"/>
  <c r="CR53" i="23"/>
  <c r="CQ53" i="23"/>
  <c r="CP53" i="23"/>
  <c r="CO53" i="23"/>
  <c r="CN53" i="23"/>
  <c r="CJ53" i="23"/>
  <c r="CD53" i="23"/>
  <c r="BX53" i="23"/>
  <c r="BR53" i="23"/>
  <c r="BL53" i="23"/>
  <c r="BF53" i="23"/>
  <c r="AZ53" i="23"/>
  <c r="AT53" i="23"/>
  <c r="AN53" i="23"/>
  <c r="AH53" i="23"/>
  <c r="AB53" i="23"/>
  <c r="V53" i="23"/>
  <c r="CY52" i="23"/>
  <c r="CX52" i="23"/>
  <c r="CW52" i="23"/>
  <c r="CV52" i="23"/>
  <c r="CU52" i="23"/>
  <c r="CT52" i="23"/>
  <c r="CS52" i="23"/>
  <c r="CR52" i="23"/>
  <c r="CQ52" i="23"/>
  <c r="CP52" i="23"/>
  <c r="CO52" i="23"/>
  <c r="CN52" i="23"/>
  <c r="CJ52" i="23"/>
  <c r="CD52" i="23"/>
  <c r="BX52" i="23"/>
  <c r="BR52" i="23"/>
  <c r="BL52" i="23"/>
  <c r="BF52" i="23"/>
  <c r="AZ52" i="23"/>
  <c r="AT52" i="23"/>
  <c r="AN52" i="23"/>
  <c r="AH52" i="23"/>
  <c r="AB52" i="23"/>
  <c r="V52" i="23"/>
  <c r="CY51" i="23"/>
  <c r="CX51" i="23"/>
  <c r="CW51" i="23"/>
  <c r="CV51" i="23"/>
  <c r="CU51" i="23"/>
  <c r="CT51" i="23"/>
  <c r="CZ51" i="23"/>
  <c r="CS51" i="23"/>
  <c r="CR51" i="23"/>
  <c r="CQ51" i="23"/>
  <c r="CP51" i="23"/>
  <c r="CO51" i="23"/>
  <c r="CN51" i="23"/>
  <c r="CJ51" i="23"/>
  <c r="CD51" i="23"/>
  <c r="BX51" i="23"/>
  <c r="BR51" i="23"/>
  <c r="BL51" i="23"/>
  <c r="BF51" i="23"/>
  <c r="AZ51" i="23"/>
  <c r="AT51" i="23"/>
  <c r="AN51" i="23"/>
  <c r="AH51" i="23"/>
  <c r="AB51" i="23"/>
  <c r="V51" i="23"/>
  <c r="CY50" i="23"/>
  <c r="CX50" i="23"/>
  <c r="CW50" i="23"/>
  <c r="CZ50" i="23"/>
  <c r="CV50" i="23"/>
  <c r="CU50" i="23"/>
  <c r="CT50" i="23"/>
  <c r="CS50" i="23"/>
  <c r="CR50" i="23"/>
  <c r="CQ50" i="23"/>
  <c r="CP50" i="23"/>
  <c r="CO50" i="23"/>
  <c r="CN50" i="23"/>
  <c r="CJ50" i="23"/>
  <c r="CD50" i="23"/>
  <c r="BX50" i="23"/>
  <c r="BR50" i="23"/>
  <c r="BL50" i="23"/>
  <c r="BF50" i="23"/>
  <c r="AZ50" i="23"/>
  <c r="AT50" i="23"/>
  <c r="AN50" i="23"/>
  <c r="AH50" i="23"/>
  <c r="AB50" i="23"/>
  <c r="V50" i="23"/>
  <c r="CY49" i="23"/>
  <c r="CX49" i="23"/>
  <c r="CW49" i="23"/>
  <c r="CV49" i="23"/>
  <c r="CU49" i="23"/>
  <c r="CT49" i="23"/>
  <c r="CS49" i="23"/>
  <c r="CR49" i="23"/>
  <c r="CQ49" i="23"/>
  <c r="CP49" i="23"/>
  <c r="CO49" i="23"/>
  <c r="CN49" i="23"/>
  <c r="CJ49" i="23"/>
  <c r="CD49" i="23"/>
  <c r="BX49" i="23"/>
  <c r="BR49" i="23"/>
  <c r="BL49" i="23"/>
  <c r="BF49" i="23"/>
  <c r="AZ49" i="23"/>
  <c r="AT49" i="23"/>
  <c r="AN49" i="23"/>
  <c r="AH49" i="23"/>
  <c r="AB49" i="23"/>
  <c r="V49" i="23"/>
  <c r="CY48" i="23"/>
  <c r="CX48" i="23"/>
  <c r="CW48" i="23"/>
  <c r="CV48" i="23"/>
  <c r="CU48" i="23"/>
  <c r="CT48" i="23"/>
  <c r="CS48" i="23"/>
  <c r="CR48" i="23"/>
  <c r="CQ48" i="23"/>
  <c r="CP48" i="23"/>
  <c r="CO48" i="23"/>
  <c r="CN48" i="23"/>
  <c r="CZ48" i="23"/>
  <c r="CJ48" i="23"/>
  <c r="CD48" i="23"/>
  <c r="BX48" i="23"/>
  <c r="BR48" i="23"/>
  <c r="BL48" i="23"/>
  <c r="BF48" i="23"/>
  <c r="AZ48" i="23"/>
  <c r="AT48" i="23"/>
  <c r="AN48" i="23"/>
  <c r="AH48" i="23"/>
  <c r="AB48" i="23"/>
  <c r="V48" i="23"/>
  <c r="CY47" i="23"/>
  <c r="CX47" i="23"/>
  <c r="CW47" i="23"/>
  <c r="CV47" i="23"/>
  <c r="CU47" i="23"/>
  <c r="CT47" i="23"/>
  <c r="CS47" i="23"/>
  <c r="CR47" i="23"/>
  <c r="CQ47" i="23"/>
  <c r="CP47" i="23"/>
  <c r="CO47" i="23"/>
  <c r="CN47" i="23"/>
  <c r="CJ47" i="23"/>
  <c r="CD47" i="23"/>
  <c r="BX47" i="23"/>
  <c r="BR47" i="23"/>
  <c r="BL47" i="23"/>
  <c r="BF47" i="23"/>
  <c r="AZ47" i="23"/>
  <c r="AT47" i="23"/>
  <c r="AN47" i="23"/>
  <c r="AH47" i="23"/>
  <c r="AB47" i="23"/>
  <c r="W47" i="23"/>
  <c r="AC47" i="23"/>
  <c r="AI47" i="23"/>
  <c r="AO47" i="23"/>
  <c r="AU47" i="23"/>
  <c r="BA47" i="23"/>
  <c r="BG47" i="23"/>
  <c r="BM47" i="23"/>
  <c r="BS47" i="23"/>
  <c r="BY47" i="23"/>
  <c r="CE47" i="23"/>
  <c r="CK47" i="23"/>
  <c r="V47" i="23"/>
  <c r="CY46" i="23"/>
  <c r="CZ46" i="23"/>
  <c r="CX46" i="23"/>
  <c r="CW46" i="23"/>
  <c r="CV46" i="23"/>
  <c r="CU46" i="23"/>
  <c r="CT46" i="23"/>
  <c r="CS46" i="23"/>
  <c r="CR46" i="23"/>
  <c r="CQ46" i="23"/>
  <c r="CP46" i="23"/>
  <c r="CO46" i="23"/>
  <c r="CN46" i="23"/>
  <c r="CJ46" i="23"/>
  <c r="CD46" i="23"/>
  <c r="BX46" i="23"/>
  <c r="BR46" i="23"/>
  <c r="BL46" i="23"/>
  <c r="BF46" i="23"/>
  <c r="AZ46" i="23"/>
  <c r="AT46" i="23"/>
  <c r="AN46" i="23"/>
  <c r="AH46" i="23"/>
  <c r="AB46" i="23"/>
  <c r="W46" i="23"/>
  <c r="AC46" i="23"/>
  <c r="AI46" i="23"/>
  <c r="AO46" i="23"/>
  <c r="AU46" i="23"/>
  <c r="BA46" i="23"/>
  <c r="BG46" i="23"/>
  <c r="BM46" i="23"/>
  <c r="BS46" i="23"/>
  <c r="BY46" i="23"/>
  <c r="CE46" i="23"/>
  <c r="CK46" i="23"/>
  <c r="V46" i="23"/>
  <c r="CY45" i="23"/>
  <c r="CX45" i="23"/>
  <c r="CW45" i="23"/>
  <c r="CV45" i="23"/>
  <c r="CU45" i="23"/>
  <c r="CT45" i="23"/>
  <c r="CS45" i="23"/>
  <c r="CR45" i="23"/>
  <c r="CQ45" i="23"/>
  <c r="CP45" i="23"/>
  <c r="CO45" i="23"/>
  <c r="CN45" i="23"/>
  <c r="CJ45" i="23"/>
  <c r="CD45" i="23"/>
  <c r="BX45" i="23"/>
  <c r="BR45" i="23"/>
  <c r="BL45" i="23"/>
  <c r="BF45" i="23"/>
  <c r="AZ45" i="23"/>
  <c r="AT45" i="23"/>
  <c r="AN45" i="23"/>
  <c r="AH45" i="23"/>
  <c r="AB45" i="23"/>
  <c r="W45" i="23"/>
  <c r="AC45" i="23"/>
  <c r="AI45" i="23"/>
  <c r="AO45" i="23"/>
  <c r="AU45" i="23"/>
  <c r="BA45" i="23"/>
  <c r="BG45" i="23"/>
  <c r="BM45" i="23"/>
  <c r="BS45" i="23"/>
  <c r="BY45" i="23"/>
  <c r="CE45" i="23"/>
  <c r="CK45" i="23"/>
  <c r="V45" i="23"/>
  <c r="CY44" i="23"/>
  <c r="CX44" i="23"/>
  <c r="CW44" i="23"/>
  <c r="CV44" i="23"/>
  <c r="CU44" i="23"/>
  <c r="CZ44" i="23"/>
  <c r="CT44" i="23"/>
  <c r="CS44" i="23"/>
  <c r="CR44" i="23"/>
  <c r="CQ44" i="23"/>
  <c r="CP44" i="23"/>
  <c r="CO44" i="23"/>
  <c r="CN44" i="23"/>
  <c r="CJ44" i="23"/>
  <c r="CD44" i="23"/>
  <c r="BX44" i="23"/>
  <c r="BR44" i="23"/>
  <c r="BL44" i="23"/>
  <c r="BF44" i="23"/>
  <c r="AZ44" i="23"/>
  <c r="AT44" i="23"/>
  <c r="AN44" i="23"/>
  <c r="AH44" i="23"/>
  <c r="AB44" i="23"/>
  <c r="V44" i="23"/>
  <c r="CY43" i="23"/>
  <c r="CX43" i="23"/>
  <c r="CW43" i="23"/>
  <c r="CV43" i="23"/>
  <c r="CU43" i="23"/>
  <c r="CT43" i="23"/>
  <c r="CS43" i="23"/>
  <c r="CR43" i="23"/>
  <c r="CQ43" i="23"/>
  <c r="CP43" i="23"/>
  <c r="CO43" i="23"/>
  <c r="CN43" i="23"/>
  <c r="CJ43" i="23"/>
  <c r="CD43" i="23"/>
  <c r="BX43" i="23"/>
  <c r="BR43" i="23"/>
  <c r="BL43" i="23"/>
  <c r="BF43" i="23"/>
  <c r="AZ43" i="23"/>
  <c r="AT43" i="23"/>
  <c r="AO43" i="23"/>
  <c r="AU43" i="23"/>
  <c r="BA43" i="23"/>
  <c r="BG43" i="23"/>
  <c r="BM43" i="23"/>
  <c r="BS43" i="23"/>
  <c r="BY43" i="23"/>
  <c r="CE43" i="23"/>
  <c r="CK43" i="23"/>
  <c r="AN43" i="23"/>
  <c r="AH43" i="23"/>
  <c r="AB43" i="23"/>
  <c r="W43" i="23"/>
  <c r="AC43" i="23"/>
  <c r="AI43" i="23"/>
  <c r="V43" i="23"/>
  <c r="CY42" i="23"/>
  <c r="CX42" i="23"/>
  <c r="CW42" i="23"/>
  <c r="CV42" i="23"/>
  <c r="CU42" i="23"/>
  <c r="CT42" i="23"/>
  <c r="CS42" i="23"/>
  <c r="CR42" i="23"/>
  <c r="CQ42" i="23"/>
  <c r="CP42" i="23"/>
  <c r="CO42" i="23"/>
  <c r="CN42" i="23"/>
  <c r="CJ42" i="23"/>
  <c r="CD42" i="23"/>
  <c r="BX42" i="23"/>
  <c r="BR42" i="23"/>
  <c r="BL42" i="23"/>
  <c r="BF42" i="23"/>
  <c r="AZ42" i="23"/>
  <c r="AT42" i="23"/>
  <c r="AN42" i="23"/>
  <c r="AH42" i="23"/>
  <c r="AB42" i="23"/>
  <c r="W42" i="23"/>
  <c r="AC42" i="23"/>
  <c r="V42" i="23"/>
  <c r="CY41" i="23"/>
  <c r="CX41" i="23"/>
  <c r="CW41" i="23"/>
  <c r="CV41" i="23"/>
  <c r="CU41" i="23"/>
  <c r="CT41" i="23"/>
  <c r="CS41" i="23"/>
  <c r="CR41" i="23"/>
  <c r="CQ41" i="23"/>
  <c r="CP41" i="23"/>
  <c r="CO41" i="23"/>
  <c r="CZ41" i="23"/>
  <c r="CN41" i="23"/>
  <c r="CJ41" i="23"/>
  <c r="CD41" i="23"/>
  <c r="BX41" i="23"/>
  <c r="BR41" i="23"/>
  <c r="BL41" i="23"/>
  <c r="BF41" i="23"/>
  <c r="AZ41" i="23"/>
  <c r="AT41" i="23"/>
  <c r="AN41" i="23"/>
  <c r="AH41" i="23"/>
  <c r="AB41" i="23"/>
  <c r="V41" i="23"/>
  <c r="CY40" i="23"/>
  <c r="CX40" i="23"/>
  <c r="CW40" i="23"/>
  <c r="CV40" i="23"/>
  <c r="CU40" i="23"/>
  <c r="CT40" i="23"/>
  <c r="CS40" i="23"/>
  <c r="CR40" i="23"/>
  <c r="CQ40" i="23"/>
  <c r="CP40" i="23"/>
  <c r="CO40" i="23"/>
  <c r="CN40" i="23"/>
  <c r="CJ40" i="23"/>
  <c r="CD40" i="23"/>
  <c r="BX40" i="23"/>
  <c r="BR40" i="23"/>
  <c r="BL40" i="23"/>
  <c r="BF40" i="23"/>
  <c r="AZ40" i="23"/>
  <c r="AT40" i="23"/>
  <c r="AN40" i="23"/>
  <c r="AH40" i="23"/>
  <c r="AB40" i="23"/>
  <c r="W40" i="23"/>
  <c r="AC40" i="23"/>
  <c r="AI40" i="23"/>
  <c r="AO40" i="23"/>
  <c r="AU40" i="23"/>
  <c r="BA40" i="23"/>
  <c r="BG40" i="23"/>
  <c r="BM40" i="23"/>
  <c r="BS40" i="23"/>
  <c r="BY40" i="23"/>
  <c r="CE40" i="23"/>
  <c r="CK40" i="23"/>
  <c r="V40" i="23"/>
  <c r="CY39" i="23"/>
  <c r="CX39" i="23"/>
  <c r="CW39" i="23"/>
  <c r="CV39" i="23"/>
  <c r="CU39" i="23"/>
  <c r="CT39" i="23"/>
  <c r="CS39" i="23"/>
  <c r="CR39" i="23"/>
  <c r="CQ39" i="23"/>
  <c r="CP39" i="23"/>
  <c r="CO39" i="23"/>
  <c r="CN39" i="23"/>
  <c r="CJ39" i="23"/>
  <c r="CD39" i="23"/>
  <c r="BX39" i="23"/>
  <c r="BR39" i="23"/>
  <c r="BL39" i="23"/>
  <c r="BF39" i="23"/>
  <c r="AZ39" i="23"/>
  <c r="AT39" i="23"/>
  <c r="AN39" i="23"/>
  <c r="AH39" i="23"/>
  <c r="AB39" i="23"/>
  <c r="V39" i="23"/>
  <c r="CY38" i="23"/>
  <c r="CX38" i="23"/>
  <c r="CW38" i="23"/>
  <c r="CV38" i="23"/>
  <c r="CU38" i="23"/>
  <c r="CT38" i="23"/>
  <c r="CS38" i="23"/>
  <c r="CR38" i="23"/>
  <c r="CQ38" i="23"/>
  <c r="CP38" i="23"/>
  <c r="CO38" i="23"/>
  <c r="CN38" i="23"/>
  <c r="CJ38" i="23"/>
  <c r="CD38" i="23"/>
  <c r="BX38" i="23"/>
  <c r="BR38" i="23"/>
  <c r="BL38" i="23"/>
  <c r="BF38" i="23"/>
  <c r="AZ38" i="23"/>
  <c r="AT38" i="23"/>
  <c r="AN38" i="23"/>
  <c r="AH38" i="23"/>
  <c r="AC38" i="23"/>
  <c r="AI38" i="23"/>
  <c r="AO38" i="23"/>
  <c r="AU38" i="23"/>
  <c r="BA38" i="23"/>
  <c r="BG38" i="23"/>
  <c r="BM38" i="23"/>
  <c r="BS38" i="23"/>
  <c r="BY38" i="23"/>
  <c r="CE38" i="23"/>
  <c r="CK38" i="23"/>
  <c r="AB38" i="23"/>
  <c r="W38" i="23"/>
  <c r="V38" i="23"/>
  <c r="CY37" i="23"/>
  <c r="CX37" i="23"/>
  <c r="CW37" i="23"/>
  <c r="CV37" i="23"/>
  <c r="CU37" i="23"/>
  <c r="CT37" i="23"/>
  <c r="CS37" i="23"/>
  <c r="CR37" i="23"/>
  <c r="CQ37" i="23"/>
  <c r="CP37" i="23"/>
  <c r="CO37" i="23"/>
  <c r="CN37" i="23"/>
  <c r="CJ37" i="23"/>
  <c r="CD37" i="23"/>
  <c r="BX37" i="23"/>
  <c r="BR37" i="23"/>
  <c r="BL37" i="23"/>
  <c r="BF37" i="23"/>
  <c r="AZ37" i="23"/>
  <c r="AT37" i="23"/>
  <c r="AN37" i="23"/>
  <c r="AH37" i="23"/>
  <c r="AB37" i="23"/>
  <c r="V37" i="23"/>
  <c r="CY36" i="23"/>
  <c r="CX36" i="23"/>
  <c r="CW36" i="23"/>
  <c r="CV36" i="23"/>
  <c r="CU36" i="23"/>
  <c r="CT36" i="23"/>
  <c r="CS36" i="23"/>
  <c r="CR36" i="23"/>
  <c r="CZ36" i="23"/>
  <c r="CQ36" i="23"/>
  <c r="CP36" i="23"/>
  <c r="CO36" i="23"/>
  <c r="CN36" i="23"/>
  <c r="CJ36" i="23"/>
  <c r="CD36" i="23"/>
  <c r="BX36" i="23"/>
  <c r="BR36" i="23"/>
  <c r="BL36" i="23"/>
  <c r="BF36" i="23"/>
  <c r="AZ36" i="23"/>
  <c r="AT36" i="23"/>
  <c r="AN36" i="23"/>
  <c r="AH36" i="23"/>
  <c r="AB36" i="23"/>
  <c r="V36" i="23"/>
  <c r="CY35" i="23"/>
  <c r="CX35" i="23"/>
  <c r="CW35" i="23"/>
  <c r="CV35" i="23"/>
  <c r="CU35" i="23"/>
  <c r="CT35" i="23"/>
  <c r="CS35" i="23"/>
  <c r="CR35" i="23"/>
  <c r="CQ35" i="23"/>
  <c r="CP35" i="23"/>
  <c r="CO35" i="23"/>
  <c r="CN35" i="23"/>
  <c r="CJ35" i="23"/>
  <c r="CD35" i="23"/>
  <c r="BX35" i="23"/>
  <c r="BR35" i="23"/>
  <c r="BL35" i="23"/>
  <c r="BF35" i="23"/>
  <c r="AZ35" i="23"/>
  <c r="AT35" i="23"/>
  <c r="AN35" i="23"/>
  <c r="AH35" i="23"/>
  <c r="AB35" i="23"/>
  <c r="V35" i="23"/>
  <c r="CY34" i="23"/>
  <c r="CX34" i="23"/>
  <c r="CW34" i="23"/>
  <c r="CV34" i="23"/>
  <c r="CU34" i="23"/>
  <c r="CT34" i="23"/>
  <c r="CS34" i="23"/>
  <c r="CR34" i="23"/>
  <c r="CQ34" i="23"/>
  <c r="CP34" i="23"/>
  <c r="CO34" i="23"/>
  <c r="CN34" i="23"/>
  <c r="CJ34" i="23"/>
  <c r="CD34" i="23"/>
  <c r="BX34" i="23"/>
  <c r="BR34" i="23"/>
  <c r="BL34" i="23"/>
  <c r="BF34" i="23"/>
  <c r="AZ34" i="23"/>
  <c r="AT34" i="23"/>
  <c r="AN34" i="23"/>
  <c r="AH34" i="23"/>
  <c r="AB34" i="23"/>
  <c r="V34" i="23"/>
  <c r="CY33" i="23"/>
  <c r="CX33" i="23"/>
  <c r="CW33" i="23"/>
  <c r="CV33" i="23"/>
  <c r="CU33" i="23"/>
  <c r="CT33" i="23"/>
  <c r="CS33" i="23"/>
  <c r="CR33" i="23"/>
  <c r="CQ33" i="23"/>
  <c r="CZ33" i="23"/>
  <c r="CP33" i="23"/>
  <c r="CO33" i="23"/>
  <c r="CN33" i="23"/>
  <c r="CJ33" i="23"/>
  <c r="CD33" i="23"/>
  <c r="BX33" i="23"/>
  <c r="BR33" i="23"/>
  <c r="BL33" i="23"/>
  <c r="BF33" i="23"/>
  <c r="AZ33" i="23"/>
  <c r="AT33" i="23"/>
  <c r="AN33" i="23"/>
  <c r="AH33" i="23"/>
  <c r="AB33" i="23"/>
  <c r="V33" i="23"/>
  <c r="CY32" i="23"/>
  <c r="CX32" i="23"/>
  <c r="CW32" i="23"/>
  <c r="CV32" i="23"/>
  <c r="CU32" i="23"/>
  <c r="CT32" i="23"/>
  <c r="CS32" i="23"/>
  <c r="CR32" i="23"/>
  <c r="CQ32" i="23"/>
  <c r="CP32" i="23"/>
  <c r="CO32" i="23"/>
  <c r="CN32" i="23"/>
  <c r="CZ32" i="23"/>
  <c r="CJ32" i="23"/>
  <c r="CD32" i="23"/>
  <c r="BX32" i="23"/>
  <c r="BR32" i="23"/>
  <c r="BL32" i="23"/>
  <c r="BF32" i="23"/>
  <c r="AZ32" i="23"/>
  <c r="AT32" i="23"/>
  <c r="AN32" i="23"/>
  <c r="AH32" i="23"/>
  <c r="AB32" i="23"/>
  <c r="V32" i="23"/>
  <c r="CY31" i="23"/>
  <c r="CX31" i="23"/>
  <c r="CW31" i="23"/>
  <c r="CV31" i="23"/>
  <c r="CU31" i="23"/>
  <c r="CT31" i="23"/>
  <c r="CS31" i="23"/>
  <c r="CR31" i="23"/>
  <c r="CQ31" i="23"/>
  <c r="CP31" i="23"/>
  <c r="CO31" i="23"/>
  <c r="CN31" i="23"/>
  <c r="CJ31" i="23"/>
  <c r="CD31" i="23"/>
  <c r="BX31" i="23"/>
  <c r="BR31" i="23"/>
  <c r="BL31" i="23"/>
  <c r="BF31" i="23"/>
  <c r="AZ31" i="23"/>
  <c r="AT31" i="23"/>
  <c r="AN31" i="23"/>
  <c r="AH31" i="23"/>
  <c r="AB31" i="23"/>
  <c r="W31" i="23"/>
  <c r="AC31" i="23"/>
  <c r="AI31" i="23"/>
  <c r="AO31" i="23"/>
  <c r="AU31" i="23"/>
  <c r="BA31" i="23"/>
  <c r="BG31" i="23"/>
  <c r="BM31" i="23"/>
  <c r="BS31" i="23"/>
  <c r="BY31" i="23"/>
  <c r="CE31" i="23"/>
  <c r="CK31" i="23"/>
  <c r="V31" i="23"/>
  <c r="CY30" i="23"/>
  <c r="CX30" i="23"/>
  <c r="CW30" i="23"/>
  <c r="CV30" i="23"/>
  <c r="CU30" i="23"/>
  <c r="CT30" i="23"/>
  <c r="CS30" i="23"/>
  <c r="CR30" i="23"/>
  <c r="CQ30" i="23"/>
  <c r="CP30" i="23"/>
  <c r="CO30" i="23"/>
  <c r="CN30" i="23"/>
  <c r="CJ30" i="23"/>
  <c r="CD30" i="23"/>
  <c r="BX30" i="23"/>
  <c r="BR30" i="23"/>
  <c r="BL30" i="23"/>
  <c r="BF30" i="23"/>
  <c r="AZ30" i="23"/>
  <c r="AT30" i="23"/>
  <c r="AN30" i="23"/>
  <c r="AH30" i="23"/>
  <c r="AC30" i="23"/>
  <c r="AI30" i="23"/>
  <c r="AO30" i="23"/>
  <c r="AU30" i="23"/>
  <c r="BA30" i="23"/>
  <c r="BG30" i="23"/>
  <c r="BM30" i="23"/>
  <c r="BS30" i="23"/>
  <c r="BY30" i="23"/>
  <c r="CE30" i="23"/>
  <c r="CK30" i="23"/>
  <c r="AB30" i="23"/>
  <c r="W30" i="23"/>
  <c r="V30" i="23"/>
  <c r="CY29" i="23"/>
  <c r="CX29" i="23"/>
  <c r="CW29" i="23"/>
  <c r="CV29" i="23"/>
  <c r="CU29" i="23"/>
  <c r="CT29" i="23"/>
  <c r="CS29" i="23"/>
  <c r="CR29" i="23"/>
  <c r="CQ29" i="23"/>
  <c r="CP29" i="23"/>
  <c r="CO29" i="23"/>
  <c r="CN29" i="23"/>
  <c r="CJ29" i="23"/>
  <c r="CD29" i="23"/>
  <c r="BX29" i="23"/>
  <c r="BR29" i="23"/>
  <c r="BL29" i="23"/>
  <c r="BF29" i="23"/>
  <c r="AZ29" i="23"/>
  <c r="AT29" i="23"/>
  <c r="AN29" i="23"/>
  <c r="AH29" i="23"/>
  <c r="AB29" i="23"/>
  <c r="W29" i="23"/>
  <c r="AC29" i="23"/>
  <c r="AI29" i="23"/>
  <c r="AO29" i="23"/>
  <c r="AU29" i="23"/>
  <c r="BA29" i="23"/>
  <c r="BG29" i="23"/>
  <c r="BM29" i="23"/>
  <c r="BS29" i="23"/>
  <c r="BY29" i="23"/>
  <c r="CE29" i="23"/>
  <c r="CK29" i="23"/>
  <c r="V29" i="23"/>
  <c r="CY28" i="23"/>
  <c r="CX28" i="23"/>
  <c r="CW28" i="23"/>
  <c r="CV28" i="23"/>
  <c r="CU28" i="23"/>
  <c r="CT28" i="23"/>
  <c r="CS28" i="23"/>
  <c r="CR28" i="23"/>
  <c r="CQ28" i="23"/>
  <c r="CP28" i="23"/>
  <c r="CZ28" i="23"/>
  <c r="CO28" i="23"/>
  <c r="CN28" i="23"/>
  <c r="CJ28" i="23"/>
  <c r="CD28" i="23"/>
  <c r="BX28" i="23"/>
  <c r="BR28" i="23"/>
  <c r="BL28" i="23"/>
  <c r="BF28" i="23"/>
  <c r="AZ28" i="23"/>
  <c r="AT28" i="23"/>
  <c r="AN28" i="23"/>
  <c r="AH28" i="23"/>
  <c r="AB28" i="23"/>
  <c r="W28" i="23"/>
  <c r="AC28" i="23"/>
  <c r="AI28" i="23"/>
  <c r="AO28" i="23"/>
  <c r="AU28" i="23"/>
  <c r="BA28" i="23"/>
  <c r="BG28" i="23"/>
  <c r="BM28" i="23"/>
  <c r="BS28" i="23"/>
  <c r="BY28" i="23"/>
  <c r="CE28" i="23"/>
  <c r="CK28" i="23"/>
  <c r="V28" i="23"/>
  <c r="CY27" i="23"/>
  <c r="CX27" i="23"/>
  <c r="CW27" i="23"/>
  <c r="CV27" i="23"/>
  <c r="CU27" i="23"/>
  <c r="CT27" i="23"/>
  <c r="CS27" i="23"/>
  <c r="CZ27" i="23"/>
  <c r="CR27" i="23"/>
  <c r="CQ27" i="23"/>
  <c r="CP27" i="23"/>
  <c r="CO27" i="23"/>
  <c r="CN27" i="23"/>
  <c r="CJ27" i="23"/>
  <c r="CD27" i="23"/>
  <c r="BX27" i="23"/>
  <c r="BR27" i="23"/>
  <c r="BL27" i="23"/>
  <c r="BF27" i="23"/>
  <c r="AZ27" i="23"/>
  <c r="AT27" i="23"/>
  <c r="AN27" i="23"/>
  <c r="AH27" i="23"/>
  <c r="AB27" i="23"/>
  <c r="W27" i="23"/>
  <c r="AC27" i="23"/>
  <c r="AI27" i="23"/>
  <c r="AO27" i="23"/>
  <c r="AU27" i="23"/>
  <c r="BA27" i="23"/>
  <c r="BG27" i="23"/>
  <c r="BM27" i="23"/>
  <c r="BS27" i="23"/>
  <c r="BY27" i="23"/>
  <c r="CE27" i="23"/>
  <c r="CK27" i="23"/>
  <c r="V27" i="23"/>
  <c r="CY26" i="23"/>
  <c r="CX26" i="23"/>
  <c r="CW26" i="23"/>
  <c r="CV26" i="23"/>
  <c r="CU26" i="23"/>
  <c r="CT26" i="23"/>
  <c r="CS26" i="23"/>
  <c r="CR26" i="23"/>
  <c r="CQ26" i="23"/>
  <c r="CP26" i="23"/>
  <c r="CO26" i="23"/>
  <c r="CN26" i="23"/>
  <c r="CZ26" i="23"/>
  <c r="CJ26" i="23"/>
  <c r="CD26" i="23"/>
  <c r="BX26" i="23"/>
  <c r="BR26" i="23"/>
  <c r="BL26" i="23"/>
  <c r="BF26" i="23"/>
  <c r="AZ26" i="23"/>
  <c r="AT26" i="23"/>
  <c r="AN26" i="23"/>
  <c r="AH26" i="23"/>
  <c r="AB26" i="23"/>
  <c r="W26" i="23"/>
  <c r="AC26" i="23"/>
  <c r="AI26" i="23"/>
  <c r="AO26" i="23"/>
  <c r="AU26" i="23"/>
  <c r="BA26" i="23"/>
  <c r="BG26" i="23"/>
  <c r="BM26" i="23"/>
  <c r="BS26" i="23"/>
  <c r="BY26" i="23"/>
  <c r="CE26" i="23"/>
  <c r="CK26" i="23"/>
  <c r="V26" i="23"/>
  <c r="CY25" i="23"/>
  <c r="CX25" i="23"/>
  <c r="CW25" i="23"/>
  <c r="CV25" i="23"/>
  <c r="CU25" i="23"/>
  <c r="CT25" i="23"/>
  <c r="CS25" i="23"/>
  <c r="CR25" i="23"/>
  <c r="CQ25" i="23"/>
  <c r="CP25" i="23"/>
  <c r="CO25" i="23"/>
  <c r="CN25" i="23"/>
  <c r="CJ25" i="23"/>
  <c r="CD25" i="23"/>
  <c r="BX25" i="23"/>
  <c r="BR25" i="23"/>
  <c r="BL25" i="23"/>
  <c r="BF25" i="23"/>
  <c r="AZ25" i="23"/>
  <c r="AT25" i="23"/>
  <c r="AN25" i="23"/>
  <c r="AH25" i="23"/>
  <c r="AB25" i="23"/>
  <c r="V25" i="23"/>
  <c r="CY24" i="23"/>
  <c r="CX24" i="23"/>
  <c r="CW24" i="23"/>
  <c r="CV24" i="23"/>
  <c r="CU24" i="23"/>
  <c r="CT24" i="23"/>
  <c r="CS24" i="23"/>
  <c r="CR24" i="23"/>
  <c r="CQ24" i="23"/>
  <c r="CP24" i="23"/>
  <c r="CO24" i="23"/>
  <c r="CN24" i="23"/>
  <c r="CJ24" i="23"/>
  <c r="CD24" i="23"/>
  <c r="BX24" i="23"/>
  <c r="BR24" i="23"/>
  <c r="BL24" i="23"/>
  <c r="BF24" i="23"/>
  <c r="AZ24" i="23"/>
  <c r="AT24" i="23"/>
  <c r="AN24" i="23"/>
  <c r="AH24" i="23"/>
  <c r="AB24" i="23"/>
  <c r="W24" i="23"/>
  <c r="AC24" i="23"/>
  <c r="V24" i="23"/>
  <c r="CY23" i="23"/>
  <c r="CX23" i="23"/>
  <c r="CW23" i="23"/>
  <c r="CV23" i="23"/>
  <c r="CU23" i="23"/>
  <c r="CT23" i="23"/>
  <c r="CS23" i="23"/>
  <c r="CR23" i="23"/>
  <c r="CQ23" i="23"/>
  <c r="CP23" i="23"/>
  <c r="CO23" i="23"/>
  <c r="CN23" i="23"/>
  <c r="CJ23" i="23"/>
  <c r="CD23" i="23"/>
  <c r="BX23" i="23"/>
  <c r="BR23" i="23"/>
  <c r="BL23" i="23"/>
  <c r="BF23" i="23"/>
  <c r="AZ23" i="23"/>
  <c r="AT23" i="23"/>
  <c r="AN23" i="23"/>
  <c r="AH23" i="23"/>
  <c r="AB23" i="23"/>
  <c r="V23" i="23"/>
  <c r="CY22" i="23"/>
  <c r="CX22" i="23"/>
  <c r="CW22" i="23"/>
  <c r="CV22" i="23"/>
  <c r="CU22" i="23"/>
  <c r="CT22" i="23"/>
  <c r="CS22" i="23"/>
  <c r="CR22" i="23"/>
  <c r="CQ22" i="23"/>
  <c r="CP22" i="23"/>
  <c r="CZ22" i="23"/>
  <c r="CO22" i="23"/>
  <c r="CN22" i="23"/>
  <c r="CJ22" i="23"/>
  <c r="CD22" i="23"/>
  <c r="BX22" i="23"/>
  <c r="BR22" i="23"/>
  <c r="BL22" i="23"/>
  <c r="BF22" i="23"/>
  <c r="AZ22" i="23"/>
  <c r="AT22" i="23"/>
  <c r="AN22" i="23"/>
  <c r="AH22" i="23"/>
  <c r="AB22" i="23"/>
  <c r="V22" i="23"/>
  <c r="CY21" i="23"/>
  <c r="CX21" i="23"/>
  <c r="CW21" i="23"/>
  <c r="CV21" i="23"/>
  <c r="CU21" i="23"/>
  <c r="CT21" i="23"/>
  <c r="CS21" i="23"/>
  <c r="CZ21" i="23"/>
  <c r="CR21" i="23"/>
  <c r="CQ21" i="23"/>
  <c r="CP21" i="23"/>
  <c r="CO21" i="23"/>
  <c r="CN21" i="23"/>
  <c r="CJ21" i="23"/>
  <c r="CD21" i="23"/>
  <c r="BX21" i="23"/>
  <c r="BR21" i="23"/>
  <c r="BL21" i="23"/>
  <c r="BF21" i="23"/>
  <c r="AZ21" i="23"/>
  <c r="AT21" i="23"/>
  <c r="AN21" i="23"/>
  <c r="AH21" i="23"/>
  <c r="AB21" i="23"/>
  <c r="V21" i="23"/>
  <c r="CY20" i="23"/>
  <c r="CX20" i="23"/>
  <c r="CW20" i="23"/>
  <c r="CV20" i="23"/>
  <c r="CU20" i="23"/>
  <c r="CT20" i="23"/>
  <c r="CS20" i="23"/>
  <c r="CR20" i="23"/>
  <c r="CQ20" i="23"/>
  <c r="CP20" i="23"/>
  <c r="CO20" i="23"/>
  <c r="CN20" i="23"/>
  <c r="CZ20" i="23"/>
  <c r="CJ20" i="23"/>
  <c r="CD20" i="23"/>
  <c r="BX20" i="23"/>
  <c r="BR20" i="23"/>
  <c r="BL20" i="23"/>
  <c r="BF20" i="23"/>
  <c r="AZ20" i="23"/>
  <c r="AT20" i="23"/>
  <c r="AN20" i="23"/>
  <c r="AH20" i="23"/>
  <c r="AB20" i="23"/>
  <c r="W20" i="23"/>
  <c r="V20" i="23"/>
  <c r="CY19" i="23"/>
  <c r="CX19" i="23"/>
  <c r="CW19" i="23"/>
  <c r="CV19" i="23"/>
  <c r="CU19" i="23"/>
  <c r="CT19" i="23"/>
  <c r="CS19" i="23"/>
  <c r="CR19" i="23"/>
  <c r="CQ19" i="23"/>
  <c r="CP19" i="23"/>
  <c r="CZ19" i="23"/>
  <c r="CO19" i="23"/>
  <c r="CN19" i="23"/>
  <c r="CJ19" i="23"/>
  <c r="CD19" i="23"/>
  <c r="BX19" i="23"/>
  <c r="BR19" i="23"/>
  <c r="BL19" i="23"/>
  <c r="BF19" i="23"/>
  <c r="AZ19" i="23"/>
  <c r="AT19" i="23"/>
  <c r="AN19" i="23"/>
  <c r="AH19" i="23"/>
  <c r="AB19" i="23"/>
  <c r="V19" i="23"/>
  <c r="CY18" i="23"/>
  <c r="CX18" i="23"/>
  <c r="CW18" i="23"/>
  <c r="CV18" i="23"/>
  <c r="CU18" i="23"/>
  <c r="CT18" i="23"/>
  <c r="CS18" i="23"/>
  <c r="CR18" i="23"/>
  <c r="CQ18" i="23"/>
  <c r="CP18" i="23"/>
  <c r="CO18" i="23"/>
  <c r="CN18" i="23"/>
  <c r="CZ18" i="23"/>
  <c r="CJ18" i="23"/>
  <c r="CD18" i="23"/>
  <c r="BX18" i="23"/>
  <c r="BR18" i="23"/>
  <c r="BL18" i="23"/>
  <c r="BF18" i="23"/>
  <c r="AZ18" i="23"/>
  <c r="AT18" i="23"/>
  <c r="AN18" i="23"/>
  <c r="AH18" i="23"/>
  <c r="AB18" i="23"/>
  <c r="W18" i="23"/>
  <c r="AC18" i="23"/>
  <c r="AI18" i="23"/>
  <c r="AO18" i="23"/>
  <c r="AU18" i="23"/>
  <c r="BA18" i="23"/>
  <c r="BG18" i="23"/>
  <c r="BM18" i="23"/>
  <c r="BS18" i="23"/>
  <c r="BY18" i="23"/>
  <c r="CE18" i="23"/>
  <c r="CK18" i="23"/>
  <c r="V18" i="23"/>
  <c r="CY17" i="23"/>
  <c r="CX17" i="23"/>
  <c r="CW17" i="23"/>
  <c r="CV17" i="23"/>
  <c r="CU17" i="23"/>
  <c r="CT17" i="23"/>
  <c r="CS17" i="23"/>
  <c r="CR17" i="23"/>
  <c r="CQ17" i="23"/>
  <c r="CP17" i="23"/>
  <c r="CO17" i="23"/>
  <c r="CN17" i="23"/>
  <c r="CJ17" i="23"/>
  <c r="CD17" i="23"/>
  <c r="BX17" i="23"/>
  <c r="BR17" i="23"/>
  <c r="BL17" i="23"/>
  <c r="BF17" i="23"/>
  <c r="AZ17" i="23"/>
  <c r="AT17" i="23"/>
  <c r="AN17" i="23"/>
  <c r="AH17" i="23"/>
  <c r="AB17" i="23"/>
  <c r="V17" i="23"/>
  <c r="CY16" i="23"/>
  <c r="CX16" i="23"/>
  <c r="CW16" i="23"/>
  <c r="CV16" i="23"/>
  <c r="CU16" i="23"/>
  <c r="CT16" i="23"/>
  <c r="CS16" i="23"/>
  <c r="CZ16" i="23"/>
  <c r="CR16" i="23"/>
  <c r="CQ16" i="23"/>
  <c r="CP16" i="23"/>
  <c r="CO16" i="23"/>
  <c r="CN16" i="23"/>
  <c r="CJ16" i="23"/>
  <c r="CD16" i="23"/>
  <c r="BX16" i="23"/>
  <c r="BR16" i="23"/>
  <c r="BL16" i="23"/>
  <c r="BF16" i="23"/>
  <c r="AZ16" i="23"/>
  <c r="AT16" i="23"/>
  <c r="AN16" i="23"/>
  <c r="AH16" i="23"/>
  <c r="AB16" i="23"/>
  <c r="V16" i="23"/>
  <c r="CY15" i="23"/>
  <c r="CX15" i="23"/>
  <c r="CW15" i="23"/>
  <c r="CV15" i="23"/>
  <c r="CU15" i="23"/>
  <c r="CT15" i="23"/>
  <c r="CS15" i="23"/>
  <c r="CR15" i="23"/>
  <c r="CQ15" i="23"/>
  <c r="CP15" i="23"/>
  <c r="CO15" i="23"/>
  <c r="CN15" i="23"/>
  <c r="CJ15" i="23"/>
  <c r="CD15" i="23"/>
  <c r="BX15" i="23"/>
  <c r="BR15" i="23"/>
  <c r="BL15" i="23"/>
  <c r="BF15" i="23"/>
  <c r="AZ15" i="23"/>
  <c r="AT15" i="23"/>
  <c r="AN15" i="23"/>
  <c r="AH15" i="23"/>
  <c r="AB15" i="23"/>
  <c r="W15" i="23"/>
  <c r="AC15" i="23"/>
  <c r="AI15" i="23"/>
  <c r="AO15" i="23"/>
  <c r="AU15" i="23"/>
  <c r="BA15" i="23"/>
  <c r="BG15" i="23"/>
  <c r="BM15" i="23"/>
  <c r="BS15" i="23"/>
  <c r="BY15" i="23"/>
  <c r="CE15" i="23"/>
  <c r="CK15" i="23"/>
  <c r="V15" i="23"/>
  <c r="CY14" i="23"/>
  <c r="CX14" i="23"/>
  <c r="CW14" i="23"/>
  <c r="CV14" i="23"/>
  <c r="CU14" i="23"/>
  <c r="CT14" i="23"/>
  <c r="CS14" i="23"/>
  <c r="CR14" i="23"/>
  <c r="CQ14" i="23"/>
  <c r="CP14" i="23"/>
  <c r="CO14" i="23"/>
  <c r="CN14" i="23"/>
  <c r="CJ14" i="23"/>
  <c r="CD14" i="23"/>
  <c r="BX14" i="23"/>
  <c r="BR14" i="23"/>
  <c r="BL14" i="23"/>
  <c r="BF14" i="23"/>
  <c r="AZ14" i="23"/>
  <c r="AT14" i="23"/>
  <c r="AN14" i="23"/>
  <c r="AI14" i="23"/>
  <c r="AO14" i="23"/>
  <c r="AU14" i="23"/>
  <c r="BA14" i="23"/>
  <c r="BG14" i="23"/>
  <c r="BM14" i="23"/>
  <c r="BS14" i="23"/>
  <c r="BY14" i="23"/>
  <c r="CE14" i="23"/>
  <c r="CK14" i="23"/>
  <c r="AH14" i="23"/>
  <c r="AB14" i="23"/>
  <c r="W14" i="23"/>
  <c r="AC14" i="23"/>
  <c r="V14" i="23"/>
  <c r="CY13" i="23"/>
  <c r="CX13" i="23"/>
  <c r="CW13" i="23"/>
  <c r="CV13" i="23"/>
  <c r="CU13" i="23"/>
  <c r="CT13" i="23"/>
  <c r="CS13" i="23"/>
  <c r="CR13" i="23"/>
  <c r="CQ13" i="23"/>
  <c r="CP13" i="23"/>
  <c r="CO13" i="23"/>
  <c r="CN13" i="23"/>
  <c r="CZ13" i="23"/>
  <c r="CJ13" i="23"/>
  <c r="CD13" i="23"/>
  <c r="BX13" i="23"/>
  <c r="BR13" i="23"/>
  <c r="BL13" i="23"/>
  <c r="BF13" i="23"/>
  <c r="AZ13" i="23"/>
  <c r="AT13" i="23"/>
  <c r="AN13" i="23"/>
  <c r="AH13" i="23"/>
  <c r="AB13" i="23"/>
  <c r="W13" i="23"/>
  <c r="AC13" i="23"/>
  <c r="AI13" i="23"/>
  <c r="AO13" i="23"/>
  <c r="AU13" i="23"/>
  <c r="BA13" i="23"/>
  <c r="BG13" i="23"/>
  <c r="BM13" i="23"/>
  <c r="BS13" i="23"/>
  <c r="BY13" i="23"/>
  <c r="CE13" i="23"/>
  <c r="CK13" i="23"/>
  <c r="V13" i="23"/>
  <c r="CY12" i="23"/>
  <c r="CX12" i="23"/>
  <c r="CW12" i="23"/>
  <c r="CV12" i="23"/>
  <c r="CU12" i="23"/>
  <c r="CT12" i="23"/>
  <c r="CS12" i="23"/>
  <c r="CR12" i="23"/>
  <c r="CQ12" i="23"/>
  <c r="CP12" i="23"/>
  <c r="CZ12" i="23"/>
  <c r="CO12" i="23"/>
  <c r="CN12" i="23"/>
  <c r="CJ12" i="23"/>
  <c r="CD12" i="23"/>
  <c r="BX12" i="23"/>
  <c r="BR12" i="23"/>
  <c r="BL12" i="23"/>
  <c r="BF12" i="23"/>
  <c r="AZ12" i="23"/>
  <c r="AT12" i="23"/>
  <c r="AN12" i="23"/>
  <c r="AH12" i="23"/>
  <c r="AB12" i="23"/>
  <c r="W12" i="23"/>
  <c r="AC12" i="23"/>
  <c r="AI12" i="23"/>
  <c r="V12" i="23"/>
  <c r="CY11" i="23"/>
  <c r="CX11" i="23"/>
  <c r="CW11" i="23"/>
  <c r="CV11" i="23"/>
  <c r="CU11" i="23"/>
  <c r="CT11" i="23"/>
  <c r="CS11" i="23"/>
  <c r="CR11" i="23"/>
  <c r="CZ11" i="23"/>
  <c r="CQ11" i="23"/>
  <c r="CP11" i="23"/>
  <c r="CO11" i="23"/>
  <c r="CN11" i="23"/>
  <c r="CJ11" i="23"/>
  <c r="CD11" i="23"/>
  <c r="BX11" i="23"/>
  <c r="BR11" i="23"/>
  <c r="BL11" i="23"/>
  <c r="BF11" i="23"/>
  <c r="AZ11" i="23"/>
  <c r="AT11" i="23"/>
  <c r="AN11" i="23"/>
  <c r="AH11" i="23"/>
  <c r="AC11" i="23"/>
  <c r="AI11" i="23"/>
  <c r="AO11" i="23"/>
  <c r="AU11" i="23"/>
  <c r="BA11" i="23"/>
  <c r="BG11" i="23"/>
  <c r="BM11" i="23"/>
  <c r="BS11" i="23"/>
  <c r="BY11" i="23"/>
  <c r="CE11" i="23"/>
  <c r="CK11" i="23"/>
  <c r="AB11" i="23"/>
  <c r="V11" i="23"/>
  <c r="CY10" i="23"/>
  <c r="CX10" i="23"/>
  <c r="CW10" i="23"/>
  <c r="CV10" i="23"/>
  <c r="CU10" i="23"/>
  <c r="CT10" i="23"/>
  <c r="CS10" i="23"/>
  <c r="CR10" i="23"/>
  <c r="CQ10" i="23"/>
  <c r="CP10" i="23"/>
  <c r="CO10" i="23"/>
  <c r="CN10" i="23"/>
  <c r="CJ10" i="23"/>
  <c r="CD10" i="23"/>
  <c r="BX10" i="23"/>
  <c r="BR10" i="23"/>
  <c r="BL10" i="23"/>
  <c r="BF10" i="23"/>
  <c r="AZ10" i="23"/>
  <c r="AT10" i="23"/>
  <c r="AN10" i="23"/>
  <c r="AH10" i="23"/>
  <c r="AB10" i="23"/>
  <c r="W10" i="23"/>
  <c r="AC10" i="23"/>
  <c r="AI10" i="23"/>
  <c r="AO10" i="23"/>
  <c r="AU10" i="23"/>
  <c r="BA10" i="23"/>
  <c r="BG10" i="23"/>
  <c r="BM10" i="23"/>
  <c r="BS10" i="23"/>
  <c r="BY10" i="23"/>
  <c r="CE10" i="23"/>
  <c r="CK10" i="23"/>
  <c r="V10" i="23"/>
  <c r="BI352" i="2"/>
  <c r="AP340" i="2"/>
  <c r="AP329" i="2"/>
  <c r="AP328" i="2"/>
  <c r="W225" i="23"/>
  <c r="AC225" i="23"/>
  <c r="AI225" i="23"/>
  <c r="AO225" i="23"/>
  <c r="AU225" i="23"/>
  <c r="BA225" i="23"/>
  <c r="BG225" i="23"/>
  <c r="BM225" i="23"/>
  <c r="BS225" i="23"/>
  <c r="BY225" i="23"/>
  <c r="CE225" i="23"/>
  <c r="CK225" i="23"/>
  <c r="W277" i="23"/>
  <c r="AC277" i="23"/>
  <c r="AI277" i="23"/>
  <c r="AO277" i="23"/>
  <c r="AU277" i="23"/>
  <c r="BA277" i="23"/>
  <c r="BG277" i="23"/>
  <c r="BM277" i="23"/>
  <c r="BS277" i="23"/>
  <c r="BY277" i="23"/>
  <c r="CE277" i="23"/>
  <c r="CK277" i="23"/>
  <c r="AC296" i="23"/>
  <c r="AI296" i="23"/>
  <c r="AO296" i="23"/>
  <c r="AU296" i="23"/>
  <c r="BA296" i="23"/>
  <c r="BG296" i="23"/>
  <c r="BM296" i="23"/>
  <c r="BS296" i="23"/>
  <c r="BY296" i="23"/>
  <c r="CE296" i="23"/>
  <c r="CK296" i="23"/>
  <c r="BA130" i="23"/>
  <c r="BG130" i="23"/>
  <c r="BM130" i="23"/>
  <c r="BS130" i="23"/>
  <c r="BY130" i="23"/>
  <c r="CE130" i="23"/>
  <c r="CK130" i="23"/>
  <c r="AC293" i="23"/>
  <c r="AI293" i="23"/>
  <c r="AO293" i="23"/>
  <c r="AU293" i="23"/>
  <c r="BA293" i="23"/>
  <c r="BG293" i="23"/>
  <c r="BM293" i="23"/>
  <c r="BS293" i="23"/>
  <c r="BY293" i="23"/>
  <c r="CE293" i="23"/>
  <c r="CK293" i="23"/>
  <c r="W32" i="23"/>
  <c r="AC32" i="23"/>
  <c r="AI32" i="23"/>
  <c r="AO32" i="23"/>
  <c r="AU32" i="23"/>
  <c r="BA32" i="23"/>
  <c r="BG32" i="23"/>
  <c r="BM32" i="23"/>
  <c r="BS32" i="23"/>
  <c r="BY32" i="23"/>
  <c r="CE32" i="23"/>
  <c r="CK32" i="23"/>
  <c r="W48" i="23"/>
  <c r="AC48" i="23"/>
  <c r="AI48" i="23"/>
  <c r="AO48" i="23"/>
  <c r="AU48" i="23"/>
  <c r="BA48" i="23"/>
  <c r="BG48" i="23"/>
  <c r="BM48" i="23"/>
  <c r="BS48" i="23"/>
  <c r="BY48" i="23"/>
  <c r="CE48" i="23"/>
  <c r="CK48" i="23"/>
  <c r="BA304" i="23"/>
  <c r="BG304" i="23"/>
  <c r="BM304" i="23"/>
  <c r="BS304" i="23"/>
  <c r="BY304" i="23"/>
  <c r="CE304" i="23"/>
  <c r="CK304" i="23"/>
  <c r="W304" i="23"/>
  <c r="AC304" i="23"/>
  <c r="AI304" i="23"/>
  <c r="AO304" i="23"/>
  <c r="AU304" i="23"/>
  <c r="W17" i="23"/>
  <c r="AC17" i="23"/>
  <c r="AI17" i="23"/>
  <c r="AO17" i="23"/>
  <c r="AU17" i="23"/>
  <c r="BA17" i="23"/>
  <c r="BG17" i="23"/>
  <c r="BM17" i="23"/>
  <c r="BS17" i="23"/>
  <c r="BY17" i="23"/>
  <c r="CE17" i="23"/>
  <c r="CK17" i="23"/>
  <c r="AC49" i="23"/>
  <c r="AI49" i="23"/>
  <c r="AO49" i="23"/>
  <c r="AU49" i="23"/>
  <c r="BA49" i="23"/>
  <c r="BG49" i="23"/>
  <c r="BM49" i="23"/>
  <c r="BS49" i="23"/>
  <c r="BY49" i="23"/>
  <c r="CE49" i="23"/>
  <c r="CK49" i="23"/>
  <c r="W49" i="23"/>
  <c r="W65" i="23"/>
  <c r="AC65" i="23"/>
  <c r="AI65" i="23"/>
  <c r="AO65" i="23"/>
  <c r="AU65" i="23"/>
  <c r="BA65" i="23"/>
  <c r="BG65" i="23"/>
  <c r="BM65" i="23"/>
  <c r="BS65" i="23"/>
  <c r="BY65" i="23"/>
  <c r="CE65" i="23"/>
  <c r="CK65" i="23"/>
  <c r="W145" i="23"/>
  <c r="AC145" i="23"/>
  <c r="AI145" i="23"/>
  <c r="AO145" i="23"/>
  <c r="AU145" i="23"/>
  <c r="BA145" i="23"/>
  <c r="BG145" i="23"/>
  <c r="BM145" i="23"/>
  <c r="BS145" i="23"/>
  <c r="BY145" i="23"/>
  <c r="CE145" i="23"/>
  <c r="CK145" i="23"/>
  <c r="W34" i="23"/>
  <c r="AC34" i="23"/>
  <c r="AI34" i="23"/>
  <c r="AO34" i="23"/>
  <c r="AU34" i="23"/>
  <c r="BA34" i="23"/>
  <c r="BG34" i="23"/>
  <c r="BM34" i="23"/>
  <c r="BS34" i="23"/>
  <c r="BY34" i="23"/>
  <c r="CE34" i="23"/>
  <c r="CK34" i="23"/>
  <c r="W82" i="23"/>
  <c r="AC82" i="23"/>
  <c r="AI82" i="23"/>
  <c r="AO82" i="23"/>
  <c r="AU82" i="23"/>
  <c r="BA82" i="23"/>
  <c r="BG82" i="23"/>
  <c r="BM82" i="23"/>
  <c r="BS82" i="23"/>
  <c r="BY82" i="23"/>
  <c r="CE82" i="23"/>
  <c r="CK82" i="23"/>
  <c r="AO226" i="23"/>
  <c r="AU226" i="23"/>
  <c r="BA226" i="23"/>
  <c r="BG226" i="23"/>
  <c r="BM226" i="23"/>
  <c r="BS226" i="23"/>
  <c r="BY226" i="23"/>
  <c r="CE226" i="23"/>
  <c r="CK226" i="23"/>
  <c r="W226" i="23"/>
  <c r="AC226" i="23"/>
  <c r="AI226" i="23"/>
  <c r="AC242" i="23"/>
  <c r="AI242" i="23"/>
  <c r="AO242" i="23"/>
  <c r="AU242" i="23"/>
  <c r="BA242" i="23"/>
  <c r="BG242" i="23"/>
  <c r="BM242" i="23"/>
  <c r="BS242" i="23"/>
  <c r="BY242" i="23"/>
  <c r="CE242" i="23"/>
  <c r="CK242" i="23"/>
  <c r="W242" i="23"/>
  <c r="AC322" i="23"/>
  <c r="AI322" i="23"/>
  <c r="AO322" i="23"/>
  <c r="AU322" i="23"/>
  <c r="BA322" i="23"/>
  <c r="BG322" i="23"/>
  <c r="BM322" i="23"/>
  <c r="BS322" i="23"/>
  <c r="BY322" i="23"/>
  <c r="CE322" i="23"/>
  <c r="CK322" i="23"/>
  <c r="W131" i="23"/>
  <c r="AC131" i="23"/>
  <c r="AI131" i="23"/>
  <c r="AO131" i="23"/>
  <c r="AU131" i="23"/>
  <c r="BA131" i="23"/>
  <c r="BG131" i="23"/>
  <c r="BM131" i="23"/>
  <c r="BS131" i="23"/>
  <c r="BY131" i="23"/>
  <c r="CE131" i="23"/>
  <c r="CK131" i="23"/>
  <c r="W243" i="23"/>
  <c r="AC243" i="23"/>
  <c r="AI243" i="23"/>
  <c r="AO243" i="23"/>
  <c r="AU243" i="23"/>
  <c r="BA243" i="23"/>
  <c r="BG243" i="23"/>
  <c r="BM243" i="23"/>
  <c r="BS243" i="23"/>
  <c r="BY243" i="23"/>
  <c r="CE243" i="23"/>
  <c r="CK243" i="23"/>
  <c r="W53" i="23"/>
  <c r="AC53" i="23"/>
  <c r="AI53" i="23"/>
  <c r="AO53" i="23"/>
  <c r="AU53" i="23"/>
  <c r="BA53" i="23"/>
  <c r="BG53" i="23"/>
  <c r="BM53" i="23"/>
  <c r="BS53" i="23"/>
  <c r="BY53" i="23"/>
  <c r="CE53" i="23"/>
  <c r="CK53" i="23"/>
  <c r="W117" i="23"/>
  <c r="AC117" i="23"/>
  <c r="AI117" i="23"/>
  <c r="AO117" i="23"/>
  <c r="AU117" i="23"/>
  <c r="BA117" i="23"/>
  <c r="BG117" i="23"/>
  <c r="BM117" i="23"/>
  <c r="BS117" i="23"/>
  <c r="BY117" i="23"/>
  <c r="CE117" i="23"/>
  <c r="CK117" i="23"/>
  <c r="W325" i="23"/>
  <c r="AC325" i="23"/>
  <c r="AI325" i="23"/>
  <c r="AO325" i="23"/>
  <c r="AU325" i="23"/>
  <c r="BA325" i="23"/>
  <c r="BG325" i="23"/>
  <c r="BM325" i="23"/>
  <c r="BS325" i="23"/>
  <c r="BY325" i="23"/>
  <c r="CE325" i="23"/>
  <c r="CK325" i="23"/>
  <c r="W96" i="23"/>
  <c r="AC96" i="23"/>
  <c r="AI96" i="23"/>
  <c r="AO96" i="23"/>
  <c r="AU96" i="23"/>
  <c r="BA96" i="23"/>
  <c r="BG96" i="23"/>
  <c r="BM96" i="23"/>
  <c r="BS96" i="23"/>
  <c r="BY96" i="23"/>
  <c r="CE96" i="23"/>
  <c r="CK96" i="23"/>
  <c r="AC208" i="23"/>
  <c r="AI208" i="23"/>
  <c r="AO208" i="23"/>
  <c r="AU208" i="23"/>
  <c r="BA208" i="23"/>
  <c r="BG208" i="23"/>
  <c r="BM208" i="23"/>
  <c r="BS208" i="23"/>
  <c r="BY208" i="23"/>
  <c r="CE208" i="23"/>
  <c r="CK208" i="23"/>
  <c r="AU67" i="23"/>
  <c r="BA67" i="23"/>
  <c r="BG67" i="23"/>
  <c r="BM67" i="23"/>
  <c r="BS67" i="23"/>
  <c r="BY67" i="23"/>
  <c r="CE67" i="23"/>
  <c r="CK67" i="23"/>
  <c r="AI69" i="23"/>
  <c r="AO69" i="23"/>
  <c r="AU69" i="23"/>
  <c r="BA69" i="23"/>
  <c r="BG69" i="23"/>
  <c r="BM69" i="23"/>
  <c r="BS69" i="23"/>
  <c r="BY69" i="23"/>
  <c r="CE69" i="23"/>
  <c r="CK69" i="23"/>
  <c r="W50" i="23"/>
  <c r="AC50" i="23"/>
  <c r="AI50" i="23"/>
  <c r="AO50" i="23"/>
  <c r="AU50" i="23"/>
  <c r="BA50" i="23"/>
  <c r="BG50" i="23"/>
  <c r="BM50" i="23"/>
  <c r="BS50" i="23"/>
  <c r="BY50" i="23"/>
  <c r="CE50" i="23"/>
  <c r="CK50" i="23"/>
  <c r="AO165" i="23"/>
  <c r="AU165" i="23"/>
  <c r="BA165" i="23"/>
  <c r="BG165" i="23"/>
  <c r="BM165" i="23"/>
  <c r="BS165" i="23"/>
  <c r="BY165" i="23"/>
  <c r="CE165" i="23"/>
  <c r="CK165" i="23"/>
  <c r="W288" i="23"/>
  <c r="AC288" i="23"/>
  <c r="AI288" i="23"/>
  <c r="AO288" i="23"/>
  <c r="AU288" i="23"/>
  <c r="BA288" i="23"/>
  <c r="BG288" i="23"/>
  <c r="BM288" i="23"/>
  <c r="BS288" i="23"/>
  <c r="BY288" i="23"/>
  <c r="CE288" i="23"/>
  <c r="CK288" i="23"/>
  <c r="W112" i="23"/>
  <c r="AC112" i="23"/>
  <c r="AI112" i="23"/>
  <c r="AO112" i="23"/>
  <c r="AU112" i="23"/>
  <c r="BA112" i="23"/>
  <c r="BG112" i="23"/>
  <c r="BM112" i="23"/>
  <c r="BS112" i="23"/>
  <c r="BY112" i="23"/>
  <c r="CE112" i="23"/>
  <c r="CK112" i="23"/>
  <c r="W128" i="23"/>
  <c r="AC128" i="23"/>
  <c r="AI128" i="23"/>
  <c r="AO128" i="23"/>
  <c r="AU128" i="23"/>
  <c r="BA128" i="23"/>
  <c r="BG128" i="23"/>
  <c r="BM128" i="23"/>
  <c r="BS128" i="23"/>
  <c r="BY128" i="23"/>
  <c r="CE128" i="23"/>
  <c r="CK128" i="23"/>
  <c r="W160" i="23"/>
  <c r="AC160" i="23"/>
  <c r="AI160" i="23"/>
  <c r="AO160" i="23"/>
  <c r="AU160" i="23"/>
  <c r="BA160" i="23"/>
  <c r="BG160" i="23"/>
  <c r="BM160" i="23"/>
  <c r="BS160" i="23"/>
  <c r="BY160" i="23"/>
  <c r="CE160" i="23"/>
  <c r="CK160" i="23"/>
  <c r="W176" i="23"/>
  <c r="AC176" i="23"/>
  <c r="AI176" i="23"/>
  <c r="AO176" i="23"/>
  <c r="AU176" i="23"/>
  <c r="BA176" i="23"/>
  <c r="BG176" i="23"/>
  <c r="BM176" i="23"/>
  <c r="BS176" i="23"/>
  <c r="BY176" i="23"/>
  <c r="CE176" i="23"/>
  <c r="CK176" i="23"/>
  <c r="W192" i="23"/>
  <c r="AC192" i="23"/>
  <c r="AI192" i="23"/>
  <c r="AO192" i="23"/>
  <c r="AU192" i="23"/>
  <c r="BA192" i="23"/>
  <c r="BG192" i="23"/>
  <c r="BM192" i="23"/>
  <c r="BS192" i="23"/>
  <c r="BY192" i="23"/>
  <c r="CE192" i="23"/>
  <c r="CK192" i="23"/>
  <c r="AC240" i="23"/>
  <c r="AI240" i="23"/>
  <c r="AO240" i="23"/>
  <c r="AU240" i="23"/>
  <c r="BA240" i="23"/>
  <c r="BG240" i="23"/>
  <c r="BM240" i="23"/>
  <c r="BS240" i="23"/>
  <c r="BY240" i="23"/>
  <c r="CE240" i="23"/>
  <c r="CK240" i="23"/>
  <c r="W256" i="23"/>
  <c r="AC256" i="23"/>
  <c r="AI256" i="23"/>
  <c r="AO256" i="23"/>
  <c r="AU256" i="23"/>
  <c r="BA256" i="23"/>
  <c r="BG256" i="23"/>
  <c r="BM256" i="23"/>
  <c r="BS256" i="23"/>
  <c r="BY256" i="23"/>
  <c r="CE256" i="23"/>
  <c r="CK256" i="23"/>
  <c r="W161" i="23"/>
  <c r="AC161" i="23"/>
  <c r="AI161" i="23"/>
  <c r="AO161" i="23"/>
  <c r="AU161" i="23"/>
  <c r="BA161" i="23"/>
  <c r="BG161" i="23"/>
  <c r="BM161" i="23"/>
  <c r="BS161" i="23"/>
  <c r="BY161" i="23"/>
  <c r="CE161" i="23"/>
  <c r="CK161" i="23"/>
  <c r="AU177" i="23"/>
  <c r="BA177" i="23"/>
  <c r="BG177" i="23"/>
  <c r="BM177" i="23"/>
  <c r="BS177" i="23"/>
  <c r="BY177" i="23"/>
  <c r="CE177" i="23"/>
  <c r="CK177" i="23"/>
  <c r="AC193" i="23"/>
  <c r="AI193" i="23"/>
  <c r="AO193" i="23"/>
  <c r="AU193" i="23"/>
  <c r="BA193" i="23"/>
  <c r="BG193" i="23"/>
  <c r="BM193" i="23"/>
  <c r="BS193" i="23"/>
  <c r="BY193" i="23"/>
  <c r="CE193" i="23"/>
  <c r="CK193" i="23"/>
  <c r="W209" i="23"/>
  <c r="AC209" i="23"/>
  <c r="AI209" i="23"/>
  <c r="AO209" i="23"/>
  <c r="AU209" i="23"/>
  <c r="BA209" i="23"/>
  <c r="BG209" i="23"/>
  <c r="BM209" i="23"/>
  <c r="BS209" i="23"/>
  <c r="BY209" i="23"/>
  <c r="CE209" i="23"/>
  <c r="CK209" i="23"/>
  <c r="W321" i="23"/>
  <c r="AC321" i="23"/>
  <c r="AI321" i="23"/>
  <c r="AO321" i="23"/>
  <c r="AU321" i="23"/>
  <c r="BA321" i="23"/>
  <c r="BG321" i="23"/>
  <c r="BM321" i="23"/>
  <c r="BS321" i="23"/>
  <c r="BY321" i="23"/>
  <c r="CE321" i="23"/>
  <c r="CK321" i="23"/>
  <c r="W194" i="23"/>
  <c r="AC194" i="23"/>
  <c r="AI194" i="23"/>
  <c r="AO194" i="23"/>
  <c r="AU194" i="23"/>
  <c r="BA194" i="23"/>
  <c r="BG194" i="23"/>
  <c r="BM194" i="23"/>
  <c r="BS194" i="23"/>
  <c r="BY194" i="23"/>
  <c r="CE194" i="23"/>
  <c r="CK194" i="23"/>
  <c r="BS274" i="23"/>
  <c r="BY274" i="23"/>
  <c r="CE274" i="23"/>
  <c r="CK274" i="23"/>
  <c r="AC290" i="23"/>
  <c r="AI290" i="23"/>
  <c r="AO290" i="23"/>
  <c r="AU290" i="23"/>
  <c r="BA290" i="23"/>
  <c r="BG290" i="23"/>
  <c r="BM290" i="23"/>
  <c r="BS290" i="23"/>
  <c r="BY290" i="23"/>
  <c r="CE290" i="23"/>
  <c r="CK290" i="23"/>
  <c r="W306" i="23"/>
  <c r="AC306" i="23"/>
  <c r="AI306" i="23"/>
  <c r="AO306" i="23"/>
  <c r="AU306" i="23"/>
  <c r="BA306" i="23"/>
  <c r="BG306" i="23"/>
  <c r="BM306" i="23"/>
  <c r="BS306" i="23"/>
  <c r="BY306" i="23"/>
  <c r="CE306" i="23"/>
  <c r="CK306" i="23"/>
  <c r="AI241" i="23"/>
  <c r="AO241" i="23"/>
  <c r="AU241" i="23"/>
  <c r="BA241" i="23"/>
  <c r="BG241" i="23"/>
  <c r="BM241" i="23"/>
  <c r="BS241" i="23"/>
  <c r="BY241" i="23"/>
  <c r="CE241" i="23"/>
  <c r="CK241" i="23"/>
  <c r="W19" i="23"/>
  <c r="AC19" i="23"/>
  <c r="AI19" i="23"/>
  <c r="AO19" i="23"/>
  <c r="AU19" i="23"/>
  <c r="BA19" i="23"/>
  <c r="BG19" i="23"/>
  <c r="BM19" i="23"/>
  <c r="BS19" i="23"/>
  <c r="BY19" i="23"/>
  <c r="CE19" i="23"/>
  <c r="CK19" i="23"/>
  <c r="AO35" i="23"/>
  <c r="AU35" i="23"/>
  <c r="BA35" i="23"/>
  <c r="BG35" i="23"/>
  <c r="BM35" i="23"/>
  <c r="BS35" i="23"/>
  <c r="BY35" i="23"/>
  <c r="CE35" i="23"/>
  <c r="CK35" i="23"/>
  <c r="W99" i="23"/>
  <c r="AC99" i="23"/>
  <c r="AI99" i="23"/>
  <c r="AO99" i="23"/>
  <c r="AU99" i="23"/>
  <c r="BA99" i="23"/>
  <c r="BG99" i="23"/>
  <c r="BM99" i="23"/>
  <c r="BS99" i="23"/>
  <c r="BY99" i="23"/>
  <c r="CE99" i="23"/>
  <c r="CK99" i="23"/>
  <c r="W227" i="23"/>
  <c r="AC227" i="23"/>
  <c r="AI227" i="23"/>
  <c r="AO227" i="23"/>
  <c r="AU227" i="23"/>
  <c r="BA227" i="23"/>
  <c r="BG227" i="23"/>
  <c r="BM227" i="23"/>
  <c r="BS227" i="23"/>
  <c r="BY227" i="23"/>
  <c r="CE227" i="23"/>
  <c r="CK227" i="23"/>
  <c r="W259" i="23"/>
  <c r="AC259" i="23"/>
  <c r="AI259" i="23"/>
  <c r="AO259" i="23"/>
  <c r="AU259" i="23"/>
  <c r="BA259" i="23"/>
  <c r="BG259" i="23"/>
  <c r="BM259" i="23"/>
  <c r="BS259" i="23"/>
  <c r="BY259" i="23"/>
  <c r="CE259" i="23"/>
  <c r="CK259" i="23"/>
  <c r="W275" i="23"/>
  <c r="AC275" i="23"/>
  <c r="AI275" i="23"/>
  <c r="AO275" i="23"/>
  <c r="AU275" i="23"/>
  <c r="BA275" i="23"/>
  <c r="BG275" i="23"/>
  <c r="BM275" i="23"/>
  <c r="BS275" i="23"/>
  <c r="BY275" i="23"/>
  <c r="CE275" i="23"/>
  <c r="CK275" i="23"/>
  <c r="W177" i="23"/>
  <c r="AC177" i="23"/>
  <c r="AI177" i="23"/>
  <c r="AO177" i="23"/>
  <c r="AU211" i="23"/>
  <c r="BA211" i="23"/>
  <c r="BG211" i="23"/>
  <c r="BM211" i="23"/>
  <c r="BS211" i="23"/>
  <c r="BY211" i="23"/>
  <c r="CE211" i="23"/>
  <c r="CK211" i="23"/>
  <c r="AC20" i="23"/>
  <c r="AI20" i="23"/>
  <c r="AO20" i="23"/>
  <c r="AU20" i="23"/>
  <c r="BA20" i="23"/>
  <c r="BG20" i="23"/>
  <c r="BM20" i="23"/>
  <c r="BS20" i="23"/>
  <c r="BY20" i="23"/>
  <c r="CE20" i="23"/>
  <c r="CK20" i="23"/>
  <c r="AC52" i="23"/>
  <c r="AI52" i="23"/>
  <c r="AO52" i="23"/>
  <c r="AU52" i="23"/>
  <c r="BA52" i="23"/>
  <c r="BG52" i="23"/>
  <c r="BM52" i="23"/>
  <c r="BS52" i="23"/>
  <c r="BY52" i="23"/>
  <c r="CE52" i="23"/>
  <c r="CK52" i="23"/>
  <c r="W52" i="23"/>
  <c r="AC68" i="23"/>
  <c r="AI68" i="23"/>
  <c r="AO68" i="23"/>
  <c r="AU68" i="23"/>
  <c r="BA68" i="23"/>
  <c r="BG68" i="23"/>
  <c r="BM68" i="23"/>
  <c r="BS68" i="23"/>
  <c r="BY68" i="23"/>
  <c r="CE68" i="23"/>
  <c r="CK68" i="23"/>
  <c r="W164" i="23"/>
  <c r="AC164" i="23"/>
  <c r="AI164" i="23"/>
  <c r="AO164" i="23"/>
  <c r="AU164" i="23"/>
  <c r="BA164" i="23"/>
  <c r="BG164" i="23"/>
  <c r="BM164" i="23"/>
  <c r="BS164" i="23"/>
  <c r="BY164" i="23"/>
  <c r="CE164" i="23"/>
  <c r="CK164" i="23"/>
  <c r="AC212" i="23"/>
  <c r="AI212" i="23"/>
  <c r="AO212" i="23"/>
  <c r="AU212" i="23"/>
  <c r="BA212" i="23"/>
  <c r="BG212" i="23"/>
  <c r="BM212" i="23"/>
  <c r="BS212" i="23"/>
  <c r="BY212" i="23"/>
  <c r="CE212" i="23"/>
  <c r="CK212" i="23"/>
  <c r="W212" i="23"/>
  <c r="W244" i="23"/>
  <c r="AC244" i="23"/>
  <c r="AI244" i="23"/>
  <c r="AO244" i="23"/>
  <c r="AU244" i="23"/>
  <c r="BA244" i="23"/>
  <c r="BG244" i="23"/>
  <c r="BM244" i="23"/>
  <c r="BS244" i="23"/>
  <c r="BY244" i="23"/>
  <c r="CE244" i="23"/>
  <c r="CK244" i="23"/>
  <c r="W260" i="23"/>
  <c r="AC260" i="23"/>
  <c r="AI260" i="23"/>
  <c r="AO260" i="23"/>
  <c r="AU260" i="23"/>
  <c r="BA260" i="23"/>
  <c r="BG260" i="23"/>
  <c r="BM260" i="23"/>
  <c r="BS260" i="23"/>
  <c r="BY260" i="23"/>
  <c r="CE260" i="23"/>
  <c r="CK260" i="23"/>
  <c r="W292" i="23"/>
  <c r="AC292" i="23"/>
  <c r="AI292" i="23"/>
  <c r="AO292" i="23"/>
  <c r="AU292" i="23"/>
  <c r="BA292" i="23"/>
  <c r="BG292" i="23"/>
  <c r="BM292" i="23"/>
  <c r="BS292" i="23"/>
  <c r="BY292" i="23"/>
  <c r="CE292" i="23"/>
  <c r="CK292" i="23"/>
  <c r="AI324" i="23"/>
  <c r="AO324" i="23"/>
  <c r="AU324" i="23"/>
  <c r="BA324" i="23"/>
  <c r="BG324" i="23"/>
  <c r="BM324" i="23"/>
  <c r="BS324" i="23"/>
  <c r="BY324" i="23"/>
  <c r="CE324" i="23"/>
  <c r="CK324" i="23"/>
  <c r="W324" i="23"/>
  <c r="AC324" i="23"/>
  <c r="AC33" i="23"/>
  <c r="AI33" i="23"/>
  <c r="AO33" i="23"/>
  <c r="AU33" i="23"/>
  <c r="BA33" i="23"/>
  <c r="BG33" i="23"/>
  <c r="BM33" i="23"/>
  <c r="BS33" i="23"/>
  <c r="BY33" i="23"/>
  <c r="CE33" i="23"/>
  <c r="CK33" i="23"/>
  <c r="W35" i="23"/>
  <c r="AC21" i="23"/>
  <c r="AI21" i="23"/>
  <c r="AO21" i="23"/>
  <c r="AU21" i="23"/>
  <c r="BA21" i="23"/>
  <c r="BG21" i="23"/>
  <c r="BM21" i="23"/>
  <c r="BS21" i="23"/>
  <c r="BY21" i="23"/>
  <c r="CE21" i="23"/>
  <c r="CK21" i="23"/>
  <c r="W21" i="23"/>
  <c r="W149" i="23"/>
  <c r="AC149" i="23"/>
  <c r="AI149" i="23"/>
  <c r="AO149" i="23"/>
  <c r="AU149" i="23"/>
  <c r="BA149" i="23"/>
  <c r="BG149" i="23"/>
  <c r="BM149" i="23"/>
  <c r="BS149" i="23"/>
  <c r="BY149" i="23"/>
  <c r="CE149" i="23"/>
  <c r="CK149" i="23"/>
  <c r="W181" i="23"/>
  <c r="AC181" i="23"/>
  <c r="AI181" i="23"/>
  <c r="AO181" i="23"/>
  <c r="AU181" i="23"/>
  <c r="BA181" i="23"/>
  <c r="BG181" i="23"/>
  <c r="BM181" i="23"/>
  <c r="BS181" i="23"/>
  <c r="BY181" i="23"/>
  <c r="CE181" i="23"/>
  <c r="CK181" i="23"/>
  <c r="W197" i="23"/>
  <c r="AC197" i="23"/>
  <c r="AI197" i="23"/>
  <c r="AO197" i="23"/>
  <c r="AU197" i="23"/>
  <c r="BA197" i="23"/>
  <c r="BG197" i="23"/>
  <c r="BM197" i="23"/>
  <c r="BS197" i="23"/>
  <c r="BY197" i="23"/>
  <c r="CE197" i="23"/>
  <c r="CK197" i="23"/>
  <c r="AO229" i="23"/>
  <c r="AU229" i="23"/>
  <c r="BA229" i="23"/>
  <c r="BG229" i="23"/>
  <c r="BM229" i="23"/>
  <c r="BS229" i="23"/>
  <c r="BY229" i="23"/>
  <c r="CE229" i="23"/>
  <c r="CK229" i="23"/>
  <c r="W229" i="23"/>
  <c r="AC229" i="23"/>
  <c r="AI229" i="23"/>
  <c r="AU309" i="23"/>
  <c r="BA309" i="23"/>
  <c r="BG309" i="23"/>
  <c r="BM309" i="23"/>
  <c r="BS309" i="23"/>
  <c r="BY309" i="23"/>
  <c r="CE309" i="23"/>
  <c r="CK309" i="23"/>
  <c r="W309" i="23"/>
  <c r="AC309" i="23"/>
  <c r="AI309" i="23"/>
  <c r="AO309" i="23"/>
  <c r="AC35" i="23"/>
  <c r="AI35" i="23"/>
  <c r="AC69" i="23"/>
  <c r="AC132" i="23"/>
  <c r="AI132" i="23"/>
  <c r="AO132" i="23"/>
  <c r="AU132" i="23"/>
  <c r="BA132" i="23"/>
  <c r="BG132" i="23"/>
  <c r="BM132" i="23"/>
  <c r="BS132" i="23"/>
  <c r="BY132" i="23"/>
  <c r="CE132" i="23"/>
  <c r="CK132" i="23"/>
  <c r="W210" i="23"/>
  <c r="AC210" i="23"/>
  <c r="AI210" i="23"/>
  <c r="AO210" i="23"/>
  <c r="AU210" i="23"/>
  <c r="BA210" i="23"/>
  <c r="BG210" i="23"/>
  <c r="BM210" i="23"/>
  <c r="BS210" i="23"/>
  <c r="BY210" i="23"/>
  <c r="CE210" i="23"/>
  <c r="CK210" i="23"/>
  <c r="BM144" i="23"/>
  <c r="BS144" i="23"/>
  <c r="BY144" i="23"/>
  <c r="CE144" i="23"/>
  <c r="CK144" i="23"/>
  <c r="BG51" i="23"/>
  <c r="BM51" i="23"/>
  <c r="BS51" i="23"/>
  <c r="BY51" i="23"/>
  <c r="CE51" i="23"/>
  <c r="CK51" i="23"/>
  <c r="W257" i="23"/>
  <c r="AC257" i="23"/>
  <c r="AI257" i="23"/>
  <c r="AO257" i="23"/>
  <c r="AU257" i="23"/>
  <c r="BA257" i="23"/>
  <c r="BG257" i="23"/>
  <c r="BM257" i="23"/>
  <c r="BS257" i="23"/>
  <c r="BY257" i="23"/>
  <c r="CE257" i="23"/>
  <c r="CK257" i="23"/>
  <c r="W162" i="23"/>
  <c r="AC162" i="23"/>
  <c r="AI162" i="23"/>
  <c r="AO162" i="23"/>
  <c r="AU162" i="23"/>
  <c r="BA162" i="23"/>
  <c r="BG162" i="23"/>
  <c r="BM162" i="23"/>
  <c r="BS162" i="23"/>
  <c r="BY162" i="23"/>
  <c r="CE162" i="23"/>
  <c r="CK162" i="23"/>
  <c r="W36" i="23"/>
  <c r="AC36" i="23"/>
  <c r="AI36" i="23"/>
  <c r="AO36" i="23"/>
  <c r="AU36" i="23"/>
  <c r="BA36" i="23"/>
  <c r="BG36" i="23"/>
  <c r="BM36" i="23"/>
  <c r="BS36" i="23"/>
  <c r="BY36" i="23"/>
  <c r="CE36" i="23"/>
  <c r="CK36" i="23"/>
  <c r="W200" i="23"/>
  <c r="AC200" i="23"/>
  <c r="AI200" i="23"/>
  <c r="AO200" i="23"/>
  <c r="AU200" i="23"/>
  <c r="BA200" i="23"/>
  <c r="BG200" i="23"/>
  <c r="BM200" i="23"/>
  <c r="BS200" i="23"/>
  <c r="BY200" i="23"/>
  <c r="CE200" i="23"/>
  <c r="CK200" i="23"/>
  <c r="W264" i="23"/>
  <c r="AC264" i="23"/>
  <c r="AI264" i="23"/>
  <c r="AO264" i="23"/>
  <c r="AU264" i="23"/>
  <c r="BA264" i="23"/>
  <c r="BG264" i="23"/>
  <c r="BM264" i="23"/>
  <c r="BS264" i="23"/>
  <c r="BY264" i="23"/>
  <c r="CE264" i="23"/>
  <c r="CK264" i="23"/>
  <c r="AU328" i="23"/>
  <c r="BA328" i="23"/>
  <c r="BG328" i="23"/>
  <c r="BM328" i="23"/>
  <c r="BS328" i="23"/>
  <c r="BY328" i="23"/>
  <c r="CE328" i="23"/>
  <c r="CK328" i="23"/>
  <c r="BA230" i="23"/>
  <c r="BG230" i="23"/>
  <c r="BM230" i="23"/>
  <c r="BS230" i="23"/>
  <c r="BY230" i="23"/>
  <c r="CE230" i="23"/>
  <c r="CK230" i="23"/>
  <c r="AC326" i="23"/>
  <c r="AI326" i="23"/>
  <c r="AO326" i="23"/>
  <c r="AU326" i="23"/>
  <c r="BA326" i="23"/>
  <c r="BG326" i="23"/>
  <c r="BM326" i="23"/>
  <c r="BS326" i="23"/>
  <c r="BY326" i="23"/>
  <c r="CE326" i="23"/>
  <c r="CK326" i="23"/>
  <c r="AO105" i="23"/>
  <c r="AU105" i="23"/>
  <c r="BA105" i="23"/>
  <c r="BG105" i="23"/>
  <c r="BM105" i="23"/>
  <c r="BS105" i="23"/>
  <c r="BY105" i="23"/>
  <c r="CE105" i="23"/>
  <c r="CK105" i="23"/>
  <c r="AU121" i="23"/>
  <c r="BA121" i="23"/>
  <c r="BG121" i="23"/>
  <c r="BM121" i="23"/>
  <c r="BS121" i="23"/>
  <c r="BY121" i="23"/>
  <c r="CE121" i="23"/>
  <c r="CK121" i="23"/>
  <c r="AI249" i="23"/>
  <c r="AO249" i="23"/>
  <c r="AU249" i="23"/>
  <c r="BA249" i="23"/>
  <c r="BG249" i="23"/>
  <c r="BM249" i="23"/>
  <c r="BS249" i="23"/>
  <c r="BY249" i="23"/>
  <c r="CE249" i="23"/>
  <c r="CK249" i="23"/>
  <c r="AC313" i="23"/>
  <c r="AI313" i="23"/>
  <c r="AO313" i="23"/>
  <c r="AU313" i="23"/>
  <c r="BA313" i="23"/>
  <c r="BG313" i="23"/>
  <c r="BM313" i="23"/>
  <c r="BS313" i="23"/>
  <c r="BY313" i="23"/>
  <c r="CE313" i="23"/>
  <c r="CK313" i="23"/>
  <c r="AU22" i="23"/>
  <c r="BA22" i="23"/>
  <c r="BG22" i="23"/>
  <c r="BM22" i="23"/>
  <c r="BS22" i="23"/>
  <c r="BY22" i="23"/>
  <c r="CE22" i="23"/>
  <c r="CK22" i="23"/>
  <c r="W87" i="23"/>
  <c r="AC87" i="23"/>
  <c r="AI87" i="23"/>
  <c r="AO87" i="23"/>
  <c r="AU87" i="23"/>
  <c r="BA87" i="23"/>
  <c r="BG87" i="23"/>
  <c r="BM87" i="23"/>
  <c r="BS87" i="23"/>
  <c r="BY87" i="23"/>
  <c r="CE87" i="23"/>
  <c r="CK87" i="23"/>
  <c r="W328" i="23"/>
  <c r="AC328" i="23"/>
  <c r="AI328" i="23"/>
  <c r="AO328" i="23"/>
  <c r="BG150" i="23"/>
  <c r="BM150" i="23"/>
  <c r="BS150" i="23"/>
  <c r="BY150" i="23"/>
  <c r="CE150" i="23"/>
  <c r="CK150" i="23"/>
  <c r="W278" i="23"/>
  <c r="AC278" i="23"/>
  <c r="AI278" i="23"/>
  <c r="AO278" i="23"/>
  <c r="AU278" i="23"/>
  <c r="BA278" i="23"/>
  <c r="BG278" i="23"/>
  <c r="BM278" i="23"/>
  <c r="BS278" i="23"/>
  <c r="BY278" i="23"/>
  <c r="CE278" i="23"/>
  <c r="CK278" i="23"/>
  <c r="W310" i="23"/>
  <c r="AC310" i="23"/>
  <c r="AI310" i="23"/>
  <c r="AO310" i="23"/>
  <c r="AU310" i="23"/>
  <c r="BA310" i="23"/>
  <c r="BG310" i="23"/>
  <c r="BM310" i="23"/>
  <c r="BS310" i="23"/>
  <c r="BY310" i="23"/>
  <c r="CE310" i="23"/>
  <c r="CK310" i="23"/>
  <c r="W55" i="23"/>
  <c r="AC55" i="23"/>
  <c r="AI55" i="23"/>
  <c r="AO55" i="23"/>
  <c r="AU55" i="23"/>
  <c r="BA55" i="23"/>
  <c r="BG55" i="23"/>
  <c r="BM55" i="23"/>
  <c r="BS55" i="23"/>
  <c r="BY55" i="23"/>
  <c r="CE55" i="23"/>
  <c r="CK55" i="23"/>
  <c r="AI71" i="23"/>
  <c r="AO71" i="23"/>
  <c r="AU71" i="23"/>
  <c r="BA71" i="23"/>
  <c r="BG71" i="23"/>
  <c r="BM71" i="23"/>
  <c r="BS71" i="23"/>
  <c r="BY71" i="23"/>
  <c r="CE71" i="23"/>
  <c r="CK71" i="23"/>
  <c r="AC183" i="23"/>
  <c r="AI183" i="23"/>
  <c r="AO183" i="23"/>
  <c r="AU183" i="23"/>
  <c r="BA183" i="23"/>
  <c r="BG183" i="23"/>
  <c r="BM183" i="23"/>
  <c r="BS183" i="23"/>
  <c r="BY183" i="23"/>
  <c r="CE183" i="23"/>
  <c r="CK183" i="23"/>
  <c r="AO155" i="23"/>
  <c r="AU155" i="23"/>
  <c r="BA155" i="23"/>
  <c r="BG155" i="23"/>
  <c r="BM155" i="23"/>
  <c r="BS155" i="23"/>
  <c r="BY155" i="23"/>
  <c r="CE155" i="23"/>
  <c r="CK155" i="23"/>
  <c r="W296" i="23"/>
  <c r="AO12" i="23"/>
  <c r="AU12" i="23"/>
  <c r="BA12" i="23"/>
  <c r="BG12" i="23"/>
  <c r="BM12" i="23"/>
  <c r="BS12" i="23"/>
  <c r="BY12" i="23"/>
  <c r="CE12" i="23"/>
  <c r="CK12" i="23"/>
  <c r="BS204" i="23"/>
  <c r="BY204" i="23"/>
  <c r="CE204" i="23"/>
  <c r="CK204" i="23"/>
  <c r="AO220" i="23"/>
  <c r="AU220" i="23"/>
  <c r="BA220" i="23"/>
  <c r="BG220" i="23"/>
  <c r="BM220" i="23"/>
  <c r="BS220" i="23"/>
  <c r="BY220" i="23"/>
  <c r="CE220" i="23"/>
  <c r="CK220" i="23"/>
  <c r="W246" i="23"/>
  <c r="AC246" i="23"/>
  <c r="AI246" i="23"/>
  <c r="AO246" i="23"/>
  <c r="AU246" i="23"/>
  <c r="BA246" i="23"/>
  <c r="BG246" i="23"/>
  <c r="BM246" i="23"/>
  <c r="BS246" i="23"/>
  <c r="BY246" i="23"/>
  <c r="CE246" i="23"/>
  <c r="CK246" i="23"/>
  <c r="AU39" i="23"/>
  <c r="BA39" i="23"/>
  <c r="BG39" i="23"/>
  <c r="BM39" i="23"/>
  <c r="BS39" i="23"/>
  <c r="BY39" i="23"/>
  <c r="CE39" i="23"/>
  <c r="CK39" i="23"/>
  <c r="AC216" i="23"/>
  <c r="AI216" i="23"/>
  <c r="AO216" i="23"/>
  <c r="AU216" i="23"/>
  <c r="BA216" i="23"/>
  <c r="BG216" i="23"/>
  <c r="BM216" i="23"/>
  <c r="BS216" i="23"/>
  <c r="BY216" i="23"/>
  <c r="CE216" i="23"/>
  <c r="CK216" i="23"/>
  <c r="W102" i="23"/>
  <c r="AC102" i="23"/>
  <c r="AI102" i="23"/>
  <c r="AO102" i="23"/>
  <c r="AU102" i="23"/>
  <c r="BA102" i="23"/>
  <c r="BG102" i="23"/>
  <c r="BM102" i="23"/>
  <c r="BS102" i="23"/>
  <c r="BY102" i="23"/>
  <c r="CE102" i="23"/>
  <c r="CK102" i="23"/>
  <c r="AO118" i="23"/>
  <c r="AU118" i="23"/>
  <c r="BA118" i="23"/>
  <c r="BG118" i="23"/>
  <c r="BM118" i="23"/>
  <c r="BS118" i="23"/>
  <c r="BY118" i="23"/>
  <c r="CE118" i="23"/>
  <c r="CK118" i="23"/>
  <c r="AC118" i="23"/>
  <c r="AI118" i="23"/>
  <c r="W262" i="23"/>
  <c r="AC262" i="23"/>
  <c r="AI262" i="23"/>
  <c r="AO262" i="23"/>
  <c r="AU262" i="23"/>
  <c r="BA262" i="23"/>
  <c r="BG262" i="23"/>
  <c r="BM262" i="23"/>
  <c r="BS262" i="23"/>
  <c r="BY262" i="23"/>
  <c r="CE262" i="23"/>
  <c r="CK262" i="23"/>
  <c r="W294" i="23"/>
  <c r="AC294" i="23"/>
  <c r="AI294" i="23"/>
  <c r="AO294" i="23"/>
  <c r="AU294" i="23"/>
  <c r="BA294" i="23"/>
  <c r="BG294" i="23"/>
  <c r="BM294" i="23"/>
  <c r="BS294" i="23"/>
  <c r="BY294" i="23"/>
  <c r="CE294" i="23"/>
  <c r="CK294" i="23"/>
  <c r="AI23" i="23"/>
  <c r="AO23" i="23"/>
  <c r="AU23" i="23"/>
  <c r="BA23" i="23"/>
  <c r="BG23" i="23"/>
  <c r="BM23" i="23"/>
  <c r="BS23" i="23"/>
  <c r="BY23" i="23"/>
  <c r="CE23" i="23"/>
  <c r="CK23" i="23"/>
  <c r="BG199" i="23"/>
  <c r="BM199" i="23"/>
  <c r="BS199" i="23"/>
  <c r="BY199" i="23"/>
  <c r="CE199" i="23"/>
  <c r="CK199" i="23"/>
  <c r="W166" i="23"/>
  <c r="AC166" i="23"/>
  <c r="AI166" i="23"/>
  <c r="AO166" i="23"/>
  <c r="AU166" i="23"/>
  <c r="BA166" i="23"/>
  <c r="BG166" i="23"/>
  <c r="BM166" i="23"/>
  <c r="BS166" i="23"/>
  <c r="BY166" i="23"/>
  <c r="CE166" i="23"/>
  <c r="CK166" i="23"/>
  <c r="AI70" i="23"/>
  <c r="AO70" i="23"/>
  <c r="AU70" i="23"/>
  <c r="BA70" i="23"/>
  <c r="BG70" i="23"/>
  <c r="BM70" i="23"/>
  <c r="BS70" i="23"/>
  <c r="BY70" i="23"/>
  <c r="CE70" i="23"/>
  <c r="CK70" i="23"/>
  <c r="W182" i="23"/>
  <c r="AC182" i="23"/>
  <c r="AI182" i="23"/>
  <c r="AO182" i="23"/>
  <c r="AU182" i="23"/>
  <c r="BA182" i="23"/>
  <c r="BG182" i="23"/>
  <c r="BM182" i="23"/>
  <c r="BS182" i="23"/>
  <c r="BY182" i="23"/>
  <c r="CE182" i="23"/>
  <c r="CK182" i="23"/>
  <c r="W263" i="23"/>
  <c r="AC263" i="23"/>
  <c r="AI263" i="23"/>
  <c r="AO263" i="23"/>
  <c r="AU263" i="23"/>
  <c r="BA263" i="23"/>
  <c r="BG263" i="23"/>
  <c r="BM263" i="23"/>
  <c r="BS263" i="23"/>
  <c r="BY263" i="23"/>
  <c r="CE263" i="23"/>
  <c r="CK263" i="23"/>
  <c r="W279" i="23"/>
  <c r="AC279" i="23"/>
  <c r="AI279" i="23"/>
  <c r="AO279" i="23"/>
  <c r="AU279" i="23"/>
  <c r="BA279" i="23"/>
  <c r="BG279" i="23"/>
  <c r="BM279" i="23"/>
  <c r="BS279" i="23"/>
  <c r="BY279" i="23"/>
  <c r="CE279" i="23"/>
  <c r="CK279" i="23"/>
  <c r="W23" i="23"/>
  <c r="AC23" i="23"/>
  <c r="W203" i="23"/>
  <c r="AC203" i="23"/>
  <c r="AI203" i="23"/>
  <c r="AO203" i="23"/>
  <c r="AU203" i="23"/>
  <c r="BA203" i="23"/>
  <c r="BG203" i="23"/>
  <c r="BM203" i="23"/>
  <c r="BS203" i="23"/>
  <c r="BY203" i="23"/>
  <c r="CE203" i="23"/>
  <c r="CK203" i="23"/>
  <c r="W316" i="23"/>
  <c r="AC316" i="23"/>
  <c r="CE329" i="23"/>
  <c r="CK329" i="23"/>
  <c r="W313" i="23"/>
  <c r="W267" i="23"/>
  <c r="AC267" i="23"/>
  <c r="AI267" i="23"/>
  <c r="AO267" i="23"/>
  <c r="AU267" i="23"/>
  <c r="BA267" i="23"/>
  <c r="BG267" i="23"/>
  <c r="BM267" i="23"/>
  <c r="BS267" i="23"/>
  <c r="BY267" i="23"/>
  <c r="CE267" i="23"/>
  <c r="CK267" i="23"/>
  <c r="W123" i="23"/>
  <c r="AC123" i="23"/>
  <c r="AI123" i="23"/>
  <c r="AO123" i="23"/>
  <c r="AU123" i="23"/>
  <c r="BA123" i="23"/>
  <c r="BG123" i="23"/>
  <c r="BM123" i="23"/>
  <c r="BS123" i="23"/>
  <c r="BY123" i="23"/>
  <c r="CE123" i="23"/>
  <c r="CK123" i="23"/>
  <c r="AO187" i="23"/>
  <c r="AU187" i="23"/>
  <c r="BA187" i="23"/>
  <c r="BG187" i="23"/>
  <c r="BM187" i="23"/>
  <c r="BS187" i="23"/>
  <c r="BY187" i="23"/>
  <c r="CE187" i="23"/>
  <c r="CK187" i="23"/>
  <c r="AC283" i="23"/>
  <c r="AI283" i="23"/>
  <c r="AO283" i="23"/>
  <c r="AU283" i="23"/>
  <c r="BA283" i="23"/>
  <c r="BG283" i="23"/>
  <c r="BM283" i="23"/>
  <c r="BS283" i="23"/>
  <c r="BY283" i="23"/>
  <c r="CE283" i="23"/>
  <c r="CK283" i="23"/>
  <c r="AI316" i="23"/>
  <c r="AO316" i="23"/>
  <c r="AU316" i="23"/>
  <c r="BA316" i="23"/>
  <c r="BG316" i="23"/>
  <c r="BM316" i="23"/>
  <c r="BS316" i="23"/>
  <c r="BY316" i="23"/>
  <c r="CE316" i="23"/>
  <c r="CK316" i="23"/>
  <c r="AC107" i="23"/>
  <c r="AI107" i="23"/>
  <c r="AO107" i="23"/>
  <c r="AU107" i="23"/>
  <c r="BA107" i="23"/>
  <c r="BG107" i="23"/>
  <c r="BM107" i="23"/>
  <c r="BS107" i="23"/>
  <c r="BY107" i="23"/>
  <c r="CE107" i="23"/>
  <c r="CK107" i="23"/>
  <c r="AC251" i="23"/>
  <c r="AI251" i="23"/>
  <c r="AO251" i="23"/>
  <c r="AU251" i="23"/>
  <c r="BA251" i="23"/>
  <c r="BG251" i="23"/>
  <c r="BM251" i="23"/>
  <c r="BS251" i="23"/>
  <c r="BY251" i="23"/>
  <c r="CE251" i="23"/>
  <c r="CK251" i="23"/>
  <c r="CZ10" i="23"/>
  <c r="CZ99" i="23"/>
  <c r="CZ105" i="23"/>
  <c r="CZ280" i="23"/>
  <c r="CZ134" i="23"/>
  <c r="CZ166" i="23"/>
  <c r="CZ226" i="23"/>
  <c r="CZ248" i="23"/>
  <c r="CZ272" i="23"/>
  <c r="CZ17" i="23"/>
  <c r="CZ30" i="23"/>
  <c r="CZ221" i="23"/>
  <c r="CZ235" i="23"/>
  <c r="CZ279" i="23"/>
  <c r="CZ104" i="23"/>
  <c r="CZ306" i="23"/>
  <c r="CZ29" i="23"/>
  <c r="CZ38" i="23"/>
  <c r="CZ67" i="23"/>
  <c r="CZ127" i="23"/>
  <c r="CZ229" i="23"/>
  <c r="CZ267" i="23"/>
  <c r="CZ15" i="23"/>
  <c r="CZ131" i="23"/>
  <c r="CZ219" i="23"/>
  <c r="CZ230" i="23"/>
  <c r="CZ243" i="23"/>
  <c r="CZ283" i="23"/>
  <c r="CZ325" i="23"/>
  <c r="CZ113" i="23"/>
  <c r="CZ25" i="23"/>
  <c r="CZ31" i="23"/>
  <c r="CZ54" i="23"/>
  <c r="CZ68" i="23"/>
  <c r="CZ77" i="23"/>
  <c r="CZ97" i="23"/>
  <c r="CZ156" i="23"/>
  <c r="CZ193" i="23"/>
  <c r="CZ234" i="23"/>
  <c r="CZ37" i="23"/>
  <c r="CZ60" i="23"/>
  <c r="CZ207" i="23"/>
  <c r="CZ220" i="23"/>
  <c r="CZ23" i="23"/>
  <c r="CZ211" i="23"/>
  <c r="CZ14" i="23"/>
  <c r="CZ58" i="23"/>
  <c r="CZ95" i="23"/>
  <c r="CZ137" i="23"/>
  <c r="CZ155" i="23"/>
  <c r="CZ160" i="23"/>
  <c r="CZ251" i="23"/>
  <c r="CZ282" i="23"/>
  <c r="CZ298" i="23"/>
  <c r="CZ253" i="23"/>
  <c r="CZ294" i="23"/>
  <c r="CZ324" i="23"/>
  <c r="CZ47" i="23"/>
  <c r="CZ49" i="23"/>
  <c r="CZ123" i="23"/>
  <c r="CZ209" i="23"/>
  <c r="CZ263" i="23"/>
  <c r="CZ278" i="23"/>
  <c r="CZ300" i="23"/>
  <c r="CZ35" i="23"/>
  <c r="CZ43" i="23"/>
  <c r="CZ71" i="23"/>
  <c r="CZ158" i="23"/>
  <c r="CZ225" i="23"/>
  <c r="CZ268" i="23"/>
  <c r="CZ284" i="23"/>
  <c r="CZ34" i="23"/>
  <c r="CZ53" i="23"/>
  <c r="CZ87" i="23"/>
  <c r="CZ94" i="23"/>
  <c r="CZ110" i="23"/>
  <c r="CZ194" i="23"/>
  <c r="CZ252" i="23"/>
  <c r="CZ24" i="23"/>
  <c r="CZ40" i="23"/>
  <c r="CZ128" i="23"/>
  <c r="CZ208" i="23"/>
  <c r="CZ224" i="23"/>
  <c r="CZ247" i="23"/>
  <c r="CZ323" i="23"/>
  <c r="CZ154" i="23"/>
  <c r="CZ255" i="23"/>
  <c r="CZ271" i="23"/>
  <c r="CZ301" i="23"/>
  <c r="CZ331" i="23"/>
  <c r="CZ45" i="23"/>
  <c r="CZ82" i="23"/>
  <c r="CZ102" i="23"/>
  <c r="CZ139" i="23"/>
  <c r="CZ145" i="23"/>
  <c r="CZ183" i="23"/>
  <c r="CZ192" i="23"/>
  <c r="CZ240" i="23"/>
  <c r="CZ317" i="23"/>
  <c r="CZ66" i="23"/>
  <c r="CZ118" i="23"/>
  <c r="CZ146" i="23"/>
  <c r="CZ150" i="23"/>
  <c r="CZ177" i="23"/>
  <c r="CZ182" i="23"/>
  <c r="CZ184" i="23"/>
  <c r="CZ188" i="23"/>
  <c r="CZ239" i="23"/>
  <c r="CZ303" i="23"/>
  <c r="CZ328" i="23"/>
  <c r="CZ52" i="23"/>
  <c r="CZ179" i="23"/>
  <c r="CZ256" i="23"/>
  <c r="CZ262" i="23"/>
  <c r="CZ286" i="23"/>
  <c r="CZ287" i="23"/>
  <c r="CZ302" i="23"/>
  <c r="CZ314" i="23"/>
  <c r="CZ327" i="23"/>
  <c r="CZ39" i="23"/>
  <c r="CZ76" i="23"/>
  <c r="CZ254" i="23"/>
  <c r="CZ313" i="23"/>
  <c r="CZ190" i="23"/>
  <c r="CZ122" i="23"/>
  <c r="CZ216" i="23"/>
  <c r="CZ231" i="23"/>
  <c r="CZ233" i="23"/>
  <c r="CZ42" i="23"/>
  <c r="CZ237" i="23"/>
  <c r="CZ312" i="23"/>
  <c r="CZ198" i="23"/>
  <c r="CZ264" i="23"/>
  <c r="CZ293" i="23"/>
  <c r="CZ310" i="23"/>
  <c r="CZ206" i="23"/>
  <c r="CZ316" i="23"/>
  <c r="D472" i="2"/>
  <c r="E472" i="2"/>
  <c r="F472" i="2"/>
  <c r="D408" i="2"/>
  <c r="E408" i="2"/>
  <c r="F408" i="2"/>
  <c r="D412" i="2"/>
  <c r="E412" i="2"/>
  <c r="F412" i="2"/>
  <c r="D424" i="2"/>
  <c r="E424" i="2"/>
  <c r="F424" i="2"/>
  <c r="D416" i="2"/>
  <c r="E416" i="2"/>
  <c r="F416" i="2"/>
  <c r="D420" i="2"/>
  <c r="E420" i="2"/>
  <c r="F420" i="2"/>
  <c r="D428" i="2"/>
  <c r="E428" i="2"/>
  <c r="F428" i="2"/>
  <c r="D436" i="2"/>
  <c r="E436" i="2"/>
  <c r="F436" i="2"/>
  <c r="D448" i="2"/>
  <c r="E448" i="2"/>
  <c r="F448" i="2"/>
  <c r="D444" i="2"/>
  <c r="E444" i="2"/>
  <c r="F444" i="2"/>
  <c r="D452" i="2"/>
  <c r="E452" i="2"/>
  <c r="F452" i="2"/>
  <c r="D432" i="2"/>
  <c r="E432" i="2"/>
  <c r="F432" i="2"/>
  <c r="D476" i="2"/>
  <c r="E476" i="2"/>
  <c r="F476" i="2"/>
  <c r="D456" i="2"/>
  <c r="E456" i="2"/>
  <c r="F456" i="2"/>
  <c r="D480" i="2"/>
  <c r="E480" i="2"/>
  <c r="F480" i="2"/>
  <c r="D484" i="2"/>
  <c r="E484" i="2"/>
  <c r="F484" i="2"/>
  <c r="D464" i="2"/>
  <c r="E464" i="2"/>
  <c r="F464" i="2"/>
  <c r="D468" i="2"/>
  <c r="E468" i="2"/>
  <c r="F468" i="2"/>
  <c r="D364" i="2"/>
  <c r="E364" i="2"/>
  <c r="F364" i="2"/>
  <c r="D376" i="2"/>
  <c r="E376" i="2"/>
  <c r="F376" i="2"/>
  <c r="D356" i="2"/>
  <c r="E356" i="2"/>
  <c r="F356" i="2"/>
  <c r="D360" i="2"/>
  <c r="E360" i="2"/>
  <c r="F360" i="2"/>
  <c r="D368" i="2"/>
  <c r="E368" i="2"/>
  <c r="F368" i="2"/>
  <c r="D372" i="2"/>
  <c r="E372" i="2"/>
  <c r="F372" i="2"/>
  <c r="D380" i="2"/>
  <c r="E380" i="2"/>
  <c r="F380" i="2"/>
  <c r="D384" i="2"/>
  <c r="E384" i="2"/>
  <c r="F384" i="2"/>
  <c r="D396" i="2"/>
  <c r="E396" i="2"/>
  <c r="F396" i="2"/>
  <c r="D324" i="2"/>
  <c r="E324" i="2"/>
  <c r="F324" i="2"/>
  <c r="D332" i="2"/>
  <c r="E332" i="2"/>
  <c r="F332" i="2"/>
  <c r="D344" i="2"/>
  <c r="E344" i="2"/>
  <c r="F344" i="2"/>
  <c r="D348" i="2"/>
  <c r="E348" i="2"/>
  <c r="F348" i="2"/>
  <c r="D352" i="2"/>
  <c r="E352" i="2"/>
  <c r="F352" i="2"/>
  <c r="D308" i="2"/>
  <c r="E308" i="2"/>
  <c r="F308" i="2"/>
  <c r="D312" i="2"/>
  <c r="E312" i="2"/>
  <c r="F312" i="2"/>
  <c r="D320" i="2"/>
  <c r="E320" i="2"/>
  <c r="F320" i="2"/>
  <c r="D328" i="2"/>
  <c r="E328" i="2"/>
  <c r="F328" i="2"/>
  <c r="D340" i="2"/>
  <c r="E340" i="2"/>
  <c r="F340" i="2"/>
  <c r="D288" i="2"/>
  <c r="E288" i="2"/>
  <c r="F288" i="2"/>
  <c r="D296" i="2"/>
  <c r="E296" i="2"/>
  <c r="F296" i="2"/>
  <c r="D300" i="2"/>
  <c r="E300" i="2"/>
  <c r="F300" i="2"/>
  <c r="D316" i="2"/>
  <c r="E316" i="2"/>
  <c r="F316" i="2"/>
  <c r="D304" i="2"/>
  <c r="E304" i="2"/>
  <c r="F304" i="2"/>
  <c r="D84" i="2"/>
  <c r="E84" i="2"/>
  <c r="F84" i="2"/>
  <c r="D92" i="2"/>
  <c r="E92" i="2"/>
  <c r="F92" i="2"/>
  <c r="D100" i="2"/>
  <c r="E100" i="2"/>
  <c r="F100" i="2"/>
  <c r="D96" i="2"/>
  <c r="E96" i="2"/>
  <c r="F96" i="2"/>
  <c r="D108" i="2"/>
  <c r="E108" i="2"/>
  <c r="F108" i="2"/>
  <c r="D112" i="2"/>
  <c r="E112" i="2"/>
  <c r="F112" i="2"/>
  <c r="D120" i="2"/>
  <c r="E120" i="2"/>
  <c r="F120" i="2"/>
  <c r="D128" i="2"/>
  <c r="E128" i="2"/>
  <c r="F128" i="2"/>
  <c r="D124" i="2"/>
  <c r="E124" i="2"/>
  <c r="F124" i="2"/>
  <c r="D116" i="2"/>
  <c r="E116" i="2"/>
  <c r="F116" i="2"/>
  <c r="D132" i="2"/>
  <c r="E132" i="2"/>
  <c r="F132" i="2"/>
  <c r="D136" i="2"/>
  <c r="E136" i="2"/>
  <c r="F136" i="2"/>
  <c r="D140" i="2"/>
  <c r="E140" i="2"/>
  <c r="F140" i="2"/>
  <c r="D144" i="2"/>
  <c r="E144" i="2"/>
  <c r="F144" i="2"/>
  <c r="D152" i="2"/>
  <c r="E152" i="2"/>
  <c r="F152" i="2"/>
  <c r="D156" i="2"/>
  <c r="E156" i="2"/>
  <c r="F156" i="2"/>
  <c r="D160" i="2"/>
  <c r="E160" i="2"/>
  <c r="F160" i="2"/>
  <c r="D164" i="2"/>
  <c r="E164" i="2"/>
  <c r="F164" i="2"/>
  <c r="D168" i="2"/>
  <c r="E168" i="2"/>
  <c r="F168" i="2"/>
  <c r="D172" i="2"/>
  <c r="E172" i="2"/>
  <c r="F172" i="2"/>
  <c r="D148" i="2"/>
  <c r="E148" i="2"/>
  <c r="F148" i="2"/>
  <c r="D200" i="2"/>
  <c r="E200" i="2"/>
  <c r="F200" i="2"/>
  <c r="D208" i="2"/>
  <c r="E208" i="2"/>
  <c r="F208" i="2"/>
  <c r="D216" i="2"/>
  <c r="E216" i="2"/>
  <c r="F216" i="2"/>
  <c r="D180" i="2"/>
  <c r="E180" i="2"/>
  <c r="F180" i="2"/>
  <c r="D192" i="2"/>
  <c r="E192" i="2"/>
  <c r="F192" i="2"/>
  <c r="D196" i="2"/>
  <c r="E196" i="2"/>
  <c r="F196" i="2"/>
  <c r="D204" i="2"/>
  <c r="E204" i="2"/>
  <c r="F204" i="2"/>
  <c r="D240" i="2"/>
  <c r="E240" i="2"/>
  <c r="F240" i="2"/>
  <c r="D228" i="2"/>
  <c r="E228" i="2"/>
  <c r="F228" i="2"/>
  <c r="D232" i="2"/>
  <c r="E232" i="2"/>
  <c r="F232" i="2"/>
  <c r="D224" i="2"/>
  <c r="E224" i="2"/>
  <c r="F224" i="2"/>
  <c r="D236" i="2"/>
  <c r="E236" i="2"/>
  <c r="F236" i="2"/>
  <c r="D244" i="2"/>
  <c r="E244" i="2"/>
  <c r="F244" i="2"/>
  <c r="D248" i="2"/>
  <c r="E248" i="2"/>
  <c r="F248" i="2"/>
  <c r="D260" i="2"/>
  <c r="E260" i="2"/>
  <c r="F260" i="2"/>
  <c r="D268" i="2"/>
  <c r="E268" i="2"/>
  <c r="F268" i="2"/>
  <c r="D276" i="2"/>
  <c r="E276" i="2"/>
  <c r="F276" i="2"/>
  <c r="D280" i="2"/>
  <c r="E280" i="2"/>
  <c r="F280" i="2"/>
  <c r="D32" i="2"/>
  <c r="E32" i="2"/>
  <c r="F32" i="2"/>
  <c r="D40" i="2"/>
  <c r="E40" i="2"/>
  <c r="F40" i="2"/>
  <c r="D44" i="2"/>
  <c r="E44" i="2"/>
  <c r="F44" i="2"/>
  <c r="D72" i="2"/>
  <c r="E72" i="2"/>
  <c r="F72" i="2"/>
  <c r="D76" i="2"/>
  <c r="E76" i="2"/>
  <c r="F76" i="2"/>
  <c r="F48" i="2"/>
  <c r="E48" i="2"/>
  <c r="D48" i="2"/>
  <c r="F56" i="2"/>
  <c r="E56" i="2"/>
  <c r="D56" i="2"/>
  <c r="D20" i="2"/>
  <c r="E20" i="2"/>
  <c r="F20" i="2"/>
  <c r="D24" i="2"/>
  <c r="E24" i="2"/>
  <c r="F24" i="2"/>
  <c r="D28" i="2"/>
  <c r="E28" i="2"/>
  <c r="F28" i="2"/>
  <c r="D12" i="2"/>
  <c r="E12" i="2"/>
  <c r="F12" i="2"/>
  <c r="D16" i="2"/>
  <c r="E16" i="2"/>
  <c r="F16" i="2"/>
  <c r="D52" i="2"/>
  <c r="E52" i="2"/>
  <c r="F52" i="2"/>
  <c r="F8" i="2"/>
  <c r="D8" i="2"/>
  <c r="CT475" i="2"/>
  <c r="BI475" i="2"/>
  <c r="AP475" i="2"/>
  <c r="CT474" i="2"/>
  <c r="BI474" i="2"/>
  <c r="AP474" i="2"/>
  <c r="CT473" i="2"/>
  <c r="BI473" i="2"/>
  <c r="AP473" i="2"/>
  <c r="CT472" i="2"/>
  <c r="CM472" i="2"/>
  <c r="CN475" i="2" s="1"/>
  <c r="CO475" i="2" s="1" a="1"/>
  <c r="CO475" i="2" s="1"/>
  <c r="BI472" i="2"/>
  <c r="AP472" i="2"/>
  <c r="X472" i="2"/>
  <c r="M472" i="2"/>
  <c r="CT471" i="2"/>
  <c r="BI471" i="2"/>
  <c r="AP471" i="2"/>
  <c r="CT470" i="2"/>
  <c r="BI470" i="2"/>
  <c r="AP470" i="2"/>
  <c r="CT469" i="2"/>
  <c r="BI469" i="2"/>
  <c r="AP469" i="2"/>
  <c r="CT468" i="2"/>
  <c r="CM468" i="2"/>
  <c r="CN468" i="2" s="1"/>
  <c r="CO468" i="2" s="1" a="1"/>
  <c r="CO468" i="2" s="1"/>
  <c r="BI468" i="2"/>
  <c r="AP468" i="2"/>
  <c r="X468" i="2"/>
  <c r="M468" i="2"/>
  <c r="CT467" i="2"/>
  <c r="BI467" i="2"/>
  <c r="AP467" i="2"/>
  <c r="CT466" i="2"/>
  <c r="BI466" i="2"/>
  <c r="AP466" i="2"/>
  <c r="CT465" i="2"/>
  <c r="BI465" i="2"/>
  <c r="AP465" i="2"/>
  <c r="CT464" i="2"/>
  <c r="CM464" i="2"/>
  <c r="CN467" i="2" s="1"/>
  <c r="CO467" i="2" s="1" a="1"/>
  <c r="CO467" i="2" s="1"/>
  <c r="BI464" i="2"/>
  <c r="AP464" i="2"/>
  <c r="X464" i="2"/>
  <c r="M464" i="2"/>
  <c r="CT431" i="2"/>
  <c r="BI431" i="2"/>
  <c r="AP431" i="2"/>
  <c r="CT430" i="2"/>
  <c r="BI430" i="2"/>
  <c r="AP430" i="2"/>
  <c r="CT429" i="2"/>
  <c r="BI429" i="2"/>
  <c r="AP429" i="2"/>
  <c r="CT428" i="2"/>
  <c r="CM428" i="2"/>
  <c r="CN431" i="2" s="1"/>
  <c r="CO431" i="2" s="1" a="1"/>
  <c r="CO431" i="2" s="1"/>
  <c r="BI428" i="2"/>
  <c r="AP428" i="2"/>
  <c r="X428" i="2"/>
  <c r="M428" i="2"/>
  <c r="CT423" i="2"/>
  <c r="BI423" i="2"/>
  <c r="AP423" i="2"/>
  <c r="CT422" i="2"/>
  <c r="BI422" i="2"/>
  <c r="AP422" i="2"/>
  <c r="CT421" i="2"/>
  <c r="BI421" i="2"/>
  <c r="AP421" i="2"/>
  <c r="CT420" i="2"/>
  <c r="CM420" i="2"/>
  <c r="CN420" i="2" s="1"/>
  <c r="CO420" i="2" s="1" a="1"/>
  <c r="CO420" i="2" s="1"/>
  <c r="BI420" i="2"/>
  <c r="AP420" i="2"/>
  <c r="X420" i="2"/>
  <c r="M420" i="2"/>
  <c r="CT419" i="2"/>
  <c r="BI419" i="2"/>
  <c r="AP419" i="2"/>
  <c r="CT418" i="2"/>
  <c r="BI418" i="2"/>
  <c r="AP418" i="2"/>
  <c r="CT417" i="2"/>
  <c r="BI417" i="2"/>
  <c r="AP417" i="2"/>
  <c r="CT416" i="2"/>
  <c r="CM416" i="2"/>
  <c r="CN417" i="2" s="1"/>
  <c r="CO417" i="2" s="1" a="1"/>
  <c r="CO417" i="2" s="1"/>
  <c r="BI416" i="2"/>
  <c r="AP416" i="2"/>
  <c r="X416" i="2"/>
  <c r="M416" i="2"/>
  <c r="CT383" i="2"/>
  <c r="BI383" i="2"/>
  <c r="AP383" i="2"/>
  <c r="CT382" i="2"/>
  <c r="BI382" i="2"/>
  <c r="AP382" i="2"/>
  <c r="CT381" i="2"/>
  <c r="BI381" i="2"/>
  <c r="AP381" i="2"/>
  <c r="CT380" i="2"/>
  <c r="CM380" i="2"/>
  <c r="CN382" i="2" s="1"/>
  <c r="CO382" i="2" s="1" a="1"/>
  <c r="CO382" i="2" s="1"/>
  <c r="BI380" i="2"/>
  <c r="AP380" i="2"/>
  <c r="X380" i="2"/>
  <c r="M380" i="2"/>
  <c r="CT375" i="2"/>
  <c r="BI375" i="2"/>
  <c r="AP375" i="2"/>
  <c r="CT374" i="2"/>
  <c r="BI374" i="2"/>
  <c r="AP374" i="2"/>
  <c r="CT373" i="2"/>
  <c r="BI373" i="2"/>
  <c r="AP373" i="2"/>
  <c r="CT372" i="2"/>
  <c r="CM372" i="2"/>
  <c r="CN372" i="2" s="1"/>
  <c r="CO372" i="2" s="1" a="1"/>
  <c r="CO372" i="2" s="1"/>
  <c r="BI372" i="2"/>
  <c r="AP372" i="2"/>
  <c r="X372" i="2"/>
  <c r="M372" i="2"/>
  <c r="CT371" i="2"/>
  <c r="BI371" i="2"/>
  <c r="AP371" i="2"/>
  <c r="CT370" i="2"/>
  <c r="BI370" i="2"/>
  <c r="AP370" i="2"/>
  <c r="CT369" i="2"/>
  <c r="BI369" i="2"/>
  <c r="AP369" i="2"/>
  <c r="CT368" i="2"/>
  <c r="CM368" i="2"/>
  <c r="CN368" i="2" s="1"/>
  <c r="CO368" i="2" s="1" a="1"/>
  <c r="CO368" i="2" s="1"/>
  <c r="BI368" i="2"/>
  <c r="AP368" i="2"/>
  <c r="X368" i="2"/>
  <c r="M368" i="2"/>
  <c r="CT363" i="2"/>
  <c r="BI363" i="2"/>
  <c r="AP363" i="2"/>
  <c r="CT362" i="2"/>
  <c r="BI362" i="2"/>
  <c r="AP362" i="2"/>
  <c r="CT361" i="2"/>
  <c r="BI361" i="2"/>
  <c r="AP361" i="2"/>
  <c r="CT360" i="2"/>
  <c r="CM360" i="2"/>
  <c r="CN363" i="2" s="1"/>
  <c r="CO363" i="2" s="1" a="1"/>
  <c r="CO363" i="2" s="1"/>
  <c r="BI360" i="2"/>
  <c r="AP360" i="2"/>
  <c r="X360" i="2"/>
  <c r="M360" i="2"/>
  <c r="CT359" i="2"/>
  <c r="BI359" i="2"/>
  <c r="AP359" i="2"/>
  <c r="CT358" i="2"/>
  <c r="BI358" i="2"/>
  <c r="AP358" i="2"/>
  <c r="CT357" i="2"/>
  <c r="BI357" i="2"/>
  <c r="AP357" i="2"/>
  <c r="CT356" i="2"/>
  <c r="CM356" i="2"/>
  <c r="CN358" i="2" s="1"/>
  <c r="CO358" i="2" s="1" a="1"/>
  <c r="CO358" i="2" s="1"/>
  <c r="BI356" i="2"/>
  <c r="AP356" i="2"/>
  <c r="X356" i="2"/>
  <c r="M356" i="2"/>
  <c r="CT355" i="2"/>
  <c r="BI355" i="2"/>
  <c r="CT354" i="2"/>
  <c r="BI354" i="2"/>
  <c r="CT353" i="2"/>
  <c r="BI353" i="2"/>
  <c r="CT352" i="2"/>
  <c r="CM352" i="2"/>
  <c r="CN352" i="2" s="1"/>
  <c r="CO352" i="2" s="1" a="1"/>
  <c r="CO352" i="2" s="1"/>
  <c r="X352" i="2"/>
  <c r="M352" i="2"/>
  <c r="CT351" i="2"/>
  <c r="BI351" i="2"/>
  <c r="AP351" i="2"/>
  <c r="CT350" i="2"/>
  <c r="BI350" i="2"/>
  <c r="CT349" i="2"/>
  <c r="BI349" i="2"/>
  <c r="CT348" i="2"/>
  <c r="CM348" i="2"/>
  <c r="BI348" i="2"/>
  <c r="X348" i="2"/>
  <c r="M348" i="2"/>
  <c r="CT347" i="2"/>
  <c r="BI347" i="2"/>
  <c r="AP347" i="2"/>
  <c r="CT346" i="2"/>
  <c r="BI346" i="2"/>
  <c r="AP346" i="2"/>
  <c r="CT345" i="2"/>
  <c r="BI345" i="2"/>
  <c r="AP345" i="2"/>
  <c r="CT344" i="2"/>
  <c r="CM344" i="2"/>
  <c r="CN347" i="2" s="1"/>
  <c r="CO347" i="2" s="1" a="1"/>
  <c r="CO347" i="2" s="1"/>
  <c r="BI344" i="2"/>
  <c r="AP344" i="2"/>
  <c r="X344" i="2"/>
  <c r="M344" i="2"/>
  <c r="CT335" i="2"/>
  <c r="BI335" i="2"/>
  <c r="AP335" i="2"/>
  <c r="CT334" i="2"/>
  <c r="BI334" i="2"/>
  <c r="AP334" i="2"/>
  <c r="CT333" i="2"/>
  <c r="BI333" i="2"/>
  <c r="AP333" i="2"/>
  <c r="CT332" i="2"/>
  <c r="CM332" i="2"/>
  <c r="CN335" i="2" s="1"/>
  <c r="CO335" i="2" s="1" a="1"/>
  <c r="CO335" i="2" s="1"/>
  <c r="BI332" i="2"/>
  <c r="AP332" i="2"/>
  <c r="X332" i="2"/>
  <c r="M332" i="2"/>
  <c r="CT327" i="2"/>
  <c r="BI327" i="2"/>
  <c r="AP327" i="2"/>
  <c r="CT326" i="2"/>
  <c r="BI326" i="2"/>
  <c r="AP326" i="2"/>
  <c r="CT325" i="2"/>
  <c r="BI325" i="2"/>
  <c r="AP325" i="2"/>
  <c r="CT324" i="2"/>
  <c r="CM324" i="2"/>
  <c r="CN325" i="2" s="1"/>
  <c r="CO325" i="2" s="1" a="1"/>
  <c r="CO325" i="2" s="1"/>
  <c r="BI324" i="2"/>
  <c r="AP324" i="2"/>
  <c r="X324" i="2"/>
  <c r="M324" i="2"/>
  <c r="CT323" i="2"/>
  <c r="BI323" i="2"/>
  <c r="AP323" i="2"/>
  <c r="CT322" i="2"/>
  <c r="BI322" i="2"/>
  <c r="AP322" i="2"/>
  <c r="CT321" i="2"/>
  <c r="BI321" i="2"/>
  <c r="AP321" i="2"/>
  <c r="CT320" i="2"/>
  <c r="CM320" i="2"/>
  <c r="CN321" i="2" s="1"/>
  <c r="CO321" i="2" s="1" a="1"/>
  <c r="CO321" i="2" s="1"/>
  <c r="BI320" i="2"/>
  <c r="AP320" i="2"/>
  <c r="X320" i="2"/>
  <c r="M320" i="2"/>
  <c r="CT315" i="2"/>
  <c r="BI315" i="2"/>
  <c r="AP315" i="2"/>
  <c r="CT314" i="2"/>
  <c r="BI314" i="2"/>
  <c r="AP314" i="2"/>
  <c r="CT313" i="2"/>
  <c r="BI313" i="2"/>
  <c r="AP313" i="2"/>
  <c r="CT312" i="2"/>
  <c r="CM312" i="2"/>
  <c r="BI312" i="2"/>
  <c r="AP312" i="2"/>
  <c r="X312" i="2"/>
  <c r="M312" i="2"/>
  <c r="CT311" i="2"/>
  <c r="BI311" i="2"/>
  <c r="AP311" i="2"/>
  <c r="CT310" i="2"/>
  <c r="BI310" i="2"/>
  <c r="AP310" i="2"/>
  <c r="CT309" i="2"/>
  <c r="BI309" i="2"/>
  <c r="AP309" i="2"/>
  <c r="CT308" i="2"/>
  <c r="CM308" i="2"/>
  <c r="CN309" i="2" s="1"/>
  <c r="CO309" i="2" s="1" a="1"/>
  <c r="CO309" i="2" s="1"/>
  <c r="BI308" i="2"/>
  <c r="AP308" i="2"/>
  <c r="X308" i="2"/>
  <c r="M308" i="2"/>
  <c r="CT307" i="2"/>
  <c r="BI307" i="2"/>
  <c r="AP307" i="2"/>
  <c r="CT306" i="2"/>
  <c r="BI306" i="2"/>
  <c r="AP306" i="2"/>
  <c r="CT305" i="2"/>
  <c r="BI305" i="2"/>
  <c r="AP305" i="2"/>
  <c r="CT304" i="2"/>
  <c r="CM304" i="2"/>
  <c r="CN306" i="2" s="1"/>
  <c r="CO306" i="2" s="1" a="1"/>
  <c r="CO306" i="2" s="1"/>
  <c r="BI304" i="2"/>
  <c r="AP304" i="2"/>
  <c r="X304" i="2"/>
  <c r="M304" i="2"/>
  <c r="CT251" i="2"/>
  <c r="BI251" i="2"/>
  <c r="AP251" i="2"/>
  <c r="CT250" i="2"/>
  <c r="BI250" i="2"/>
  <c r="AP250" i="2"/>
  <c r="CT249" i="2"/>
  <c r="BI249" i="2"/>
  <c r="AP249" i="2"/>
  <c r="CT248" i="2"/>
  <c r="CM248" i="2"/>
  <c r="CN248" i="2" s="1"/>
  <c r="CO248" i="2" s="1" a="1"/>
  <c r="CO248" i="2" s="1"/>
  <c r="BI248" i="2"/>
  <c r="AP248" i="2"/>
  <c r="X248" i="2"/>
  <c r="M248" i="2"/>
  <c r="CT247" i="2"/>
  <c r="BI247" i="2"/>
  <c r="AP247" i="2"/>
  <c r="CT246" i="2"/>
  <c r="BI246" i="2"/>
  <c r="AP246" i="2"/>
  <c r="CT245" i="2"/>
  <c r="BI245" i="2"/>
  <c r="AP245" i="2"/>
  <c r="CT244" i="2"/>
  <c r="CM244" i="2"/>
  <c r="CN246" i="2" s="1"/>
  <c r="CO246" i="2" s="1" a="1"/>
  <c r="CO246" i="2" s="1"/>
  <c r="BI244" i="2"/>
  <c r="AP244" i="2"/>
  <c r="X244" i="2"/>
  <c r="M244" i="2"/>
  <c r="CT239" i="2"/>
  <c r="BI239" i="2"/>
  <c r="AP239" i="2"/>
  <c r="CT238" i="2"/>
  <c r="BI238" i="2"/>
  <c r="AP238" i="2"/>
  <c r="CT237" i="2"/>
  <c r="BI237" i="2"/>
  <c r="AP237" i="2"/>
  <c r="CT236" i="2"/>
  <c r="CM236" i="2"/>
  <c r="CN239" i="2" s="1"/>
  <c r="CO239" i="2" s="1" a="1"/>
  <c r="CO239" i="2" s="1"/>
  <c r="BI236" i="2"/>
  <c r="AP236" i="2"/>
  <c r="X236" i="2"/>
  <c r="M236" i="2"/>
  <c r="CT227" i="2"/>
  <c r="BI227" i="2"/>
  <c r="AP227" i="2"/>
  <c r="CT226" i="2"/>
  <c r="BI226" i="2"/>
  <c r="AP226" i="2"/>
  <c r="CT225" i="2"/>
  <c r="BI225" i="2"/>
  <c r="AP225" i="2"/>
  <c r="CT224" i="2"/>
  <c r="CM224" i="2"/>
  <c r="CN225" i="2" s="1"/>
  <c r="CO225" i="2" s="1" a="1"/>
  <c r="CO225" i="2" s="1"/>
  <c r="BI224" i="2"/>
  <c r="AP224" i="2"/>
  <c r="X224" i="2"/>
  <c r="M224" i="2"/>
  <c r="CT207" i="2"/>
  <c r="CT206" i="2"/>
  <c r="CT205" i="2"/>
  <c r="CT204" i="2"/>
  <c r="CM204" i="2"/>
  <c r="CT151" i="2"/>
  <c r="BI151" i="2"/>
  <c r="AP151" i="2"/>
  <c r="CT150" i="2"/>
  <c r="BI150" i="2"/>
  <c r="AP150" i="2"/>
  <c r="CT149" i="2"/>
  <c r="BI149" i="2"/>
  <c r="AP149" i="2"/>
  <c r="CT148" i="2"/>
  <c r="CM148" i="2"/>
  <c r="BI148" i="2"/>
  <c r="AP148" i="2"/>
  <c r="X148" i="2"/>
  <c r="M148" i="2"/>
  <c r="CT175" i="2"/>
  <c r="BI175" i="2"/>
  <c r="AP175" i="2"/>
  <c r="CT174" i="2"/>
  <c r="BI174" i="2"/>
  <c r="AP174" i="2"/>
  <c r="CT173" i="2"/>
  <c r="BI173" i="2"/>
  <c r="AP173" i="2"/>
  <c r="CT172" i="2"/>
  <c r="CM172" i="2"/>
  <c r="CN174" i="2" s="1"/>
  <c r="CO174" i="2" s="1" a="1"/>
  <c r="CO174" i="2" s="1"/>
  <c r="BI172" i="2"/>
  <c r="AP172" i="2"/>
  <c r="X172" i="2"/>
  <c r="M172" i="2"/>
  <c r="CT143" i="2"/>
  <c r="BI143" i="2"/>
  <c r="AP143" i="2"/>
  <c r="CT142" i="2"/>
  <c r="BI142" i="2"/>
  <c r="AP142" i="2"/>
  <c r="CT141" i="2"/>
  <c r="BI141" i="2"/>
  <c r="AP141" i="2"/>
  <c r="CT140" i="2"/>
  <c r="CM140" i="2"/>
  <c r="BI140" i="2"/>
  <c r="AP140" i="2"/>
  <c r="X140" i="2"/>
  <c r="M140" i="2"/>
  <c r="CT139" i="2"/>
  <c r="BI139" i="2"/>
  <c r="AP139" i="2"/>
  <c r="CT138" i="2"/>
  <c r="BI138" i="2"/>
  <c r="AP138" i="2"/>
  <c r="CT137" i="2"/>
  <c r="BI137" i="2"/>
  <c r="AP137" i="2"/>
  <c r="CT136" i="2"/>
  <c r="CM136" i="2"/>
  <c r="CN138" i="2" s="1"/>
  <c r="CO138" i="2" s="1" a="1"/>
  <c r="CO138" i="2" s="1"/>
  <c r="BI136" i="2"/>
  <c r="AP136" i="2"/>
  <c r="X136" i="2"/>
  <c r="M136" i="2"/>
  <c r="CT135" i="2"/>
  <c r="BI135" i="2"/>
  <c r="AP135" i="2"/>
  <c r="CT134" i="2"/>
  <c r="BI134" i="2"/>
  <c r="AP134" i="2"/>
  <c r="CT133" i="2"/>
  <c r="BI133" i="2"/>
  <c r="AP133" i="2"/>
  <c r="CT132" i="2"/>
  <c r="CM132" i="2"/>
  <c r="CN132" i="2" s="1"/>
  <c r="CO132" i="2" s="1" a="1"/>
  <c r="CO132" i="2" s="1"/>
  <c r="BI132" i="2"/>
  <c r="AP132" i="2"/>
  <c r="X132" i="2"/>
  <c r="M132" i="2"/>
  <c r="E8" i="2"/>
  <c r="CT52" i="2"/>
  <c r="CT19" i="2"/>
  <c r="CT18" i="2"/>
  <c r="CT17" i="2"/>
  <c r="CT16" i="2"/>
  <c r="CT15" i="2"/>
  <c r="CT14" i="2"/>
  <c r="CT13" i="2"/>
  <c r="CT12" i="2"/>
  <c r="CT59" i="2"/>
  <c r="CT126" i="2"/>
  <c r="CT125" i="2"/>
  <c r="CT124" i="2"/>
  <c r="CT131" i="2"/>
  <c r="CT130" i="2"/>
  <c r="CT129" i="2"/>
  <c r="CT128" i="2"/>
  <c r="CT123" i="2"/>
  <c r="CT122" i="2"/>
  <c r="CT121" i="2"/>
  <c r="CT120" i="2"/>
  <c r="CT115" i="2"/>
  <c r="CT114" i="2"/>
  <c r="CT113" i="2"/>
  <c r="CT112" i="2"/>
  <c r="CT111" i="2"/>
  <c r="CT110" i="2"/>
  <c r="CT109" i="2"/>
  <c r="CT108" i="2"/>
  <c r="CT99" i="2"/>
  <c r="CT98" i="2"/>
  <c r="CT97" i="2"/>
  <c r="CT96" i="2"/>
  <c r="CT103" i="2"/>
  <c r="CT102" i="2"/>
  <c r="CT101" i="2"/>
  <c r="CT100" i="2"/>
  <c r="CT95" i="2"/>
  <c r="CT94" i="2"/>
  <c r="CT93" i="2"/>
  <c r="CT92" i="2"/>
  <c r="CT87" i="2"/>
  <c r="CT86" i="2"/>
  <c r="CT85" i="2"/>
  <c r="CT84" i="2"/>
  <c r="CT79" i="2"/>
  <c r="CT78" i="2"/>
  <c r="CT77" i="2"/>
  <c r="CT76" i="2"/>
  <c r="CT75" i="2"/>
  <c r="CT74" i="2"/>
  <c r="CT73" i="2"/>
  <c r="CT72" i="2"/>
  <c r="CT47" i="2"/>
  <c r="CT46" i="2"/>
  <c r="CT45" i="2"/>
  <c r="CT44" i="2"/>
  <c r="CT43" i="2"/>
  <c r="CT42" i="2"/>
  <c r="CT41" i="2"/>
  <c r="CT40" i="2"/>
  <c r="CT119" i="2"/>
  <c r="CT118" i="2"/>
  <c r="CT117" i="2"/>
  <c r="CT116" i="2"/>
  <c r="BI119" i="2"/>
  <c r="AP119" i="2"/>
  <c r="BI118" i="2"/>
  <c r="AP118" i="2"/>
  <c r="BI117" i="2"/>
  <c r="AP117" i="2"/>
  <c r="CM116" i="2"/>
  <c r="CN118" i="2" s="1"/>
  <c r="CO118" i="2" s="1" a="1"/>
  <c r="CO118" i="2" s="1"/>
  <c r="BI116" i="2"/>
  <c r="AP116" i="2"/>
  <c r="X116" i="2"/>
  <c r="M116" i="2"/>
  <c r="BI99" i="2"/>
  <c r="AP99" i="2"/>
  <c r="BI98" i="2"/>
  <c r="AP98" i="2"/>
  <c r="BI97" i="2"/>
  <c r="AP97" i="2"/>
  <c r="CM96" i="2"/>
  <c r="BI96" i="2"/>
  <c r="AP96" i="2"/>
  <c r="X96" i="2"/>
  <c r="M96" i="2"/>
  <c r="BI111" i="2"/>
  <c r="AP111" i="2"/>
  <c r="BI110" i="2"/>
  <c r="AP110" i="2"/>
  <c r="BI109" i="2"/>
  <c r="AP109" i="2"/>
  <c r="CM108" i="2"/>
  <c r="BI108" i="2"/>
  <c r="AP108" i="2"/>
  <c r="X108" i="2"/>
  <c r="M108" i="2"/>
  <c r="BI47" i="2"/>
  <c r="AP47" i="2"/>
  <c r="BI46" i="2"/>
  <c r="AP46" i="2"/>
  <c r="BI45" i="2"/>
  <c r="AP45" i="2"/>
  <c r="CM44" i="2"/>
  <c r="BI44" i="2"/>
  <c r="AP44" i="2"/>
  <c r="M44" i="2"/>
  <c r="BI43" i="2"/>
  <c r="AP43" i="2"/>
  <c r="BI42" i="2"/>
  <c r="AP42" i="2"/>
  <c r="BI41" i="2"/>
  <c r="AP41" i="2"/>
  <c r="CM40" i="2"/>
  <c r="BI40" i="2"/>
  <c r="AP40" i="2"/>
  <c r="M40" i="2"/>
  <c r="BI19" i="2"/>
  <c r="AP19" i="2"/>
  <c r="BI18" i="2"/>
  <c r="AP18" i="2"/>
  <c r="BI17" i="2"/>
  <c r="AP17" i="2"/>
  <c r="CM16" i="2"/>
  <c r="CN19" i="2" s="1"/>
  <c r="CO19" i="2" s="1" a="1"/>
  <c r="CO19" i="2" s="1"/>
  <c r="BI16" i="2"/>
  <c r="AP16" i="2"/>
  <c r="M16" i="2"/>
  <c r="BI15" i="2"/>
  <c r="AP15" i="2"/>
  <c r="BI14" i="2"/>
  <c r="AP14" i="2"/>
  <c r="BI13" i="2"/>
  <c r="AP13" i="2"/>
  <c r="BI12" i="2"/>
  <c r="AP12" i="2"/>
  <c r="CM12" i="2"/>
  <c r="CN12" i="2" s="1"/>
  <c r="CO12" i="2" s="1" a="1"/>
  <c r="CO12" i="2" s="1"/>
  <c r="M12" i="2"/>
  <c r="CT427" i="2"/>
  <c r="CT426" i="2"/>
  <c r="CT425" i="2"/>
  <c r="CT424" i="2"/>
  <c r="CT415" i="2"/>
  <c r="CT414" i="2"/>
  <c r="CT413" i="2"/>
  <c r="CT412" i="2"/>
  <c r="CT411" i="2"/>
  <c r="CT410" i="2"/>
  <c r="CT409" i="2"/>
  <c r="CT408" i="2"/>
  <c r="CM408" i="2"/>
  <c r="CN410" i="2" s="1"/>
  <c r="CO410" i="2" s="1" a="1"/>
  <c r="CO410" i="2" s="1"/>
  <c r="CT319" i="2"/>
  <c r="CT318" i="2"/>
  <c r="CT317" i="2"/>
  <c r="CT316" i="2"/>
  <c r="CM316" i="2"/>
  <c r="CT291" i="2"/>
  <c r="CT290" i="2"/>
  <c r="CT289" i="2"/>
  <c r="CT288" i="2"/>
  <c r="CM288" i="2"/>
  <c r="CN291" i="2" s="1"/>
  <c r="CO291" i="2" s="1" a="1"/>
  <c r="CO291" i="2" s="1"/>
  <c r="CT283" i="2"/>
  <c r="CT282" i="2"/>
  <c r="CT281" i="2"/>
  <c r="CT280" i="2"/>
  <c r="CM280" i="2"/>
  <c r="CN282" i="2" s="1"/>
  <c r="CO282" i="2" s="1" a="1"/>
  <c r="CO282" i="2" s="1"/>
  <c r="CT279" i="2"/>
  <c r="CT278" i="2"/>
  <c r="CT277" i="2"/>
  <c r="CT276" i="2"/>
  <c r="CM276" i="2"/>
  <c r="CN276" i="2" s="1"/>
  <c r="CO276" i="2" s="1" a="1"/>
  <c r="CO276" i="2" s="1"/>
  <c r="CT235" i="2"/>
  <c r="CT234" i="2"/>
  <c r="CT233" i="2"/>
  <c r="CT232" i="2"/>
  <c r="CM232" i="2"/>
  <c r="CN232" i="2" s="1"/>
  <c r="CO232" i="2" s="1" a="1"/>
  <c r="CO232" i="2" s="1"/>
  <c r="CT231" i="2"/>
  <c r="CT230" i="2"/>
  <c r="CT229" i="2"/>
  <c r="CT228" i="2"/>
  <c r="CM228" i="2"/>
  <c r="CT243" i="2"/>
  <c r="CT242" i="2"/>
  <c r="CT241" i="2"/>
  <c r="CT240" i="2"/>
  <c r="CM240" i="2"/>
  <c r="CN240" i="2" s="1"/>
  <c r="CO240" i="2" s="1" a="1"/>
  <c r="CO240" i="2" s="1"/>
  <c r="CT199" i="2"/>
  <c r="CT198" i="2"/>
  <c r="CT197" i="2"/>
  <c r="CT196" i="2"/>
  <c r="CM196" i="2"/>
  <c r="CN199" i="2" s="1"/>
  <c r="CO199" i="2" s="1" a="1"/>
  <c r="CO199" i="2" s="1"/>
  <c r="CT195" i="2"/>
  <c r="CT194" i="2"/>
  <c r="CT193" i="2"/>
  <c r="CT192" i="2"/>
  <c r="CM192" i="2"/>
  <c r="CT183" i="2"/>
  <c r="CT182" i="2"/>
  <c r="CT181" i="2"/>
  <c r="CT180" i="2"/>
  <c r="CM180" i="2"/>
  <c r="CN181" i="2" s="1"/>
  <c r="CO181" i="2" s="1" a="1"/>
  <c r="CO181" i="2" s="1"/>
  <c r="CT219" i="2"/>
  <c r="CT218" i="2"/>
  <c r="CT217" i="2"/>
  <c r="CT216" i="2"/>
  <c r="CM216" i="2"/>
  <c r="CN216" i="2" s="1"/>
  <c r="CO216" i="2" s="1" a="1"/>
  <c r="CO216" i="2" s="1"/>
  <c r="CT211" i="2"/>
  <c r="CT210" i="2"/>
  <c r="CT209" i="2"/>
  <c r="CT208" i="2"/>
  <c r="CM208" i="2"/>
  <c r="CN210" i="2" s="1"/>
  <c r="CO210" i="2" s="1" a="1"/>
  <c r="CO210" i="2" s="1"/>
  <c r="CT203" i="2"/>
  <c r="CT202" i="2"/>
  <c r="CT201" i="2"/>
  <c r="CT200" i="2"/>
  <c r="CM200" i="2"/>
  <c r="CN200" i="2" s="1"/>
  <c r="CO200" i="2" s="1" a="1"/>
  <c r="CO200" i="2" s="1"/>
  <c r="CT171" i="2"/>
  <c r="CT170" i="2"/>
  <c r="CT169" i="2"/>
  <c r="CT168" i="2"/>
  <c r="CM168" i="2"/>
  <c r="CN170" i="2" s="1"/>
  <c r="CO170" i="2" s="1" a="1"/>
  <c r="CO170" i="2" s="1"/>
  <c r="CT167" i="2"/>
  <c r="CT166" i="2"/>
  <c r="CT165" i="2"/>
  <c r="CT164" i="2"/>
  <c r="CM164" i="2"/>
  <c r="CN165" i="2" s="1"/>
  <c r="CO165" i="2" s="1" a="1"/>
  <c r="CO165" i="2" s="1"/>
  <c r="CT163" i="2"/>
  <c r="CT162" i="2"/>
  <c r="CT161" i="2"/>
  <c r="CT160" i="2"/>
  <c r="CM160" i="2"/>
  <c r="CN162" i="2" s="1"/>
  <c r="CO162" i="2" s="1" a="1"/>
  <c r="CO162" i="2" s="1"/>
  <c r="CT159" i="2"/>
  <c r="CT158" i="2"/>
  <c r="CT157" i="2"/>
  <c r="CT156" i="2"/>
  <c r="CM156" i="2"/>
  <c r="CN159" i="2" s="1"/>
  <c r="CO159" i="2" s="1" a="1"/>
  <c r="CO159" i="2" s="1"/>
  <c r="CT155" i="2"/>
  <c r="CT154" i="2"/>
  <c r="CT153" i="2"/>
  <c r="CT152" i="2"/>
  <c r="CM152" i="2"/>
  <c r="CN152" i="2" s="1"/>
  <c r="CO152" i="2" s="1" a="1"/>
  <c r="CO152" i="2" s="1"/>
  <c r="CT147" i="2"/>
  <c r="CT146" i="2"/>
  <c r="CT145" i="2"/>
  <c r="CT144" i="2"/>
  <c r="CM144" i="2"/>
  <c r="CT127" i="2"/>
  <c r="CM124" i="2"/>
  <c r="CM128" i="2"/>
  <c r="CN128" i="2" s="1"/>
  <c r="CO128" i="2" s="1" a="1"/>
  <c r="CO128" i="2" s="1"/>
  <c r="CM120" i="2"/>
  <c r="CN122" i="2" s="1"/>
  <c r="CO122" i="2" s="1" a="1"/>
  <c r="CO122" i="2" s="1"/>
  <c r="CM112" i="2"/>
  <c r="CM100" i="2"/>
  <c r="CN100" i="2" s="1"/>
  <c r="CO100" i="2" s="1" a="1"/>
  <c r="CO100" i="2" s="1"/>
  <c r="CT35" i="2"/>
  <c r="CT34" i="2"/>
  <c r="CT33" i="2"/>
  <c r="CT32" i="2"/>
  <c r="CT51" i="2"/>
  <c r="CT50" i="2"/>
  <c r="CT49" i="2"/>
  <c r="CT48" i="2"/>
  <c r="CM48" i="2"/>
  <c r="CN51" i="2" s="1"/>
  <c r="CO51" i="2" s="1" a="1"/>
  <c r="CO51" i="2" s="1"/>
  <c r="M32" i="2"/>
  <c r="BI35" i="2"/>
  <c r="AP35" i="2"/>
  <c r="BI34" i="2"/>
  <c r="AP34" i="2"/>
  <c r="BI33" i="2"/>
  <c r="AP33" i="2"/>
  <c r="BI32" i="2"/>
  <c r="AP32" i="2"/>
  <c r="CM32" i="2"/>
  <c r="CN32" i="2" s="1"/>
  <c r="CO32" i="2" s="1" a="1"/>
  <c r="CO32" i="2" s="1"/>
  <c r="BI235" i="2"/>
  <c r="AP235" i="2"/>
  <c r="BI234" i="2"/>
  <c r="AP234" i="2"/>
  <c r="BI233" i="2"/>
  <c r="AP233" i="2"/>
  <c r="BI232" i="2"/>
  <c r="AP232" i="2"/>
  <c r="X232" i="2"/>
  <c r="M232" i="2"/>
  <c r="BI231" i="2"/>
  <c r="AP231" i="2"/>
  <c r="BI230" i="2"/>
  <c r="AP230" i="2"/>
  <c r="BI229" i="2"/>
  <c r="AP229" i="2"/>
  <c r="BI228" i="2"/>
  <c r="AP228" i="2"/>
  <c r="X228" i="2"/>
  <c r="M228" i="2"/>
  <c r="BI199" i="2"/>
  <c r="AP199" i="2"/>
  <c r="BI198" i="2"/>
  <c r="AP198" i="2"/>
  <c r="BI197" i="2"/>
  <c r="AP197" i="2"/>
  <c r="BI196" i="2"/>
  <c r="AP196" i="2"/>
  <c r="X196" i="2"/>
  <c r="M196" i="2"/>
  <c r="BI195" i="2"/>
  <c r="AP195" i="2"/>
  <c r="BI194" i="2"/>
  <c r="AP194" i="2"/>
  <c r="BI193" i="2"/>
  <c r="AP193" i="2"/>
  <c r="BI192" i="2"/>
  <c r="AP192" i="2"/>
  <c r="X192" i="2"/>
  <c r="M192" i="2"/>
  <c r="BI183" i="2"/>
  <c r="AP183" i="2"/>
  <c r="BI182" i="2"/>
  <c r="AP182" i="2"/>
  <c r="BI181" i="2"/>
  <c r="AP181" i="2"/>
  <c r="BI180" i="2"/>
  <c r="AP180" i="2"/>
  <c r="X180" i="2"/>
  <c r="M180" i="2"/>
  <c r="BI243" i="2"/>
  <c r="AP243" i="2"/>
  <c r="BI242" i="2"/>
  <c r="AP242" i="2"/>
  <c r="BI241" i="2"/>
  <c r="AP241" i="2"/>
  <c r="BI240" i="2"/>
  <c r="AP240" i="2"/>
  <c r="X240" i="2"/>
  <c r="M240" i="2"/>
  <c r="BI219" i="2"/>
  <c r="AP219" i="2"/>
  <c r="BI218" i="2"/>
  <c r="AP218" i="2"/>
  <c r="BI217" i="2"/>
  <c r="AP217" i="2"/>
  <c r="BI216" i="2"/>
  <c r="AP216" i="2"/>
  <c r="X216" i="2"/>
  <c r="M216" i="2"/>
  <c r="BI203" i="2"/>
  <c r="AP203" i="2"/>
  <c r="BI202" i="2"/>
  <c r="AP202" i="2"/>
  <c r="BI201" i="2"/>
  <c r="AP201" i="2"/>
  <c r="BI200" i="2"/>
  <c r="AP200" i="2"/>
  <c r="X200" i="2"/>
  <c r="M200" i="2"/>
  <c r="BI171" i="2"/>
  <c r="AP171" i="2"/>
  <c r="BI170" i="2"/>
  <c r="AP170" i="2"/>
  <c r="BI169" i="2"/>
  <c r="AP169" i="2"/>
  <c r="BI168" i="2"/>
  <c r="AP168" i="2"/>
  <c r="X168" i="2"/>
  <c r="M168" i="2"/>
  <c r="BI283" i="2"/>
  <c r="AP283" i="2"/>
  <c r="BI282" i="2"/>
  <c r="AP282" i="2"/>
  <c r="BI281" i="2"/>
  <c r="AP281" i="2"/>
  <c r="BI280" i="2"/>
  <c r="AP280" i="2"/>
  <c r="X280" i="2"/>
  <c r="M280" i="2"/>
  <c r="BI279" i="2"/>
  <c r="AP279" i="2"/>
  <c r="BI278" i="2"/>
  <c r="AP278" i="2"/>
  <c r="BI277" i="2"/>
  <c r="AP277" i="2"/>
  <c r="BI276" i="2"/>
  <c r="AP276" i="2"/>
  <c r="X276" i="2"/>
  <c r="M276" i="2"/>
  <c r="BI127" i="2"/>
  <c r="AP127" i="2"/>
  <c r="BI126" i="2"/>
  <c r="AP126" i="2"/>
  <c r="BI125" i="2"/>
  <c r="AP125" i="2"/>
  <c r="BI124" i="2"/>
  <c r="AP124" i="2"/>
  <c r="X124" i="2"/>
  <c r="M124" i="2"/>
  <c r="BI131" i="2"/>
  <c r="AP131" i="2"/>
  <c r="BI130" i="2"/>
  <c r="AP130" i="2"/>
  <c r="BI129" i="2"/>
  <c r="AP129" i="2"/>
  <c r="BI128" i="2"/>
  <c r="AP128" i="2"/>
  <c r="X128" i="2"/>
  <c r="M128" i="2"/>
  <c r="BI123" i="2"/>
  <c r="AP123" i="2"/>
  <c r="BI122" i="2"/>
  <c r="AP122" i="2"/>
  <c r="BI121" i="2"/>
  <c r="AP121" i="2"/>
  <c r="BI120" i="2"/>
  <c r="AP120" i="2"/>
  <c r="X120" i="2"/>
  <c r="M120" i="2"/>
  <c r="BI115" i="2"/>
  <c r="AP115" i="2"/>
  <c r="BI114" i="2"/>
  <c r="AP114" i="2"/>
  <c r="BI113" i="2"/>
  <c r="AP113" i="2"/>
  <c r="BI112" i="2"/>
  <c r="AP112" i="2"/>
  <c r="X112" i="2"/>
  <c r="M112" i="2"/>
  <c r="BI87" i="2"/>
  <c r="AP87" i="2"/>
  <c r="BI86" i="2"/>
  <c r="AP86" i="2"/>
  <c r="BI85" i="2"/>
  <c r="AP85" i="2"/>
  <c r="BI84" i="2"/>
  <c r="AP84" i="2"/>
  <c r="X84" i="2"/>
  <c r="M84" i="2"/>
  <c r="BI51" i="2"/>
  <c r="AP51" i="2"/>
  <c r="BI50" i="2"/>
  <c r="AP50" i="2"/>
  <c r="BI49" i="2"/>
  <c r="AP49" i="2"/>
  <c r="BI48" i="2"/>
  <c r="BV48" i="2" s="1"/>
  <c r="AP48" i="2"/>
  <c r="X48" i="2"/>
  <c r="M48" i="2"/>
  <c r="BI427" i="2"/>
  <c r="AP427" i="2"/>
  <c r="BI426" i="2"/>
  <c r="AP426" i="2"/>
  <c r="BI425" i="2"/>
  <c r="AP425" i="2"/>
  <c r="BI424" i="2"/>
  <c r="AP424" i="2"/>
  <c r="X424" i="2"/>
  <c r="M424" i="2"/>
  <c r="BI415" i="2"/>
  <c r="AP415" i="2"/>
  <c r="BI414" i="2"/>
  <c r="AP414" i="2"/>
  <c r="BI413" i="2"/>
  <c r="AP413" i="2"/>
  <c r="BI412" i="2"/>
  <c r="AP412" i="2"/>
  <c r="X412" i="2"/>
  <c r="M412" i="2"/>
  <c r="BI411" i="2"/>
  <c r="AP411" i="2"/>
  <c r="BI410" i="2"/>
  <c r="AP410" i="2"/>
  <c r="BI409" i="2"/>
  <c r="AP409" i="2"/>
  <c r="BI408" i="2"/>
  <c r="AP408" i="2"/>
  <c r="X408" i="2"/>
  <c r="M408" i="2"/>
  <c r="BI319" i="2"/>
  <c r="AP319" i="2"/>
  <c r="BI318" i="2"/>
  <c r="AP318" i="2"/>
  <c r="BI317" i="2"/>
  <c r="AP317" i="2"/>
  <c r="BI316" i="2"/>
  <c r="AP316" i="2"/>
  <c r="X316" i="2"/>
  <c r="M316" i="2"/>
  <c r="CM412" i="2"/>
  <c r="CN415" i="2" s="1"/>
  <c r="CO415" i="2" s="1" a="1"/>
  <c r="CO415" i="2" s="1"/>
  <c r="CM424" i="2"/>
  <c r="CN427" i="2" s="1"/>
  <c r="CO427" i="2" s="1" a="1"/>
  <c r="CO427" i="2" s="1"/>
  <c r="BI167" i="2"/>
  <c r="AP167" i="2"/>
  <c r="BI166" i="2"/>
  <c r="AP166" i="2"/>
  <c r="BI165" i="2"/>
  <c r="AP165" i="2"/>
  <c r="BI164" i="2"/>
  <c r="AP164" i="2"/>
  <c r="X164" i="2"/>
  <c r="M164" i="2"/>
  <c r="BI163" i="2"/>
  <c r="AP163" i="2"/>
  <c r="BI162" i="2"/>
  <c r="AP162" i="2"/>
  <c r="BI161" i="2"/>
  <c r="AP161" i="2"/>
  <c r="BI160" i="2"/>
  <c r="AP160" i="2"/>
  <c r="X160" i="2"/>
  <c r="M160" i="2"/>
  <c r="BI159" i="2"/>
  <c r="AP159" i="2"/>
  <c r="BI158" i="2"/>
  <c r="AP158" i="2"/>
  <c r="BI157" i="2"/>
  <c r="AP157" i="2"/>
  <c r="BI156" i="2"/>
  <c r="AP156" i="2"/>
  <c r="X156" i="2"/>
  <c r="M156" i="2"/>
  <c r="BI155" i="2"/>
  <c r="AP155" i="2"/>
  <c r="BI154" i="2"/>
  <c r="AP154" i="2"/>
  <c r="BI153" i="2"/>
  <c r="BI152" i="2"/>
  <c r="AP152" i="2"/>
  <c r="X152" i="2"/>
  <c r="M152" i="2"/>
  <c r="BI147" i="2"/>
  <c r="AP147" i="2"/>
  <c r="BI146" i="2"/>
  <c r="AP146" i="2"/>
  <c r="BI145" i="2"/>
  <c r="AP145" i="2"/>
  <c r="BI144" i="2"/>
  <c r="AP144" i="2"/>
  <c r="X144" i="2"/>
  <c r="M144" i="2"/>
  <c r="BI103" i="2"/>
  <c r="AP103" i="2"/>
  <c r="BI102" i="2"/>
  <c r="AP102" i="2"/>
  <c r="BI101" i="2"/>
  <c r="AP101" i="2"/>
  <c r="BI100" i="2"/>
  <c r="AP100" i="2"/>
  <c r="X100" i="2"/>
  <c r="M100" i="2"/>
  <c r="CT487" i="2"/>
  <c r="BI487" i="2"/>
  <c r="AP487" i="2"/>
  <c r="CT486" i="2"/>
  <c r="BI486" i="2"/>
  <c r="AP486" i="2"/>
  <c r="CT485" i="2"/>
  <c r="BI485" i="2"/>
  <c r="AP485" i="2"/>
  <c r="CT484" i="2"/>
  <c r="CM484" i="2"/>
  <c r="CN487" i="2" s="1"/>
  <c r="CO487" i="2" s="1" a="1"/>
  <c r="CO487" i="2" s="1"/>
  <c r="BI484" i="2"/>
  <c r="AP484" i="2"/>
  <c r="X484" i="2"/>
  <c r="M484" i="2"/>
  <c r="CT435" i="2"/>
  <c r="BI435" i="2"/>
  <c r="AP435" i="2"/>
  <c r="CT434" i="2"/>
  <c r="BI434" i="2"/>
  <c r="AP434" i="2"/>
  <c r="CT433" i="2"/>
  <c r="BI433" i="2"/>
  <c r="AP433" i="2"/>
  <c r="CT432" i="2"/>
  <c r="CM432" i="2"/>
  <c r="CN434" i="2" s="1"/>
  <c r="CO434" i="2" s="1" a="1"/>
  <c r="CO434" i="2" s="1"/>
  <c r="BI432" i="2"/>
  <c r="AP432" i="2"/>
  <c r="X432" i="2"/>
  <c r="M432" i="2"/>
  <c r="BI79" i="2"/>
  <c r="AP79" i="2"/>
  <c r="BI78" i="2"/>
  <c r="BI77" i="2"/>
  <c r="AP77" i="2"/>
  <c r="BI76" i="2"/>
  <c r="AP76" i="2"/>
  <c r="X76" i="2"/>
  <c r="M76" i="2"/>
  <c r="CT31" i="2"/>
  <c r="BI31" i="2"/>
  <c r="AP31" i="2"/>
  <c r="CT30" i="2"/>
  <c r="BI30" i="2"/>
  <c r="AP30" i="2"/>
  <c r="CT29" i="2"/>
  <c r="BI29" i="2"/>
  <c r="AP29" i="2"/>
  <c r="CT28" i="2"/>
  <c r="BI28" i="2"/>
  <c r="AP28" i="2"/>
  <c r="M28" i="2"/>
  <c r="CT27" i="2"/>
  <c r="BI27" i="2"/>
  <c r="AP27" i="2"/>
  <c r="CT26" i="2"/>
  <c r="BI26" i="2"/>
  <c r="AP26" i="2"/>
  <c r="CT25" i="2"/>
  <c r="BI25" i="2"/>
  <c r="AP25" i="2"/>
  <c r="CT24" i="2"/>
  <c r="CM24" i="2"/>
  <c r="CN27" i="2" s="1"/>
  <c r="CO27" i="2" s="1" a="1"/>
  <c r="CO27" i="2" s="1"/>
  <c r="BI24" i="2"/>
  <c r="AP24" i="2"/>
  <c r="M24" i="2"/>
  <c r="CT23" i="2"/>
  <c r="CT22" i="2"/>
  <c r="CT21" i="2"/>
  <c r="CT20" i="2"/>
  <c r="CM20" i="2"/>
  <c r="M20" i="2"/>
  <c r="CT11" i="2"/>
  <c r="BI11" i="2"/>
  <c r="AP11" i="2"/>
  <c r="CT10" i="2"/>
  <c r="BI10" i="2"/>
  <c r="AP10" i="2"/>
  <c r="CT9" i="2"/>
  <c r="BI9" i="2"/>
  <c r="AP9" i="2"/>
  <c r="CT8" i="2"/>
  <c r="BI8" i="2"/>
  <c r="AT8" i="2"/>
  <c r="AR8" i="2"/>
  <c r="AP8" i="2"/>
  <c r="CM8" i="2"/>
  <c r="CN9" i="2" s="1"/>
  <c r="CO9" i="2" s="1" a="1"/>
  <c r="CO9" i="2" s="1"/>
  <c r="X8" i="2"/>
  <c r="M8" i="2"/>
  <c r="CM76" i="2"/>
  <c r="AE8" i="2"/>
  <c r="AF8" i="2" s="1"/>
  <c r="CT483" i="2"/>
  <c r="BI483" i="2"/>
  <c r="AP483" i="2"/>
  <c r="CT482" i="2"/>
  <c r="BI482" i="2"/>
  <c r="AP482" i="2"/>
  <c r="CT481" i="2"/>
  <c r="BI481" i="2"/>
  <c r="AP481" i="2"/>
  <c r="CT480" i="2"/>
  <c r="CM480" i="2"/>
  <c r="BI480" i="2"/>
  <c r="AP480" i="2"/>
  <c r="X480" i="2"/>
  <c r="M480" i="2"/>
  <c r="CT459" i="2"/>
  <c r="BI459" i="2"/>
  <c r="AP459" i="2"/>
  <c r="CT458" i="2"/>
  <c r="BI458" i="2"/>
  <c r="AP458" i="2"/>
  <c r="CT457" i="2"/>
  <c r="BI457" i="2"/>
  <c r="AP457" i="2"/>
  <c r="CT456" i="2"/>
  <c r="CM456" i="2"/>
  <c r="BI456" i="2"/>
  <c r="AP456" i="2"/>
  <c r="X456" i="2"/>
  <c r="M456" i="2"/>
  <c r="BI59" i="2"/>
  <c r="AP59" i="2"/>
  <c r="CT58" i="2"/>
  <c r="BI58" i="2"/>
  <c r="AP58" i="2"/>
  <c r="CT57" i="2"/>
  <c r="BI57" i="2"/>
  <c r="AP57" i="2"/>
  <c r="CT56" i="2"/>
  <c r="CM56" i="2"/>
  <c r="BI56" i="2"/>
  <c r="AP56" i="2"/>
  <c r="X56" i="2"/>
  <c r="M56" i="2"/>
  <c r="AP341" i="2"/>
  <c r="AP342" i="2"/>
  <c r="M448" i="2"/>
  <c r="X448" i="2"/>
  <c r="BI448" i="2"/>
  <c r="CM448" i="2"/>
  <c r="CT448" i="2"/>
  <c r="BI449" i="2"/>
  <c r="CT449" i="2"/>
  <c r="AP450" i="2"/>
  <c r="BI450" i="2"/>
  <c r="CT450" i="2"/>
  <c r="AP451" i="2"/>
  <c r="BI451" i="2"/>
  <c r="CT451" i="2"/>
  <c r="BI376" i="2"/>
  <c r="AP364" i="2"/>
  <c r="AP365" i="2"/>
  <c r="BI365" i="2"/>
  <c r="BI364" i="2"/>
  <c r="BI366" i="2"/>
  <c r="BI367" i="2"/>
  <c r="AP366" i="2"/>
  <c r="AP367" i="2"/>
  <c r="X364" i="2"/>
  <c r="BI288" i="2"/>
  <c r="AP288" i="2"/>
  <c r="AP73" i="2"/>
  <c r="CT479" i="2"/>
  <c r="BI479" i="2"/>
  <c r="AP479" i="2"/>
  <c r="CT478" i="2"/>
  <c r="BI478" i="2"/>
  <c r="AP478" i="2"/>
  <c r="CT477" i="2"/>
  <c r="BI477" i="2"/>
  <c r="AP477" i="2"/>
  <c r="CT476" i="2"/>
  <c r="CM476" i="2"/>
  <c r="CN476" i="2" s="1"/>
  <c r="CO476" i="2" s="1" a="1"/>
  <c r="CO476" i="2" s="1"/>
  <c r="BI476" i="2"/>
  <c r="AP476" i="2"/>
  <c r="X476" i="2"/>
  <c r="M476" i="2"/>
  <c r="CT455" i="2"/>
  <c r="BI455" i="2"/>
  <c r="AP455" i="2"/>
  <c r="CT454" i="2"/>
  <c r="BI454" i="2"/>
  <c r="AP454" i="2"/>
  <c r="CT453" i="2"/>
  <c r="BI453" i="2"/>
  <c r="AP453" i="2"/>
  <c r="CT452" i="2"/>
  <c r="CM452" i="2"/>
  <c r="CN455" i="2" s="1"/>
  <c r="CO455" i="2" s="1" a="1"/>
  <c r="CO455" i="2" s="1"/>
  <c r="BI452" i="2"/>
  <c r="AP452" i="2"/>
  <c r="X452" i="2"/>
  <c r="M452" i="2"/>
  <c r="CT447" i="2"/>
  <c r="BI447" i="2"/>
  <c r="AP447" i="2"/>
  <c r="CT446" i="2"/>
  <c r="BI446" i="2"/>
  <c r="AP446" i="2"/>
  <c r="CT445" i="2"/>
  <c r="BI445" i="2"/>
  <c r="AP445" i="2"/>
  <c r="CT444" i="2"/>
  <c r="CM444" i="2"/>
  <c r="CN444" i="2" s="1"/>
  <c r="CO444" i="2" s="1" a="1"/>
  <c r="CO444" i="2" s="1"/>
  <c r="BI444" i="2"/>
  <c r="AP444" i="2"/>
  <c r="X444" i="2"/>
  <c r="M444" i="2"/>
  <c r="CT379" i="2"/>
  <c r="BI379" i="2"/>
  <c r="AP379" i="2"/>
  <c r="CT378" i="2"/>
  <c r="BI378" i="2"/>
  <c r="AP378" i="2"/>
  <c r="CT377" i="2"/>
  <c r="BI377" i="2"/>
  <c r="AP377" i="2"/>
  <c r="CT376" i="2"/>
  <c r="CM376" i="2"/>
  <c r="CN378" i="2" s="1"/>
  <c r="CO378" i="2" s="1" a="1"/>
  <c r="CO378" i="2" s="1"/>
  <c r="AP376" i="2"/>
  <c r="X376" i="2"/>
  <c r="M376" i="2"/>
  <c r="CT367" i="2"/>
  <c r="CT366" i="2"/>
  <c r="CT365" i="2"/>
  <c r="CT364" i="2"/>
  <c r="CM364" i="2"/>
  <c r="M364" i="2"/>
  <c r="CT343" i="2"/>
  <c r="BI343" i="2"/>
  <c r="AP343" i="2"/>
  <c r="CT342" i="2"/>
  <c r="BI342" i="2"/>
  <c r="CT341" i="2"/>
  <c r="BI341" i="2"/>
  <c r="CT340" i="2"/>
  <c r="CM340" i="2"/>
  <c r="CN341" i="2" s="1"/>
  <c r="CO341" i="2" s="1" a="1"/>
  <c r="CO341" i="2" s="1"/>
  <c r="BI340" i="2"/>
  <c r="X340" i="2"/>
  <c r="M340" i="2"/>
  <c r="CT331" i="2"/>
  <c r="BI331" i="2"/>
  <c r="AP331" i="2"/>
  <c r="CT330" i="2"/>
  <c r="BI330" i="2"/>
  <c r="AP330" i="2"/>
  <c r="CT329" i="2"/>
  <c r="BI329" i="2"/>
  <c r="CT328" i="2"/>
  <c r="CM328" i="2"/>
  <c r="CN328" i="2" s="1"/>
  <c r="CO328" i="2" s="1" a="1"/>
  <c r="CO328" i="2" s="1"/>
  <c r="BI328" i="2"/>
  <c r="X328" i="2"/>
  <c r="M328" i="2"/>
  <c r="BI385" i="2"/>
  <c r="BI386" i="2"/>
  <c r="BI387" i="2"/>
  <c r="BI260" i="2"/>
  <c r="BI261" i="2"/>
  <c r="BI262" i="2"/>
  <c r="BI263" i="2"/>
  <c r="BI268" i="2"/>
  <c r="BI269" i="2"/>
  <c r="BI270" i="2"/>
  <c r="BI271" i="2"/>
  <c r="BI72" i="2"/>
  <c r="BI73" i="2"/>
  <c r="BI74" i="2"/>
  <c r="BI75" i="2"/>
  <c r="BI289" i="2"/>
  <c r="BI290" i="2"/>
  <c r="BI291" i="2"/>
  <c r="BI296" i="2"/>
  <c r="BI297" i="2"/>
  <c r="BI298" i="2"/>
  <c r="BI299" i="2"/>
  <c r="BI300" i="2"/>
  <c r="BI301" i="2"/>
  <c r="BI302" i="2"/>
  <c r="BI303" i="2"/>
  <c r="BI396" i="2"/>
  <c r="BI397" i="2"/>
  <c r="BI398" i="2"/>
  <c r="BI399" i="2"/>
  <c r="BI436" i="2"/>
  <c r="BI437" i="2"/>
  <c r="BI438" i="2"/>
  <c r="BI439" i="2"/>
  <c r="BI95" i="2"/>
  <c r="AP95" i="2"/>
  <c r="BI94" i="2"/>
  <c r="BI93" i="2"/>
  <c r="AP94" i="2"/>
  <c r="CM92" i="2"/>
  <c r="CN92" i="2" s="1"/>
  <c r="CO92" i="2" s="1" a="1"/>
  <c r="CO92" i="2" s="1"/>
  <c r="BI92" i="2"/>
  <c r="BV92" i="2" s="1"/>
  <c r="AP93" i="2"/>
  <c r="X92" i="2"/>
  <c r="M92" i="2"/>
  <c r="CT439" i="2"/>
  <c r="AP439" i="2"/>
  <c r="CT438" i="2"/>
  <c r="AP438" i="2"/>
  <c r="CT437" i="2"/>
  <c r="AP437" i="2"/>
  <c r="CT436" i="2"/>
  <c r="CM436" i="2"/>
  <c r="CN438" i="2" s="1"/>
  <c r="CO438" i="2" s="1" a="1"/>
  <c r="CO438" i="2" s="1"/>
  <c r="AP436" i="2"/>
  <c r="X436" i="2"/>
  <c r="M436" i="2"/>
  <c r="CT55" i="2"/>
  <c r="BI55" i="2"/>
  <c r="AP55" i="2"/>
  <c r="CT54" i="2"/>
  <c r="BI54" i="2"/>
  <c r="AP54" i="2"/>
  <c r="CT53" i="2"/>
  <c r="BI53" i="2"/>
  <c r="AP53" i="2"/>
  <c r="CM52" i="2"/>
  <c r="BI52" i="2"/>
  <c r="AP52" i="2"/>
  <c r="X52" i="2"/>
  <c r="M52" i="2"/>
  <c r="X260" i="2"/>
  <c r="X268" i="2"/>
  <c r="X72" i="2"/>
  <c r="X288" i="2"/>
  <c r="X296" i="2"/>
  <c r="X300" i="2"/>
  <c r="X396" i="2"/>
  <c r="X384" i="2"/>
  <c r="CT399" i="2"/>
  <c r="AP399" i="2"/>
  <c r="CT398" i="2"/>
  <c r="AP398" i="2"/>
  <c r="CT397" i="2"/>
  <c r="CT396" i="2"/>
  <c r="CM396" i="2"/>
  <c r="CN396" i="2" s="1"/>
  <c r="CO396" i="2" s="1" a="1"/>
  <c r="CO396" i="2" s="1"/>
  <c r="AP396" i="2"/>
  <c r="M396" i="2"/>
  <c r="CT303" i="2"/>
  <c r="AP303" i="2"/>
  <c r="CT302" i="2"/>
  <c r="AP302" i="2"/>
  <c r="CT301" i="2"/>
  <c r="AP301" i="2"/>
  <c r="CT300" i="2"/>
  <c r="CM300" i="2"/>
  <c r="CN300" i="2" s="1"/>
  <c r="CO300" i="2" s="1" a="1"/>
  <c r="CO300" i="2" s="1"/>
  <c r="AP300" i="2"/>
  <c r="M300" i="2"/>
  <c r="CT299" i="2"/>
  <c r="AP299" i="2"/>
  <c r="CT298" i="2"/>
  <c r="AP298" i="2"/>
  <c r="CT297" i="2"/>
  <c r="AP297" i="2"/>
  <c r="CT296" i="2"/>
  <c r="CM296" i="2"/>
  <c r="CN298" i="2" s="1"/>
  <c r="CO298" i="2" s="1" a="1"/>
  <c r="CO298" i="2" s="1"/>
  <c r="AP296" i="2"/>
  <c r="M296" i="2"/>
  <c r="AP291" i="2"/>
  <c r="AP290" i="2"/>
  <c r="AP289" i="2"/>
  <c r="M288" i="2"/>
  <c r="CJ8" i="23"/>
  <c r="CJ9" i="23"/>
  <c r="CD8" i="23"/>
  <c r="CD9" i="23"/>
  <c r="BX8" i="23"/>
  <c r="BX9" i="23"/>
  <c r="BR8" i="23"/>
  <c r="BR9" i="23"/>
  <c r="BL8" i="23"/>
  <c r="BL9" i="23"/>
  <c r="BF8" i="23"/>
  <c r="BF9" i="23"/>
  <c r="AZ8" i="23"/>
  <c r="AZ9" i="23"/>
  <c r="AT8" i="23"/>
  <c r="AT9" i="23"/>
  <c r="AN8" i="23"/>
  <c r="AN9" i="23"/>
  <c r="CM384" i="2"/>
  <c r="CN384" i="2" s="1"/>
  <c r="CO384" i="2" s="1" a="1"/>
  <c r="CO384" i="2" s="1"/>
  <c r="CM72" i="2"/>
  <c r="CM260" i="2"/>
  <c r="CN260" i="2" s="1"/>
  <c r="CO260" i="2" s="1" a="1"/>
  <c r="CO260" i="2" s="1"/>
  <c r="CM268" i="2"/>
  <c r="CN268" i="2" s="1"/>
  <c r="CO268" i="2" s="1" a="1"/>
  <c r="CO268" i="2" s="1"/>
  <c r="AP75" i="2"/>
  <c r="AP74" i="2"/>
  <c r="AP72" i="2"/>
  <c r="AP271" i="2"/>
  <c r="AP270" i="2"/>
  <c r="AP269" i="2"/>
  <c r="AP268" i="2"/>
  <c r="AP263" i="2"/>
  <c r="AP262" i="2"/>
  <c r="AP261" i="2"/>
  <c r="AP260" i="2"/>
  <c r="AP387" i="2"/>
  <c r="AP386" i="2"/>
  <c r="AP385" i="2"/>
  <c r="AP384" i="2"/>
  <c r="CT385" i="2"/>
  <c r="CT386" i="2"/>
  <c r="CT387" i="2"/>
  <c r="CT260" i="2"/>
  <c r="CT261" i="2"/>
  <c r="CT262" i="2"/>
  <c r="CT263" i="2"/>
  <c r="CT268" i="2"/>
  <c r="CT269" i="2"/>
  <c r="CT270" i="2"/>
  <c r="CT271" i="2"/>
  <c r="CT384" i="2"/>
  <c r="L8" i="24"/>
  <c r="L9" i="24"/>
  <c r="L10" i="24"/>
  <c r="L11" i="24"/>
  <c r="L12" i="24"/>
  <c r="L13" i="24"/>
  <c r="L14" i="24"/>
  <c r="L15" i="24"/>
  <c r="L16" i="24"/>
  <c r="L17" i="24"/>
  <c r="L18" i="24"/>
  <c r="L19" i="24"/>
  <c r="L20" i="24"/>
  <c r="L21" i="24"/>
  <c r="L22" i="24"/>
  <c r="L23" i="24"/>
  <c r="L24" i="24"/>
  <c r="L25" i="24"/>
  <c r="L26" i="24"/>
  <c r="L27" i="24"/>
  <c r="L28" i="24"/>
  <c r="L29" i="24"/>
  <c r="L30" i="24"/>
  <c r="L7" i="24"/>
  <c r="F31" i="25"/>
  <c r="F30" i="25"/>
  <c r="F29" i="25"/>
  <c r="F28" i="25"/>
  <c r="F27" i="25"/>
  <c r="F26" i="25"/>
  <c r="F25" i="25"/>
  <c r="F24" i="25"/>
  <c r="F23" i="25"/>
  <c r="F22" i="25"/>
  <c r="F21" i="25"/>
  <c r="F20" i="25"/>
  <c r="F19" i="25"/>
  <c r="F18" i="25"/>
  <c r="F17" i="25"/>
  <c r="F16" i="25"/>
  <c r="F15" i="25"/>
  <c r="F14" i="25"/>
  <c r="F13" i="25"/>
  <c r="F12" i="25"/>
  <c r="F11" i="25"/>
  <c r="F10" i="25"/>
  <c r="F9" i="25"/>
  <c r="F8" i="25"/>
  <c r="F8" i="24"/>
  <c r="F9" i="24"/>
  <c r="F10" i="24"/>
  <c r="F11" i="24"/>
  <c r="F12" i="24"/>
  <c r="G12" i="24" a="1"/>
  <c r="G12" i="24"/>
  <c r="F13" i="24"/>
  <c r="G13" i="24" a="1"/>
  <c r="G13" i="24"/>
  <c r="F14" i="24"/>
  <c r="F15" i="24"/>
  <c r="G15" i="24" a="1"/>
  <c r="G15" i="24"/>
  <c r="F16" i="24"/>
  <c r="G16" i="24" a="1"/>
  <c r="G16" i="24"/>
  <c r="F17" i="24"/>
  <c r="G17" i="24" a="1"/>
  <c r="G17" i="24"/>
  <c r="F18" i="24"/>
  <c r="G18" i="24" a="1"/>
  <c r="G18" i="24"/>
  <c r="F19" i="24"/>
  <c r="G19" i="24" a="1"/>
  <c r="G19" i="24"/>
  <c r="F20" i="24"/>
  <c r="G20" i="24" a="1"/>
  <c r="G20" i="24"/>
  <c r="F21" i="24"/>
  <c r="G21" i="24" a="1"/>
  <c r="G21" i="24"/>
  <c r="F22" i="24"/>
  <c r="G22" i="24" a="1"/>
  <c r="G22" i="24"/>
  <c r="F23" i="24"/>
  <c r="G23" i="24" a="1"/>
  <c r="G23" i="24"/>
  <c r="F24" i="24"/>
  <c r="F25" i="24"/>
  <c r="F26" i="24"/>
  <c r="F27" i="24"/>
  <c r="F28" i="24"/>
  <c r="G28" i="24" a="1"/>
  <c r="G28" i="24"/>
  <c r="F29" i="24"/>
  <c r="G29" i="24" a="1"/>
  <c r="G29" i="24"/>
  <c r="F30" i="24"/>
  <c r="G30" i="24" a="1"/>
  <c r="G30" i="24"/>
  <c r="F7" i="24"/>
  <c r="G7" i="24" a="1"/>
  <c r="G7" i="24"/>
  <c r="G14" i="24" a="1"/>
  <c r="G14" i="24"/>
  <c r="G24" i="24" a="1"/>
  <c r="G24" i="24"/>
  <c r="G25" i="24" a="1"/>
  <c r="G25" i="24"/>
  <c r="G26" i="24" a="1"/>
  <c r="G26" i="24"/>
  <c r="G27" i="24" a="1"/>
  <c r="G27" i="24"/>
  <c r="G11" i="24" a="1"/>
  <c r="G11" i="24"/>
  <c r="G10" i="24" a="1"/>
  <c r="G10" i="24"/>
  <c r="G9" i="24" a="1"/>
  <c r="G9" i="24"/>
  <c r="G8" i="24" a="1"/>
  <c r="G8" i="24"/>
  <c r="CN8" i="23"/>
  <c r="CO8" i="23"/>
  <c r="CP8" i="23"/>
  <c r="CQ8" i="23"/>
  <c r="CR8" i="23"/>
  <c r="CS8" i="23"/>
  <c r="CT8" i="23"/>
  <c r="CU8" i="23"/>
  <c r="CV8" i="23"/>
  <c r="CW8" i="23"/>
  <c r="CX8" i="23"/>
  <c r="CY8" i="23"/>
  <c r="CN9" i="23"/>
  <c r="CO9" i="23"/>
  <c r="CP9" i="23"/>
  <c r="CQ9" i="23"/>
  <c r="CR9" i="23"/>
  <c r="CS9" i="23"/>
  <c r="CT9" i="23"/>
  <c r="CU9" i="23"/>
  <c r="CV9" i="23"/>
  <c r="CW9" i="23"/>
  <c r="CX9" i="23"/>
  <c r="CY9" i="23"/>
  <c r="CY7" i="23"/>
  <c r="CX7" i="23"/>
  <c r="CW7" i="23"/>
  <c r="CV7" i="23"/>
  <c r="CU7" i="23"/>
  <c r="CT7" i="23"/>
  <c r="CS7" i="23"/>
  <c r="CR7" i="23"/>
  <c r="CQ7" i="23"/>
  <c r="CP7" i="23"/>
  <c r="CO7" i="23"/>
  <c r="CN7" i="23"/>
  <c r="CJ7" i="23"/>
  <c r="CD7" i="23"/>
  <c r="BX7" i="23"/>
  <c r="BR7" i="23"/>
  <c r="BL7" i="23"/>
  <c r="BF7" i="23"/>
  <c r="AZ7" i="23"/>
  <c r="AT7" i="23"/>
  <c r="AN7" i="23"/>
  <c r="AH8" i="23"/>
  <c r="AH9" i="23"/>
  <c r="AH7" i="23"/>
  <c r="AB8" i="23"/>
  <c r="AB9" i="23"/>
  <c r="AB7" i="23"/>
  <c r="W7" i="23"/>
  <c r="AC7" i="23"/>
  <c r="AI7" i="23"/>
  <c r="AO7" i="23"/>
  <c r="AU7" i="23"/>
  <c r="BA7" i="23"/>
  <c r="BG7" i="23"/>
  <c r="BM7" i="23"/>
  <c r="BS7" i="23"/>
  <c r="BY7" i="23"/>
  <c r="CE7" i="23"/>
  <c r="CK7" i="23"/>
  <c r="W8" i="23"/>
  <c r="AC8" i="23"/>
  <c r="AI8" i="23"/>
  <c r="AO8" i="23"/>
  <c r="AU8" i="23"/>
  <c r="BA8" i="23"/>
  <c r="BG8" i="23"/>
  <c r="BM8" i="23"/>
  <c r="BS8" i="23"/>
  <c r="BY8" i="23"/>
  <c r="CE8" i="23"/>
  <c r="CK8" i="23"/>
  <c r="W9" i="23"/>
  <c r="V8" i="23"/>
  <c r="V9" i="23"/>
  <c r="V7" i="23"/>
  <c r="CZ8" i="23"/>
  <c r="CZ9" i="23"/>
  <c r="AC9" i="23"/>
  <c r="AI9" i="23"/>
  <c r="AO9" i="23"/>
  <c r="AU9" i="23"/>
  <c r="BA9" i="23"/>
  <c r="BG9" i="23"/>
  <c r="BM9" i="23"/>
  <c r="BS9" i="23"/>
  <c r="BY9" i="23"/>
  <c r="CE9" i="23"/>
  <c r="CK9" i="23"/>
  <c r="CZ7" i="23"/>
  <c r="M72" i="2"/>
  <c r="M268" i="2"/>
  <c r="M260" i="2"/>
  <c r="M384" i="2"/>
  <c r="BI384" i="2"/>
  <c r="BV384" i="2" s="1"/>
  <c r="S92" i="2" l="1"/>
  <c r="C12" i="8"/>
  <c r="C17" i="8"/>
  <c r="C9" i="8"/>
  <c r="C6" i="8"/>
  <c r="C14" i="8"/>
  <c r="C5" i="8"/>
  <c r="C10" i="8"/>
  <c r="S384" i="2"/>
  <c r="T384" i="2" s="1" a="1"/>
  <c r="T384" i="2" s="1"/>
  <c r="AG384" i="2" s="1"/>
  <c r="AH384" i="2" s="1" a="1"/>
  <c r="AH384" i="2" s="1"/>
  <c r="BV328" i="2"/>
  <c r="BV80" i="2"/>
  <c r="BV204" i="2"/>
  <c r="BV36" i="2"/>
  <c r="BV432" i="2"/>
  <c r="BV120" i="2"/>
  <c r="BV448" i="2"/>
  <c r="BV152" i="2"/>
  <c r="BV336" i="2"/>
  <c r="S396" i="2"/>
  <c r="T396" i="2" s="1" a="1"/>
  <c r="T396" i="2" s="1"/>
  <c r="AG396" i="2" s="1"/>
  <c r="AH396" i="2" s="1" a="1"/>
  <c r="AH396" i="2" s="1"/>
  <c r="S436" i="2"/>
  <c r="BV436" i="2"/>
  <c r="BV100" i="2"/>
  <c r="BV184" i="2"/>
  <c r="BV164" i="2"/>
  <c r="BV412" i="2"/>
  <c r="BV276" i="2"/>
  <c r="BV196" i="2"/>
  <c r="BV160" i="2"/>
  <c r="BV408" i="2"/>
  <c r="BV124" i="2"/>
  <c r="BV192" i="2"/>
  <c r="BV76" i="2"/>
  <c r="BV112" i="2"/>
  <c r="S444" i="2"/>
  <c r="T444" i="2" s="1" a="1"/>
  <c r="T444" i="2" s="1"/>
  <c r="AG444" i="2" s="1"/>
  <c r="AH444" i="2" s="1" a="1"/>
  <c r="AH444" i="2" s="1"/>
  <c r="BV352" i="2"/>
  <c r="BV300" i="2"/>
  <c r="BV68" i="2"/>
  <c r="BV252" i="2"/>
  <c r="BV260" i="2"/>
  <c r="BV288" i="2"/>
  <c r="BV28" i="2"/>
  <c r="BV424" i="2"/>
  <c r="BV280" i="2"/>
  <c r="BV148" i="2"/>
  <c r="BV220" i="2"/>
  <c r="BV296" i="2"/>
  <c r="BV172" i="2"/>
  <c r="BV88" i="2"/>
  <c r="BV292" i="2"/>
  <c r="BV208" i="2"/>
  <c r="BV176" i="2"/>
  <c r="BV456" i="2"/>
  <c r="BV144" i="2"/>
  <c r="BV24" i="2"/>
  <c r="BV188" i="2"/>
  <c r="BV72" i="2"/>
  <c r="BV396" i="2"/>
  <c r="BV212" i="2"/>
  <c r="BV332" i="2"/>
  <c r="BV268" i="2"/>
  <c r="BV56" i="2"/>
  <c r="D14" i="8"/>
  <c r="BV104" i="2"/>
  <c r="BV156" i="2"/>
  <c r="BV316" i="2"/>
  <c r="BV128" i="2"/>
  <c r="BV180" i="2"/>
  <c r="BV340" i="2"/>
  <c r="BV32" i="2"/>
  <c r="BV60" i="2"/>
  <c r="BV444" i="2"/>
  <c r="BV84" i="2"/>
  <c r="D10" i="8"/>
  <c r="S448" i="2"/>
  <c r="T448" i="2" s="1" a="1"/>
  <c r="T448" i="2" s="1"/>
  <c r="AG448" i="2" s="1"/>
  <c r="AH448" i="2" s="1" a="1"/>
  <c r="AH448" i="2" s="1"/>
  <c r="S316" i="2"/>
  <c r="T316" i="2" s="1" a="1"/>
  <c r="T316" i="2" s="1"/>
  <c r="AG316" i="2" s="1"/>
  <c r="AH316" i="2" s="1" a="1"/>
  <c r="AH316" i="2" s="1"/>
  <c r="S408" i="2"/>
  <c r="T408" i="2" s="1" a="1"/>
  <c r="T408" i="2" s="1"/>
  <c r="AG408" i="2" s="1"/>
  <c r="AH408" i="2" s="1" a="1"/>
  <c r="AH408" i="2" s="1"/>
  <c r="AL319" i="2"/>
  <c r="AL318" i="2"/>
  <c r="AL317" i="2"/>
  <c r="AL316" i="2"/>
  <c r="AL399" i="2"/>
  <c r="AL398" i="2"/>
  <c r="AL397" i="2"/>
  <c r="AL396" i="2"/>
  <c r="AL331" i="2"/>
  <c r="AL330" i="2"/>
  <c r="AL328" i="2"/>
  <c r="AL329" i="2"/>
  <c r="AL90" i="2"/>
  <c r="AL91" i="2"/>
  <c r="AL89" i="2"/>
  <c r="AL88" i="2"/>
  <c r="AL95" i="2"/>
  <c r="AL94" i="2"/>
  <c r="AL92" i="2"/>
  <c r="AL93" i="2"/>
  <c r="AL423" i="2"/>
  <c r="AL422" i="2"/>
  <c r="AL421" i="2"/>
  <c r="AL420" i="2"/>
  <c r="AL27" i="2"/>
  <c r="AL26" i="2"/>
  <c r="AL25" i="2"/>
  <c r="AL24" i="2"/>
  <c r="AL167" i="2"/>
  <c r="AL166" i="2"/>
  <c r="AL164" i="2"/>
  <c r="AL165" i="2"/>
  <c r="AL425" i="2"/>
  <c r="AL424" i="2"/>
  <c r="AL427" i="2"/>
  <c r="AL426" i="2"/>
  <c r="AL279" i="2"/>
  <c r="AL277" i="2"/>
  <c r="AL278" i="2"/>
  <c r="AL276" i="2"/>
  <c r="AL282" i="2"/>
  <c r="AL283" i="2"/>
  <c r="AL280" i="2"/>
  <c r="AL281" i="2"/>
  <c r="AL439" i="2"/>
  <c r="AL438" i="2"/>
  <c r="AL437" i="2"/>
  <c r="AL436" i="2"/>
  <c r="AL211" i="2"/>
  <c r="AL210" i="2"/>
  <c r="AL209" i="2"/>
  <c r="AL208" i="2"/>
  <c r="AL289" i="2"/>
  <c r="AL288" i="2"/>
  <c r="AL291" i="2"/>
  <c r="AL290" i="2"/>
  <c r="AL122" i="2"/>
  <c r="AL123" i="2"/>
  <c r="AL121" i="2"/>
  <c r="AL120" i="2"/>
  <c r="AL451" i="2"/>
  <c r="AL449" i="2"/>
  <c r="AL450" i="2"/>
  <c r="AL448" i="2"/>
  <c r="S68" i="2"/>
  <c r="T68" i="2" s="1" a="1"/>
  <c r="T68" i="2" s="1"/>
  <c r="AG68" i="2" s="1"/>
  <c r="AH68" i="2" s="1" a="1"/>
  <c r="AH68" i="2" s="1"/>
  <c r="AL54" i="2"/>
  <c r="AL55" i="2"/>
  <c r="AL52" i="2"/>
  <c r="AL53" i="2"/>
  <c r="AL127" i="2"/>
  <c r="AL126" i="2"/>
  <c r="AL124" i="2"/>
  <c r="AL125" i="2"/>
  <c r="AL203" i="2"/>
  <c r="AL202" i="2"/>
  <c r="AL201" i="2"/>
  <c r="AL200" i="2"/>
  <c r="AL303" i="2"/>
  <c r="AL302" i="2"/>
  <c r="AL301" i="2"/>
  <c r="AL300" i="2"/>
  <c r="AL369" i="2"/>
  <c r="AL370" i="2"/>
  <c r="AL371" i="2"/>
  <c r="AL368" i="2"/>
  <c r="AL454" i="2"/>
  <c r="AL455" i="2"/>
  <c r="AL452" i="2"/>
  <c r="AL453" i="2"/>
  <c r="AL39" i="2"/>
  <c r="AL38" i="2"/>
  <c r="AL37" i="2"/>
  <c r="AL36" i="2"/>
  <c r="AL255" i="2"/>
  <c r="AL254" i="2"/>
  <c r="AL253" i="2"/>
  <c r="AL252" i="2"/>
  <c r="AL229" i="2"/>
  <c r="AL230" i="2"/>
  <c r="AL228" i="2"/>
  <c r="AL231" i="2"/>
  <c r="AL475" i="2"/>
  <c r="AL474" i="2"/>
  <c r="AL473" i="2"/>
  <c r="AL472" i="2"/>
  <c r="AL79" i="2"/>
  <c r="AL78" i="2"/>
  <c r="AL77" i="2"/>
  <c r="AL76" i="2"/>
  <c r="AL235" i="2"/>
  <c r="AL234" i="2"/>
  <c r="AL232" i="2"/>
  <c r="AL233" i="2"/>
  <c r="AL478" i="2"/>
  <c r="AL477" i="2"/>
  <c r="AL479" i="2"/>
  <c r="AL476" i="2"/>
  <c r="AL83" i="2"/>
  <c r="AL80" i="2"/>
  <c r="AL82" i="2"/>
  <c r="AL81" i="2"/>
  <c r="AL239" i="2"/>
  <c r="AL238" i="2"/>
  <c r="AL237" i="2"/>
  <c r="AL236" i="2"/>
  <c r="AL409" i="2"/>
  <c r="AL410" i="2"/>
  <c r="AL408" i="2"/>
  <c r="AL411" i="2"/>
  <c r="AL15" i="2"/>
  <c r="AL14" i="2"/>
  <c r="AL13" i="2"/>
  <c r="AL12" i="2"/>
  <c r="AL246" i="2"/>
  <c r="AL247" i="2"/>
  <c r="AL245" i="2"/>
  <c r="AL244" i="2"/>
  <c r="AL491" i="2"/>
  <c r="AL490" i="2"/>
  <c r="AL489" i="2"/>
  <c r="AL488" i="2"/>
  <c r="AL250" i="2"/>
  <c r="AL251" i="2"/>
  <c r="AL249" i="2"/>
  <c r="AL248" i="2"/>
  <c r="AL261" i="2"/>
  <c r="AL260" i="2"/>
  <c r="AL263" i="2"/>
  <c r="AL262" i="2"/>
  <c r="AL31" i="2"/>
  <c r="AL30" i="2"/>
  <c r="AL28" i="2"/>
  <c r="AL29" i="2"/>
  <c r="AL271" i="2"/>
  <c r="AL270" i="2"/>
  <c r="AL269" i="2"/>
  <c r="AL268" i="2"/>
  <c r="AL431" i="2"/>
  <c r="AL430" i="2"/>
  <c r="AL429" i="2"/>
  <c r="AL428" i="2"/>
  <c r="AL111" i="2"/>
  <c r="AL110" i="2"/>
  <c r="AL109" i="2"/>
  <c r="AL108" i="2"/>
  <c r="AL43" i="2"/>
  <c r="AL42" i="2"/>
  <c r="AL40" i="2"/>
  <c r="AL41" i="2"/>
  <c r="AL47" i="2"/>
  <c r="AL46" i="2"/>
  <c r="AL45" i="2"/>
  <c r="AL44" i="2"/>
  <c r="AL447" i="2"/>
  <c r="AL446" i="2"/>
  <c r="AL444" i="2"/>
  <c r="AL445" i="2"/>
  <c r="AL58" i="2"/>
  <c r="AL59" i="2"/>
  <c r="AL56" i="2"/>
  <c r="AL57" i="2"/>
  <c r="AL129" i="2"/>
  <c r="AL131" i="2"/>
  <c r="AL130" i="2"/>
  <c r="AL128" i="2"/>
  <c r="AL214" i="2"/>
  <c r="AL215" i="2"/>
  <c r="AL213" i="2"/>
  <c r="AL212" i="2"/>
  <c r="AL307" i="2"/>
  <c r="AL306" i="2"/>
  <c r="AL305" i="2"/>
  <c r="AL304" i="2"/>
  <c r="AL374" i="2"/>
  <c r="AL373" i="2"/>
  <c r="AL375" i="2"/>
  <c r="AL372" i="2"/>
  <c r="AL459" i="2"/>
  <c r="AL458" i="2"/>
  <c r="AL457" i="2"/>
  <c r="AL456" i="2"/>
  <c r="AL75" i="2"/>
  <c r="AL74" i="2"/>
  <c r="AL73" i="2"/>
  <c r="AL72" i="2"/>
  <c r="AL387" i="2"/>
  <c r="AL385" i="2"/>
  <c r="AL384" i="2"/>
  <c r="AL386" i="2"/>
  <c r="AL146" i="2"/>
  <c r="AL145" i="2"/>
  <c r="AL144" i="2"/>
  <c r="AL147" i="2"/>
  <c r="AL150" i="2"/>
  <c r="AL149" i="2"/>
  <c r="AL148" i="2"/>
  <c r="AL151" i="2"/>
  <c r="AL483" i="2"/>
  <c r="AL481" i="2"/>
  <c r="AL482" i="2"/>
  <c r="AL480" i="2"/>
  <c r="AL155" i="2"/>
  <c r="AL154" i="2"/>
  <c r="AL152" i="2"/>
  <c r="AL153" i="2"/>
  <c r="AL415" i="2"/>
  <c r="AL412" i="2"/>
  <c r="AL413" i="2"/>
  <c r="AL414" i="2"/>
  <c r="AL187" i="2"/>
  <c r="AL186" i="2"/>
  <c r="AL184" i="2"/>
  <c r="AL185" i="2"/>
  <c r="AL335" i="2"/>
  <c r="AL334" i="2"/>
  <c r="AL333" i="2"/>
  <c r="AL332" i="2"/>
  <c r="AL18" i="2"/>
  <c r="AL17" i="2"/>
  <c r="AL16" i="2"/>
  <c r="AL19" i="2"/>
  <c r="AL340" i="2"/>
  <c r="AL343" i="2"/>
  <c r="AL342" i="2"/>
  <c r="AL341" i="2"/>
  <c r="AL20" i="2"/>
  <c r="AL23" i="2"/>
  <c r="AL22" i="2"/>
  <c r="AL21" i="2"/>
  <c r="AL96" i="2"/>
  <c r="AL99" i="2"/>
  <c r="AL98" i="2"/>
  <c r="AL97" i="2"/>
  <c r="AL346" i="2"/>
  <c r="AL347" i="2"/>
  <c r="AL345" i="2"/>
  <c r="AL344" i="2"/>
  <c r="AL171" i="2"/>
  <c r="AL170" i="2"/>
  <c r="AL168" i="2"/>
  <c r="AL169" i="2"/>
  <c r="AL351" i="2"/>
  <c r="AL350" i="2"/>
  <c r="AL349" i="2"/>
  <c r="AL348" i="2"/>
  <c r="AL175" i="2"/>
  <c r="AL174" i="2"/>
  <c r="AL172" i="2"/>
  <c r="AL173" i="2"/>
  <c r="AL352" i="2"/>
  <c r="AL355" i="2"/>
  <c r="AL354" i="2"/>
  <c r="AL353" i="2"/>
  <c r="CM28" i="2"/>
  <c r="CN28" i="2" s="1"/>
  <c r="CO28" i="2" s="1" a="1"/>
  <c r="CO28" i="2" s="1"/>
  <c r="AL112" i="2"/>
  <c r="AL114" i="2"/>
  <c r="AL115" i="2"/>
  <c r="AL113" i="2"/>
  <c r="AL357" i="2"/>
  <c r="AL356" i="2"/>
  <c r="AL358" i="2"/>
  <c r="AL359" i="2"/>
  <c r="AL207" i="2"/>
  <c r="AL206" i="2"/>
  <c r="AL205" i="2"/>
  <c r="AL204" i="2"/>
  <c r="AL195" i="2"/>
  <c r="AL194" i="2"/>
  <c r="AL193" i="2"/>
  <c r="AL192" i="2"/>
  <c r="AL258" i="2"/>
  <c r="AL257" i="2"/>
  <c r="AL256" i="2"/>
  <c r="AL259" i="2"/>
  <c r="AL50" i="2"/>
  <c r="AL51" i="2"/>
  <c r="AL49" i="2"/>
  <c r="AL48" i="2"/>
  <c r="AL299" i="2"/>
  <c r="AL298" i="2"/>
  <c r="AL296" i="2"/>
  <c r="AL297" i="2"/>
  <c r="S72" i="2"/>
  <c r="T72" i="2" s="1" a="1"/>
  <c r="T72" i="2" s="1"/>
  <c r="AG72" i="2" s="1"/>
  <c r="AH72" i="2" s="1" a="1"/>
  <c r="AH72" i="2" s="1"/>
  <c r="AL63" i="2"/>
  <c r="AL62" i="2"/>
  <c r="AL60" i="2"/>
  <c r="AL61" i="2"/>
  <c r="AL132" i="2"/>
  <c r="AL133" i="2"/>
  <c r="AL135" i="2"/>
  <c r="AL134" i="2"/>
  <c r="AL219" i="2"/>
  <c r="AL218" i="2"/>
  <c r="AL217" i="2"/>
  <c r="AL216" i="2"/>
  <c r="AL311" i="2"/>
  <c r="AL310" i="2"/>
  <c r="AL309" i="2"/>
  <c r="AL308" i="2"/>
  <c r="AL378" i="2"/>
  <c r="AL379" i="2"/>
  <c r="AL376" i="2"/>
  <c r="AL377" i="2"/>
  <c r="AL467" i="2"/>
  <c r="AL466" i="2"/>
  <c r="AL465" i="2"/>
  <c r="AL464" i="2"/>
  <c r="AL179" i="2"/>
  <c r="AL178" i="2"/>
  <c r="AL177" i="2"/>
  <c r="AL176" i="2"/>
  <c r="AL191" i="2"/>
  <c r="AL190" i="2"/>
  <c r="AL189" i="2"/>
  <c r="AL188" i="2"/>
  <c r="AL223" i="2"/>
  <c r="AL222" i="2"/>
  <c r="AL221" i="2"/>
  <c r="AL220" i="2"/>
  <c r="AL143" i="2"/>
  <c r="AL142" i="2"/>
  <c r="AL141" i="2"/>
  <c r="AL140" i="2"/>
  <c r="AL323" i="2"/>
  <c r="AL322" i="2"/>
  <c r="AL320" i="2"/>
  <c r="AL321" i="2"/>
  <c r="AL324" i="2"/>
  <c r="AL327" i="2"/>
  <c r="AL325" i="2"/>
  <c r="AL326" i="2"/>
  <c r="AL107" i="2"/>
  <c r="AL106" i="2"/>
  <c r="AL105" i="2"/>
  <c r="AL104" i="2"/>
  <c r="AL87" i="2"/>
  <c r="AL86" i="2"/>
  <c r="AL85" i="2"/>
  <c r="AL84" i="2"/>
  <c r="AL243" i="2"/>
  <c r="AL242" i="2"/>
  <c r="AL241" i="2"/>
  <c r="AL240" i="2"/>
  <c r="AL486" i="2"/>
  <c r="AL487" i="2"/>
  <c r="AL485" i="2"/>
  <c r="AL484" i="2"/>
  <c r="AL159" i="2"/>
  <c r="AL158" i="2"/>
  <c r="AL157" i="2"/>
  <c r="AL156" i="2"/>
  <c r="AL419" i="2"/>
  <c r="AL418" i="2"/>
  <c r="AL417" i="2"/>
  <c r="AL416" i="2"/>
  <c r="AL336" i="2"/>
  <c r="AL339" i="2"/>
  <c r="AL338" i="2"/>
  <c r="AL337" i="2"/>
  <c r="AL162" i="2"/>
  <c r="AL161" i="2"/>
  <c r="AL160" i="2"/>
  <c r="AL163" i="2"/>
  <c r="AL102" i="2"/>
  <c r="AL101" i="2"/>
  <c r="AL100" i="2"/>
  <c r="AL103" i="2"/>
  <c r="AL35" i="2"/>
  <c r="AL33" i="2"/>
  <c r="AL34" i="2"/>
  <c r="AL32" i="2"/>
  <c r="AL434" i="2"/>
  <c r="AL435" i="2"/>
  <c r="AL433" i="2"/>
  <c r="AL432" i="2"/>
  <c r="AL180" i="2"/>
  <c r="AL182" i="2"/>
  <c r="AL181" i="2"/>
  <c r="AL183" i="2"/>
  <c r="AL118" i="2"/>
  <c r="AL117" i="2"/>
  <c r="AL116" i="2"/>
  <c r="AL119" i="2"/>
  <c r="AL363" i="2"/>
  <c r="AL362" i="2"/>
  <c r="AL361" i="2"/>
  <c r="AL360" i="2"/>
  <c r="AL196" i="2"/>
  <c r="AL199" i="2"/>
  <c r="AL198" i="2"/>
  <c r="AL197" i="2"/>
  <c r="AL367" i="2"/>
  <c r="AL366" i="2"/>
  <c r="AL365" i="2"/>
  <c r="AL364" i="2"/>
  <c r="AL68" i="2"/>
  <c r="AL71" i="2"/>
  <c r="AL70" i="2"/>
  <c r="AL69" i="2"/>
  <c r="AL138" i="2"/>
  <c r="AL139" i="2"/>
  <c r="AL137" i="2"/>
  <c r="AL136" i="2"/>
  <c r="AL224" i="2"/>
  <c r="AL227" i="2"/>
  <c r="AL225" i="2"/>
  <c r="AL226" i="2"/>
  <c r="AL314" i="2"/>
  <c r="AL315" i="2"/>
  <c r="AL313" i="2"/>
  <c r="AL312" i="2"/>
  <c r="AL383" i="2"/>
  <c r="AL382" i="2"/>
  <c r="AL380" i="2"/>
  <c r="AL381" i="2"/>
  <c r="AL471" i="2"/>
  <c r="AL470" i="2"/>
  <c r="AL468" i="2"/>
  <c r="AL469" i="2"/>
  <c r="AL295" i="2"/>
  <c r="AL294" i="2"/>
  <c r="AL293" i="2"/>
  <c r="AL292" i="2"/>
  <c r="BE241" i="2"/>
  <c r="BE240" i="2"/>
  <c r="BE242" i="2"/>
  <c r="BE243" i="2"/>
  <c r="BE89" i="2"/>
  <c r="BE91" i="2"/>
  <c r="BE90" i="2"/>
  <c r="BE88" i="2"/>
  <c r="BE335" i="2"/>
  <c r="BE333" i="2"/>
  <c r="BE334" i="2"/>
  <c r="BE332" i="2"/>
  <c r="BE161" i="2"/>
  <c r="BE163" i="2"/>
  <c r="BE162" i="2"/>
  <c r="BE160" i="2"/>
  <c r="BE167" i="2"/>
  <c r="BE166" i="2"/>
  <c r="BE164" i="2"/>
  <c r="BE165" i="2"/>
  <c r="BE424" i="2"/>
  <c r="BE427" i="2"/>
  <c r="BE426" i="2"/>
  <c r="BE425" i="2"/>
  <c r="BE170" i="2"/>
  <c r="BE171" i="2"/>
  <c r="BE169" i="2"/>
  <c r="BE168" i="2"/>
  <c r="BE279" i="2"/>
  <c r="BE278" i="2"/>
  <c r="BE276" i="2"/>
  <c r="BE277" i="2"/>
  <c r="BE183" i="2"/>
  <c r="BE180" i="2"/>
  <c r="BE182" i="2"/>
  <c r="BE181" i="2"/>
  <c r="BE288" i="2"/>
  <c r="BE291" i="2"/>
  <c r="BE289" i="2"/>
  <c r="BE290" i="2"/>
  <c r="BE123" i="2"/>
  <c r="BE122" i="2"/>
  <c r="BE121" i="2"/>
  <c r="BE120" i="2"/>
  <c r="BE296" i="2"/>
  <c r="BE297" i="2"/>
  <c r="BE299" i="2"/>
  <c r="BE298" i="2"/>
  <c r="BE451" i="2"/>
  <c r="BE450" i="2"/>
  <c r="BE448" i="2"/>
  <c r="BE449" i="2"/>
  <c r="BE55" i="2"/>
  <c r="BE54" i="2"/>
  <c r="BE53" i="2"/>
  <c r="BE52" i="2"/>
  <c r="BE370" i="2"/>
  <c r="BE369" i="2"/>
  <c r="BE368" i="2"/>
  <c r="BE371" i="2"/>
  <c r="BE59" i="2"/>
  <c r="BE58" i="2"/>
  <c r="BE57" i="2"/>
  <c r="BE56" i="2"/>
  <c r="BE375" i="2"/>
  <c r="BE374" i="2"/>
  <c r="BE373" i="2"/>
  <c r="BE372" i="2"/>
  <c r="BE69" i="2"/>
  <c r="BE71" i="2"/>
  <c r="BE70" i="2"/>
  <c r="BE68" i="2"/>
  <c r="BE138" i="2"/>
  <c r="BE137" i="2"/>
  <c r="BE139" i="2"/>
  <c r="BE136" i="2"/>
  <c r="BE227" i="2"/>
  <c r="BE226" i="2"/>
  <c r="BE224" i="2"/>
  <c r="BE225" i="2"/>
  <c r="BE313" i="2"/>
  <c r="BE315" i="2"/>
  <c r="BE314" i="2"/>
  <c r="BE312" i="2"/>
  <c r="BE383" i="2"/>
  <c r="BE381" i="2"/>
  <c r="BE382" i="2"/>
  <c r="BE380" i="2"/>
  <c r="BE468" i="2"/>
  <c r="BE470" i="2"/>
  <c r="BE471" i="2"/>
  <c r="BE469" i="2"/>
  <c r="BE255" i="2"/>
  <c r="BE253" i="2"/>
  <c r="BE254" i="2"/>
  <c r="BE252" i="2"/>
  <c r="BE153" i="2"/>
  <c r="BE155" i="2"/>
  <c r="BE154" i="2"/>
  <c r="BE152" i="2"/>
  <c r="BE415" i="2"/>
  <c r="BE414" i="2"/>
  <c r="BE412" i="2"/>
  <c r="BE413" i="2"/>
  <c r="BE15" i="2"/>
  <c r="BE14" i="2"/>
  <c r="BE13" i="2"/>
  <c r="BE12" i="2"/>
  <c r="BE247" i="2"/>
  <c r="BE246" i="2"/>
  <c r="BE245" i="2"/>
  <c r="BE244" i="2"/>
  <c r="BE491" i="2"/>
  <c r="BE489" i="2"/>
  <c r="BE490" i="2"/>
  <c r="BE488" i="2"/>
  <c r="BE19" i="2"/>
  <c r="BE17" i="2"/>
  <c r="BE18" i="2"/>
  <c r="BE16" i="2"/>
  <c r="BE343" i="2"/>
  <c r="BE342" i="2"/>
  <c r="BE340" i="2"/>
  <c r="BE341" i="2"/>
  <c r="BE25" i="2"/>
  <c r="BE27" i="2"/>
  <c r="BE26" i="2"/>
  <c r="BE24" i="2"/>
  <c r="BE263" i="2"/>
  <c r="BE261" i="2"/>
  <c r="BE262" i="2"/>
  <c r="BE260" i="2"/>
  <c r="BE185" i="2"/>
  <c r="BE187" i="2"/>
  <c r="BE186" i="2"/>
  <c r="BE184" i="2"/>
  <c r="BE31" i="2"/>
  <c r="BE29" i="2"/>
  <c r="BE30" i="2"/>
  <c r="BE28" i="2"/>
  <c r="BE271" i="2"/>
  <c r="BE269" i="2"/>
  <c r="BE270" i="2"/>
  <c r="BE268" i="2"/>
  <c r="BE351" i="2"/>
  <c r="BE349" i="2"/>
  <c r="BE350" i="2"/>
  <c r="BE348" i="2"/>
  <c r="BE430" i="2"/>
  <c r="BE431" i="2"/>
  <c r="BE429" i="2"/>
  <c r="BE428" i="2"/>
  <c r="BE111" i="2"/>
  <c r="BE109" i="2"/>
  <c r="BE110" i="2"/>
  <c r="BE108" i="2"/>
  <c r="BE352" i="2"/>
  <c r="BE355" i="2"/>
  <c r="BE353" i="2"/>
  <c r="BE354" i="2"/>
  <c r="BE115" i="2"/>
  <c r="BE114" i="2"/>
  <c r="BE113" i="2"/>
  <c r="BE112" i="2"/>
  <c r="BE209" i="2"/>
  <c r="BE208" i="2"/>
  <c r="BE211" i="2"/>
  <c r="BE210" i="2"/>
  <c r="BE47" i="2"/>
  <c r="BE45" i="2"/>
  <c r="BE46" i="2"/>
  <c r="BE44" i="2"/>
  <c r="BE127" i="2"/>
  <c r="BE126" i="2"/>
  <c r="BE125" i="2"/>
  <c r="BE124" i="2"/>
  <c r="BE215" i="2"/>
  <c r="BE214" i="2"/>
  <c r="BE213" i="2"/>
  <c r="BE212" i="2"/>
  <c r="BE459" i="2"/>
  <c r="BE457" i="2"/>
  <c r="BE458" i="2"/>
  <c r="BE456" i="2"/>
  <c r="BE133" i="2"/>
  <c r="BE132" i="2"/>
  <c r="BE135" i="2"/>
  <c r="BE134" i="2"/>
  <c r="BE378" i="2"/>
  <c r="BE377" i="2"/>
  <c r="BE379" i="2"/>
  <c r="BE376" i="2"/>
  <c r="BE74" i="2"/>
  <c r="BE75" i="2"/>
  <c r="BE73" i="2"/>
  <c r="BE72" i="2"/>
  <c r="BE143" i="2"/>
  <c r="BE141" i="2"/>
  <c r="BE142" i="2"/>
  <c r="BE140" i="2"/>
  <c r="BE228" i="2"/>
  <c r="BE231" i="2"/>
  <c r="BE230" i="2"/>
  <c r="BE229" i="2"/>
  <c r="BE319" i="2"/>
  <c r="BE317" i="2"/>
  <c r="BE318" i="2"/>
  <c r="BE316" i="2"/>
  <c r="BE384" i="2"/>
  <c r="BE385" i="2"/>
  <c r="BE387" i="2"/>
  <c r="BE386" i="2"/>
  <c r="BE475" i="2"/>
  <c r="BE474" i="2"/>
  <c r="BE473" i="2"/>
  <c r="BE472" i="2"/>
  <c r="BE95" i="2"/>
  <c r="BE93" i="2"/>
  <c r="BE94" i="2"/>
  <c r="BE92" i="2"/>
  <c r="BE423" i="2"/>
  <c r="BE421" i="2"/>
  <c r="BE422" i="2"/>
  <c r="BE420" i="2"/>
  <c r="BE97" i="2"/>
  <c r="BE99" i="2"/>
  <c r="BE98" i="2"/>
  <c r="BE96" i="2"/>
  <c r="BE346" i="2"/>
  <c r="BE345" i="2"/>
  <c r="BE347" i="2"/>
  <c r="BE344" i="2"/>
  <c r="BE32" i="2"/>
  <c r="BE34" i="2"/>
  <c r="BE33" i="2"/>
  <c r="BE35" i="2"/>
  <c r="BE434" i="2"/>
  <c r="BE432" i="2"/>
  <c r="BE433" i="2"/>
  <c r="BE435" i="2"/>
  <c r="BE23" i="2"/>
  <c r="BE21" i="2"/>
  <c r="BE22" i="2"/>
  <c r="BE20" i="2"/>
  <c r="BE282" i="2"/>
  <c r="BE281" i="2"/>
  <c r="BE283" i="2"/>
  <c r="BE280" i="2"/>
  <c r="BE195" i="2"/>
  <c r="BE194" i="2"/>
  <c r="BE193" i="2"/>
  <c r="BE192" i="2"/>
  <c r="BE447" i="2"/>
  <c r="BE444" i="2"/>
  <c r="BE446" i="2"/>
  <c r="BE445" i="2"/>
  <c r="BE50" i="2"/>
  <c r="BE49" i="2"/>
  <c r="BE51" i="2"/>
  <c r="BE48" i="2"/>
  <c r="BE303" i="2"/>
  <c r="BE301" i="2"/>
  <c r="BE302" i="2"/>
  <c r="BE300" i="2"/>
  <c r="BE39" i="2"/>
  <c r="BE38" i="2"/>
  <c r="BE37" i="2"/>
  <c r="BE36" i="2"/>
  <c r="BE306" i="2"/>
  <c r="BE307" i="2"/>
  <c r="BE305" i="2"/>
  <c r="BE304" i="2"/>
  <c r="BE217" i="2"/>
  <c r="BE219" i="2"/>
  <c r="BE218" i="2"/>
  <c r="BE216" i="2"/>
  <c r="BE465" i="2"/>
  <c r="BE466" i="2"/>
  <c r="BE464" i="2"/>
  <c r="BE467" i="2"/>
  <c r="BE79" i="2"/>
  <c r="BE77" i="2"/>
  <c r="BE78" i="2"/>
  <c r="BE76" i="2"/>
  <c r="BE145" i="2"/>
  <c r="BE144" i="2"/>
  <c r="BE146" i="2"/>
  <c r="BE147" i="2"/>
  <c r="BE234" i="2"/>
  <c r="BE235" i="2"/>
  <c r="BE233" i="2"/>
  <c r="BE232" i="2"/>
  <c r="BE320" i="2"/>
  <c r="BE322" i="2"/>
  <c r="BE323" i="2"/>
  <c r="BE321" i="2"/>
  <c r="BE399" i="2"/>
  <c r="BE397" i="2"/>
  <c r="BE396" i="2"/>
  <c r="BE398" i="2"/>
  <c r="BE477" i="2"/>
  <c r="BE476" i="2"/>
  <c r="BE479" i="2"/>
  <c r="BE478" i="2"/>
  <c r="BE179" i="2"/>
  <c r="BE178" i="2"/>
  <c r="BE177" i="2"/>
  <c r="BE176" i="2"/>
  <c r="BE191" i="2"/>
  <c r="BE189" i="2"/>
  <c r="BE190" i="2"/>
  <c r="BE188" i="2"/>
  <c r="BE223" i="2"/>
  <c r="BE221" i="2"/>
  <c r="BE222" i="2"/>
  <c r="BE220" i="2"/>
  <c r="BE85" i="2"/>
  <c r="BE84" i="2"/>
  <c r="BE87" i="2"/>
  <c r="BE86" i="2"/>
  <c r="BE330" i="2"/>
  <c r="BE328" i="2"/>
  <c r="BE329" i="2"/>
  <c r="BE331" i="2"/>
  <c r="BE486" i="2"/>
  <c r="BE485" i="2"/>
  <c r="BE487" i="2"/>
  <c r="BE484" i="2"/>
  <c r="BE159" i="2"/>
  <c r="BE157" i="2"/>
  <c r="BE158" i="2"/>
  <c r="BE156" i="2"/>
  <c r="BE418" i="2"/>
  <c r="BE417" i="2"/>
  <c r="BE419" i="2"/>
  <c r="BE416" i="2"/>
  <c r="BE250" i="2"/>
  <c r="BE249" i="2"/>
  <c r="BE251" i="2"/>
  <c r="BE248" i="2"/>
  <c r="BE106" i="2"/>
  <c r="BE105" i="2"/>
  <c r="BE107" i="2"/>
  <c r="BE104" i="2"/>
  <c r="BE103" i="2"/>
  <c r="BE101" i="2"/>
  <c r="BE100" i="2"/>
  <c r="BE102" i="2"/>
  <c r="BE339" i="2"/>
  <c r="BE338" i="2"/>
  <c r="BE336" i="2"/>
  <c r="BE337" i="2"/>
  <c r="BE175" i="2"/>
  <c r="BE173" i="2"/>
  <c r="BE174" i="2"/>
  <c r="BE172" i="2"/>
  <c r="BE42" i="2"/>
  <c r="BE43" i="2"/>
  <c r="BE41" i="2"/>
  <c r="BE40" i="2"/>
  <c r="BE359" i="2"/>
  <c r="BE357" i="2"/>
  <c r="BE356" i="2"/>
  <c r="BE358" i="2"/>
  <c r="BE439" i="2"/>
  <c r="BE437" i="2"/>
  <c r="BE438" i="2"/>
  <c r="BE436" i="2"/>
  <c r="BE207" i="2"/>
  <c r="BE205" i="2"/>
  <c r="BE206" i="2"/>
  <c r="BE204" i="2"/>
  <c r="BE118" i="2"/>
  <c r="BE117" i="2"/>
  <c r="BE116" i="2"/>
  <c r="BE119" i="2"/>
  <c r="BE360" i="2"/>
  <c r="BE361" i="2"/>
  <c r="BE363" i="2"/>
  <c r="BE362" i="2"/>
  <c r="BE198" i="2"/>
  <c r="BE197" i="2"/>
  <c r="BE199" i="2"/>
  <c r="BE196" i="2"/>
  <c r="BE367" i="2"/>
  <c r="BE365" i="2"/>
  <c r="BE366" i="2"/>
  <c r="BE364" i="2"/>
  <c r="BE202" i="2"/>
  <c r="BE201" i="2"/>
  <c r="BE203" i="2"/>
  <c r="BE200" i="2"/>
  <c r="BE453" i="2"/>
  <c r="BE455" i="2"/>
  <c r="BE454" i="2"/>
  <c r="BE452" i="2"/>
  <c r="BE128" i="2"/>
  <c r="BE130" i="2"/>
  <c r="BE131" i="2"/>
  <c r="BE129" i="2"/>
  <c r="BE258" i="2"/>
  <c r="BE257" i="2"/>
  <c r="BE259" i="2"/>
  <c r="BE256" i="2"/>
  <c r="BE63" i="2"/>
  <c r="BE61" i="2"/>
  <c r="BE62" i="2"/>
  <c r="BE60" i="2"/>
  <c r="BE311" i="2"/>
  <c r="BE310" i="2"/>
  <c r="BE309" i="2"/>
  <c r="BE308" i="2"/>
  <c r="BE83" i="2"/>
  <c r="BE81" i="2"/>
  <c r="BE82" i="2"/>
  <c r="BE80" i="2"/>
  <c r="BE150" i="2"/>
  <c r="BE151" i="2"/>
  <c r="BE148" i="2"/>
  <c r="BE149" i="2"/>
  <c r="BE239" i="2"/>
  <c r="BE237" i="2"/>
  <c r="BE238" i="2"/>
  <c r="BE236" i="2"/>
  <c r="BE327" i="2"/>
  <c r="BE325" i="2"/>
  <c r="BE326" i="2"/>
  <c r="BE324" i="2"/>
  <c r="BE409" i="2"/>
  <c r="BE408" i="2"/>
  <c r="BE411" i="2"/>
  <c r="BE410" i="2"/>
  <c r="BE483" i="2"/>
  <c r="BE482" i="2"/>
  <c r="BE481" i="2"/>
  <c r="BE480" i="2"/>
  <c r="BE293" i="2"/>
  <c r="BE294" i="2"/>
  <c r="BE295" i="2"/>
  <c r="BE292" i="2"/>
  <c r="S76" i="2"/>
  <c r="T76" i="2" s="1" a="1"/>
  <c r="T76" i="2" s="1"/>
  <c r="AG76" i="2" s="1"/>
  <c r="AH76" i="2" s="1" a="1"/>
  <c r="AH76" i="2" s="1"/>
  <c r="S280" i="2"/>
  <c r="T280" i="2" s="1" a="1"/>
  <c r="T280" i="2" s="1"/>
  <c r="AG280" i="2" s="1"/>
  <c r="AH280" i="2" s="1" a="1"/>
  <c r="AH280" i="2" s="1"/>
  <c r="T320" i="2" a="1"/>
  <c r="T320" i="2" s="1"/>
  <c r="AG320" i="2" s="1"/>
  <c r="AH320" i="2" s="1" a="1"/>
  <c r="AH320" i="2" s="1"/>
  <c r="AI320" i="2" s="1"/>
  <c r="AZ320" i="2" s="1"/>
  <c r="S412" i="2"/>
  <c r="T412" i="2" s="1" a="1"/>
  <c r="T412" i="2" s="1"/>
  <c r="AG412" i="2" s="1"/>
  <c r="AH412" i="2" s="1" a="1"/>
  <c r="AH412" i="2" s="1"/>
  <c r="CN259" i="2"/>
  <c r="CO259" i="2" s="1" a="1"/>
  <c r="CO259" i="2" s="1"/>
  <c r="T372" i="2" a="1"/>
  <c r="T372" i="2" s="1"/>
  <c r="AG372" i="2" s="1"/>
  <c r="AH372" i="2" s="1" a="1"/>
  <c r="AH372" i="2" s="1"/>
  <c r="AI372" i="2" s="1"/>
  <c r="AZ372" i="2" s="1"/>
  <c r="S456" i="2"/>
  <c r="T456" i="2" s="1" a="1"/>
  <c r="T456" i="2" s="1"/>
  <c r="AG456" i="2" s="1"/>
  <c r="AH456" i="2" s="1" a="1"/>
  <c r="AH456" i="2" s="1"/>
  <c r="S424" i="2"/>
  <c r="T424" i="2" s="1" a="1"/>
  <c r="T424" i="2" s="1"/>
  <c r="AG424" i="2" s="1"/>
  <c r="AH424" i="2" s="1" a="1"/>
  <c r="AH424" i="2" s="1"/>
  <c r="S252" i="2"/>
  <c r="T252" i="2" s="1" a="1"/>
  <c r="T252" i="2" s="1"/>
  <c r="AG252" i="2" s="1"/>
  <c r="AH252" i="2" s="1" a="1"/>
  <c r="AH252" i="2" s="1"/>
  <c r="AI252" i="2" s="1"/>
  <c r="AZ252" i="2" s="1"/>
  <c r="BA252" i="2" s="1"/>
  <c r="AX336" i="2"/>
  <c r="AY336" i="2" s="1"/>
  <c r="AX212" i="2"/>
  <c r="AY212" i="2" s="1"/>
  <c r="AX348" i="2"/>
  <c r="AY348" i="2" s="1"/>
  <c r="AX112" i="2"/>
  <c r="AX144" i="2"/>
  <c r="AX164" i="2"/>
  <c r="AY164" i="2" s="1"/>
  <c r="AX200" i="2"/>
  <c r="AX228" i="2"/>
  <c r="AY228" i="2" s="1"/>
  <c r="AX244" i="2"/>
  <c r="AX288" i="2"/>
  <c r="AY288" i="2" s="1"/>
  <c r="AX328" i="2"/>
  <c r="AX324" i="2"/>
  <c r="AX352" i="2"/>
  <c r="AY352" i="2" s="1"/>
  <c r="AX372" i="2"/>
  <c r="AX436" i="2"/>
  <c r="AX80" i="2"/>
  <c r="AY80" i="2" s="1"/>
  <c r="AX20" i="2"/>
  <c r="AY20" i="2" s="1"/>
  <c r="AX176" i="2"/>
  <c r="AY176" i="2" s="1"/>
  <c r="AX184" i="2"/>
  <c r="AY184" i="2" s="1"/>
  <c r="AX72" i="2"/>
  <c r="AY72" i="2" s="1"/>
  <c r="AX108" i="2"/>
  <c r="AY108" i="2" s="1"/>
  <c r="AX140" i="2"/>
  <c r="AX148" i="2"/>
  <c r="AX240" i="2"/>
  <c r="AX268" i="2"/>
  <c r="AY268" i="2" s="1"/>
  <c r="AX316" i="2"/>
  <c r="AX320" i="2"/>
  <c r="AY320" i="2" s="1"/>
  <c r="AX204" i="2"/>
  <c r="AY204" i="2" s="1"/>
  <c r="AX384" i="2"/>
  <c r="AY384" i="2" s="1"/>
  <c r="AX364" i="2"/>
  <c r="AY364" i="2" s="1"/>
  <c r="AX356" i="2"/>
  <c r="AX368" i="2"/>
  <c r="AY368" i="2" s="1"/>
  <c r="AX380" i="2"/>
  <c r="AY380" i="2" s="1"/>
  <c r="AX412" i="2"/>
  <c r="AX416" i="2"/>
  <c r="AY416" i="2" s="1"/>
  <c r="AX428" i="2"/>
  <c r="AX448" i="2"/>
  <c r="AX452" i="2"/>
  <c r="AX476" i="2"/>
  <c r="AX480" i="2"/>
  <c r="AY480" i="2" s="1"/>
  <c r="AX464" i="2"/>
  <c r="AY464" i="2" s="1"/>
  <c r="AX472" i="2"/>
  <c r="AX252" i="2"/>
  <c r="AY252" i="2" s="1"/>
  <c r="AZ65" i="2"/>
  <c r="BA64" i="2"/>
  <c r="AX292" i="2"/>
  <c r="AY292" i="2" s="1"/>
  <c r="AX56" i="2"/>
  <c r="AY56" i="2" s="1"/>
  <c r="AX44" i="2"/>
  <c r="AX96" i="2"/>
  <c r="AX116" i="2"/>
  <c r="AY116" i="2" s="1"/>
  <c r="AX172" i="2"/>
  <c r="AX196" i="2"/>
  <c r="AY196" i="2" s="1"/>
  <c r="AX260" i="2"/>
  <c r="AY260" i="2" s="1"/>
  <c r="AX300" i="2"/>
  <c r="AY300" i="2" s="1"/>
  <c r="AX304" i="2"/>
  <c r="AX104" i="2"/>
  <c r="AX376" i="2"/>
  <c r="AX424" i="2"/>
  <c r="AY424" i="2" s="1"/>
  <c r="AX444" i="2"/>
  <c r="AX456" i="2"/>
  <c r="AY456" i="2" s="1"/>
  <c r="AX468" i="2"/>
  <c r="AX88" i="2"/>
  <c r="AY88" i="2" s="1"/>
  <c r="AX32" i="2"/>
  <c r="AX188" i="2"/>
  <c r="AY188" i="2" s="1"/>
  <c r="AX12" i="2"/>
  <c r="AX51" i="2"/>
  <c r="AY51" i="2" s="1"/>
  <c r="AX84" i="2"/>
  <c r="AY84" i="2" s="1"/>
  <c r="AX124" i="2"/>
  <c r="AX160" i="2"/>
  <c r="AY160" i="2" s="1"/>
  <c r="AX216" i="2"/>
  <c r="AX236" i="2"/>
  <c r="AX280" i="2"/>
  <c r="AX308" i="2"/>
  <c r="AX332" i="2"/>
  <c r="AX60" i="2"/>
  <c r="AX220" i="2"/>
  <c r="AX488" i="2"/>
  <c r="AY488" i="2" s="1"/>
  <c r="AX28" i="2"/>
  <c r="AY28" i="2" s="1"/>
  <c r="AX16" i="2"/>
  <c r="AX208" i="2"/>
  <c r="AY208" i="2" s="1"/>
  <c r="AX76" i="2"/>
  <c r="AX92" i="2"/>
  <c r="AY92" i="2" s="1"/>
  <c r="AX128" i="2"/>
  <c r="AY128" i="2" s="1"/>
  <c r="AX136" i="2"/>
  <c r="AY136" i="2" s="1"/>
  <c r="AX156" i="2"/>
  <c r="AY156" i="2" s="1"/>
  <c r="AX180" i="2"/>
  <c r="AY180" i="2" s="1"/>
  <c r="AX224" i="2"/>
  <c r="AY224" i="2" s="1"/>
  <c r="AX276" i="2"/>
  <c r="AY276" i="2" s="1"/>
  <c r="AX312" i="2"/>
  <c r="AX396" i="2"/>
  <c r="AY396" i="2" s="1"/>
  <c r="AX360" i="2"/>
  <c r="AY360" i="2" s="1"/>
  <c r="AX408" i="2"/>
  <c r="AX420" i="2"/>
  <c r="AX432" i="2"/>
  <c r="AY432" i="2" s="1"/>
  <c r="AX484" i="2"/>
  <c r="AX24" i="2"/>
  <c r="AY24" i="2" s="1"/>
  <c r="AX52" i="2"/>
  <c r="AY52" i="2" s="1"/>
  <c r="AX68" i="2"/>
  <c r="AY68" i="2" s="1"/>
  <c r="AX40" i="2"/>
  <c r="AX100" i="2"/>
  <c r="AX120" i="2"/>
  <c r="AY120" i="2" s="1"/>
  <c r="AX132" i="2"/>
  <c r="AX152" i="2"/>
  <c r="AY152" i="2" s="1"/>
  <c r="AX168" i="2"/>
  <c r="AY168" i="2" s="1"/>
  <c r="AX192" i="2"/>
  <c r="AX232" i="2"/>
  <c r="AY232" i="2" s="1"/>
  <c r="AX248" i="2"/>
  <c r="AY248" i="2" s="1"/>
  <c r="AX296" i="2"/>
  <c r="AX340" i="2"/>
  <c r="AY340" i="2" s="1"/>
  <c r="AX36" i="2"/>
  <c r="S56" i="2"/>
  <c r="T56" i="2" s="1" a="1"/>
  <c r="T56" i="2" s="1"/>
  <c r="AG56" i="2" s="1"/>
  <c r="AH56" i="2" s="1" a="1"/>
  <c r="AH56" i="2" s="1"/>
  <c r="S336" i="2"/>
  <c r="T336" i="2" s="1" a="1"/>
  <c r="T336" i="2" s="1"/>
  <c r="AG336" i="2" s="1"/>
  <c r="AH336" i="2" s="1" a="1"/>
  <c r="AH336" i="2" s="1"/>
  <c r="AX344" i="2"/>
  <c r="AY344" i="2" s="1"/>
  <c r="AX256" i="2"/>
  <c r="AY65" i="2"/>
  <c r="AX66" i="2"/>
  <c r="S80" i="2"/>
  <c r="T80" i="2" s="1" a="1"/>
  <c r="T80" i="2" s="1"/>
  <c r="AG80" i="2" s="1"/>
  <c r="AH80" i="2" s="1" a="1"/>
  <c r="AH80" i="2" s="1"/>
  <c r="T52" i="2" a="1"/>
  <c r="T52" i="2" s="1"/>
  <c r="AG52" i="2" s="1"/>
  <c r="AH52" i="2" s="1" a="1"/>
  <c r="AH52" i="2" s="1"/>
  <c r="S88" i="2"/>
  <c r="T88" i="2" s="1" a="1"/>
  <c r="T88" i="2" s="1"/>
  <c r="AG88" i="2" s="1"/>
  <c r="AH88" i="2" s="1" a="1"/>
  <c r="AH88" i="2" s="1"/>
  <c r="S124" i="2"/>
  <c r="T124" i="2" s="1" a="1"/>
  <c r="T124" i="2" s="1"/>
  <c r="AG124" i="2" s="1"/>
  <c r="AH124" i="2" s="1" a="1"/>
  <c r="AH124" i="2" s="1"/>
  <c r="CN186" i="2"/>
  <c r="CO186" i="2" s="1" a="1"/>
  <c r="CO186" i="2" s="1"/>
  <c r="S152" i="2"/>
  <c r="T152" i="2" s="1" a="1"/>
  <c r="T152" i="2" s="1"/>
  <c r="AG152" i="2" s="1"/>
  <c r="AH152" i="2" s="1" a="1"/>
  <c r="AH152" i="2" s="1"/>
  <c r="T16" i="2" a="1"/>
  <c r="T16" i="2" s="1"/>
  <c r="AG16" i="2" s="1"/>
  <c r="AH16" i="2" s="1" a="1"/>
  <c r="AH16" i="2" s="1"/>
  <c r="S340" i="2"/>
  <c r="T340" i="2" s="1" a="1"/>
  <c r="T340" i="2" s="1"/>
  <c r="AG340" i="2" s="1"/>
  <c r="AH340" i="2" s="1" a="1"/>
  <c r="AH340" i="2" s="1"/>
  <c r="CN426" i="2"/>
  <c r="CO426" i="2" s="1" a="1"/>
  <c r="CO426" i="2" s="1"/>
  <c r="CN223" i="2"/>
  <c r="CO223" i="2" s="1" a="1"/>
  <c r="CO223" i="2" s="1"/>
  <c r="S260" i="2"/>
  <c r="T260" i="2" s="1" a="1"/>
  <c r="T260" i="2" s="1"/>
  <c r="AG260" i="2" s="1"/>
  <c r="AH260" i="2" s="1" a="1"/>
  <c r="AH260" i="2" s="1"/>
  <c r="S268" i="2"/>
  <c r="T268" i="2" s="1" a="1"/>
  <c r="T268" i="2" s="1"/>
  <c r="AG268" i="2" s="1"/>
  <c r="AH268" i="2" s="1" a="1"/>
  <c r="AH268" i="2" s="1"/>
  <c r="S276" i="2"/>
  <c r="T276" i="2" s="1" a="1"/>
  <c r="T276" i="2" s="1"/>
  <c r="AG276" i="2" s="1"/>
  <c r="AH276" i="2" s="1" a="1"/>
  <c r="AH276" i="2" s="1"/>
  <c r="T480" i="2" a="1"/>
  <c r="T480" i="2" s="1"/>
  <c r="AG480" i="2" s="1"/>
  <c r="AH480" i="2" s="1" a="1"/>
  <c r="AH480" i="2" s="1"/>
  <c r="CN453" i="2"/>
  <c r="CO453" i="2" s="1" a="1"/>
  <c r="CO453" i="2" s="1"/>
  <c r="S24" i="2"/>
  <c r="T24" i="2" s="1" a="1"/>
  <c r="T24" i="2" s="1"/>
  <c r="AG24" i="2" s="1"/>
  <c r="AH24" i="2" s="1" a="1"/>
  <c r="AH24" i="2" s="1"/>
  <c r="T60" i="2" a="1"/>
  <c r="T60" i="2" s="1"/>
  <c r="AG60" i="2" s="1"/>
  <c r="AH60" i="2" s="1" a="1"/>
  <c r="AH60" i="2" s="1"/>
  <c r="T96" i="2" a="1"/>
  <c r="T96" i="2" s="1"/>
  <c r="AG96" i="2" s="1"/>
  <c r="AH96" i="2" s="1" a="1"/>
  <c r="AH96" i="2" s="1"/>
  <c r="CN14" i="2"/>
  <c r="CO14" i="2" s="1" a="1"/>
  <c r="CO14" i="2" s="1"/>
  <c r="T136" i="2" a="1"/>
  <c r="T136" i="2" s="1"/>
  <c r="AG136" i="2" s="1"/>
  <c r="AH136" i="2" s="1" a="1"/>
  <c r="AH136" i="2" s="1"/>
  <c r="T476" i="2" a="1"/>
  <c r="T476" i="2" s="1"/>
  <c r="AG476" i="2" s="1"/>
  <c r="AH476" i="2" s="1" a="1"/>
  <c r="AH476" i="2" s="1"/>
  <c r="S184" i="2"/>
  <c r="T184" i="2" s="1" a="1"/>
  <c r="T184" i="2" s="1"/>
  <c r="AG184" i="2" s="1"/>
  <c r="AH184" i="2" s="1" a="1"/>
  <c r="AH184" i="2" s="1"/>
  <c r="CN360" i="2"/>
  <c r="CO360" i="2" s="1" a="1"/>
  <c r="CO360" i="2" s="1"/>
  <c r="S144" i="2"/>
  <c r="T144" i="2" s="1" a="1"/>
  <c r="T144" i="2" s="1"/>
  <c r="AG144" i="2" s="1"/>
  <c r="AH144" i="2" s="1" a="1"/>
  <c r="AH144" i="2" s="1"/>
  <c r="CN163" i="2"/>
  <c r="CO163" i="2" s="1" a="1"/>
  <c r="CO163" i="2" s="1"/>
  <c r="CN182" i="2"/>
  <c r="CO182" i="2" s="1" a="1"/>
  <c r="CO182" i="2" s="1"/>
  <c r="CN302" i="2"/>
  <c r="CO302" i="2" s="1" a="1"/>
  <c r="CO302" i="2" s="1"/>
  <c r="CN292" i="2"/>
  <c r="CO292" i="2" s="1" a="1"/>
  <c r="CO292" i="2" s="1"/>
  <c r="CN362" i="2"/>
  <c r="CO362" i="2" s="1" a="1"/>
  <c r="CO362" i="2" s="1"/>
  <c r="T484" i="2" a="1"/>
  <c r="T484" i="2" s="1"/>
  <c r="AG484" i="2" s="1"/>
  <c r="AH484" i="2" s="1" a="1"/>
  <c r="AH484" i="2" s="1"/>
  <c r="CN414" i="2"/>
  <c r="CO414" i="2" s="1" a="1"/>
  <c r="CO414" i="2" s="1"/>
  <c r="CN161" i="2"/>
  <c r="CO161" i="2" s="1" a="1"/>
  <c r="CO161" i="2" s="1"/>
  <c r="S196" i="2"/>
  <c r="T196" i="2" s="1" a="1"/>
  <c r="T196" i="2" s="1"/>
  <c r="AG196" i="2" s="1"/>
  <c r="AH196" i="2" s="1" a="1"/>
  <c r="AH196" i="2" s="1"/>
  <c r="T452" i="2" a="1"/>
  <c r="T452" i="2" s="1"/>
  <c r="AG452" i="2" s="1"/>
  <c r="AH452" i="2" s="1" a="1"/>
  <c r="AH452" i="2" s="1"/>
  <c r="CN301" i="2"/>
  <c r="CO301" i="2" s="1" a="1"/>
  <c r="CO301" i="2" s="1"/>
  <c r="BE8" i="2"/>
  <c r="CN136" i="2"/>
  <c r="CO136" i="2" s="1" a="1"/>
  <c r="CO136" i="2" s="1"/>
  <c r="CN137" i="2"/>
  <c r="CO137" i="2" s="1" a="1"/>
  <c r="CO137" i="2" s="1"/>
  <c r="T464" i="2" a="1"/>
  <c r="T464" i="2" s="1"/>
  <c r="AG464" i="2" s="1"/>
  <c r="AH464" i="2" s="1" a="1"/>
  <c r="AH464" i="2" s="1"/>
  <c r="CN454" i="2"/>
  <c r="CO454" i="2" s="1" a="1"/>
  <c r="CO454" i="2" s="1"/>
  <c r="CN281" i="2"/>
  <c r="CO281" i="2" s="1" a="1"/>
  <c r="CO281" i="2" s="1"/>
  <c r="CN369" i="2"/>
  <c r="CO369" i="2" s="1" a="1"/>
  <c r="CO369" i="2" s="1"/>
  <c r="CN370" i="2"/>
  <c r="CO370" i="2" s="1" a="1"/>
  <c r="CO370" i="2" s="1"/>
  <c r="T168" i="2" a="1"/>
  <c r="T168" i="2" s="1"/>
  <c r="AG168" i="2" s="1"/>
  <c r="AH168" i="2" s="1" a="1"/>
  <c r="AH168" i="2" s="1"/>
  <c r="T472" i="2" a="1"/>
  <c r="T472" i="2" s="1"/>
  <c r="AG472" i="2" s="1"/>
  <c r="AH472" i="2" s="1" a="1"/>
  <c r="AH472" i="2" s="1"/>
  <c r="CN491" i="2"/>
  <c r="CO491" i="2" s="1" a="1"/>
  <c r="CO491" i="2" s="1"/>
  <c r="CN490" i="2"/>
  <c r="CO490" i="2" s="1" a="1"/>
  <c r="CO490" i="2" s="1"/>
  <c r="CN452" i="2"/>
  <c r="CO452" i="2" s="1" a="1"/>
  <c r="CO452" i="2" s="1"/>
  <c r="CN419" i="2"/>
  <c r="CO419" i="2" s="1" a="1"/>
  <c r="CO419" i="2" s="1"/>
  <c r="S180" i="2"/>
  <c r="T180" i="2" s="1" a="1"/>
  <c r="T180" i="2" s="1"/>
  <c r="AG180" i="2" s="1"/>
  <c r="AH180" i="2" s="1" a="1"/>
  <c r="AH180" i="2" s="1"/>
  <c r="T436" i="2" a="1"/>
  <c r="T436" i="2" s="1"/>
  <c r="AG436" i="2" s="1"/>
  <c r="AH436" i="2" s="1" a="1"/>
  <c r="AH436" i="2" s="1"/>
  <c r="CN212" i="2"/>
  <c r="CO212" i="2" s="1" a="1"/>
  <c r="CO212" i="2" s="1"/>
  <c r="CN489" i="2"/>
  <c r="CO489" i="2" s="1" a="1"/>
  <c r="CO489" i="2" s="1"/>
  <c r="CN303" i="2"/>
  <c r="CO303" i="2" s="1" a="1"/>
  <c r="CO303" i="2" s="1"/>
  <c r="CN408" i="2"/>
  <c r="CO408" i="2" s="1" a="1"/>
  <c r="CO408" i="2" s="1"/>
  <c r="S8" i="2"/>
  <c r="T8" i="2" s="1" a="1"/>
  <c r="T8" i="2" s="1"/>
  <c r="AG8" i="2" s="1"/>
  <c r="AH8" i="2" s="1" a="1"/>
  <c r="AH8" i="2" s="1"/>
  <c r="AJ8" i="2" s="1"/>
  <c r="AK8" i="2" s="1" a="1"/>
  <c r="AK8" i="2" s="1"/>
  <c r="S148" i="2"/>
  <c r="T148" i="2" s="1" a="1"/>
  <c r="T148" i="2" s="1"/>
  <c r="AG148" i="2" s="1"/>
  <c r="AH148" i="2" s="1" a="1"/>
  <c r="AH148" i="2" s="1"/>
  <c r="CN139" i="2"/>
  <c r="CO139" i="2" s="1" a="1"/>
  <c r="CO139" i="2" s="1"/>
  <c r="CN236" i="2"/>
  <c r="CO236" i="2" s="1" a="1"/>
  <c r="CO236" i="2" s="1"/>
  <c r="S84" i="2"/>
  <c r="T84" i="2" s="1" a="1"/>
  <c r="T84" i="2" s="1"/>
  <c r="AG84" i="2" s="1"/>
  <c r="AH84" i="2" s="1" a="1"/>
  <c r="AH84" i="2" s="1"/>
  <c r="CN418" i="2"/>
  <c r="CO418" i="2" s="1" a="1"/>
  <c r="CO418" i="2" s="1"/>
  <c r="S160" i="2"/>
  <c r="T160" i="2" s="1" a="1"/>
  <c r="T160" i="2" s="1"/>
  <c r="AG160" i="2" s="1"/>
  <c r="AH160" i="2" s="1" a="1"/>
  <c r="AH160" i="2" s="1"/>
  <c r="T248" i="2" a="1"/>
  <c r="T248" i="2" s="1"/>
  <c r="AG248" i="2" s="1"/>
  <c r="AH248" i="2" s="1" a="1"/>
  <c r="AH248" i="2" s="1"/>
  <c r="T376" i="2" a="1"/>
  <c r="T376" i="2" s="1"/>
  <c r="AG376" i="2" s="1"/>
  <c r="AH376" i="2" s="1" a="1"/>
  <c r="AH376" i="2" s="1"/>
  <c r="T420" i="2" a="1"/>
  <c r="T420" i="2" s="1"/>
  <c r="AG420" i="2" s="1"/>
  <c r="AH420" i="2" s="1" a="1"/>
  <c r="AH420" i="2" s="1"/>
  <c r="T488" i="2" a="1"/>
  <c r="T488" i="2" s="1"/>
  <c r="AG488" i="2" s="1"/>
  <c r="AH488" i="2" s="1" a="1"/>
  <c r="AH488" i="2" s="1"/>
  <c r="CN416" i="2"/>
  <c r="CO416" i="2" s="1" a="1"/>
  <c r="CO416" i="2" s="1"/>
  <c r="CN446" i="2"/>
  <c r="CO446" i="2" s="1" a="1"/>
  <c r="CO446" i="2" s="1"/>
  <c r="CN371" i="2"/>
  <c r="CO371" i="2" s="1" a="1"/>
  <c r="CO371" i="2" s="1"/>
  <c r="CN198" i="2"/>
  <c r="CO198" i="2" s="1" a="1"/>
  <c r="CO198" i="2" s="1"/>
  <c r="CN288" i="2"/>
  <c r="CO288" i="2" s="1" a="1"/>
  <c r="CO288" i="2" s="1"/>
  <c r="CN175" i="2"/>
  <c r="CO175" i="2" s="1" a="1"/>
  <c r="CO175" i="2" s="1"/>
  <c r="T216" i="2" a="1"/>
  <c r="T216" i="2" s="1"/>
  <c r="AG216" i="2" s="1"/>
  <c r="AH216" i="2" s="1" a="1"/>
  <c r="AH216" i="2" s="1"/>
  <c r="S256" i="2"/>
  <c r="T256" i="2" s="1" a="1"/>
  <c r="T256" i="2" s="1"/>
  <c r="AG256" i="2" s="1"/>
  <c r="AH256" i="2" s="1" a="1"/>
  <c r="AH256" i="2" s="1"/>
  <c r="CN323" i="2"/>
  <c r="CO323" i="2" s="1" a="1"/>
  <c r="CO323" i="2" s="1"/>
  <c r="CN445" i="2"/>
  <c r="CO445" i="2" s="1" a="1"/>
  <c r="CO445" i="2" s="1"/>
  <c r="CN295" i="2"/>
  <c r="CO295" i="2" s="1" a="1"/>
  <c r="CO295" i="2" s="1"/>
  <c r="T312" i="2" a="1"/>
  <c r="T312" i="2" s="1"/>
  <c r="AG312" i="2" s="1"/>
  <c r="AH312" i="2" s="1" a="1"/>
  <c r="AH312" i="2" s="1"/>
  <c r="T428" i="2" a="1"/>
  <c r="T428" i="2" s="1"/>
  <c r="AG428" i="2" s="1"/>
  <c r="AH428" i="2" s="1" a="1"/>
  <c r="AH428" i="2" s="1"/>
  <c r="S220" i="2"/>
  <c r="T220" i="2" s="1" a="1"/>
  <c r="T220" i="2" s="1"/>
  <c r="AG220" i="2" s="1"/>
  <c r="AH220" i="2" s="1" a="1"/>
  <c r="AH220" i="2" s="1"/>
  <c r="CN353" i="2"/>
  <c r="CO353" i="2" s="1" a="1"/>
  <c r="CO353" i="2" s="1"/>
  <c r="S32" i="2"/>
  <c r="T32" i="2" s="1" a="1"/>
  <c r="T32" i="2" s="1"/>
  <c r="AG32" i="2" s="1"/>
  <c r="AH32" i="2" s="1" a="1"/>
  <c r="AH32" i="2" s="1"/>
  <c r="CN25" i="2"/>
  <c r="CO25" i="2" s="1" a="1"/>
  <c r="CO25" i="2" s="1"/>
  <c r="CN135" i="2"/>
  <c r="CO135" i="2" s="1" a="1"/>
  <c r="CO135" i="2" s="1"/>
  <c r="CN48" i="2"/>
  <c r="CO48" i="2" s="1" a="1"/>
  <c r="CO48" i="2" s="1"/>
  <c r="BE11" i="2"/>
  <c r="CN432" i="2"/>
  <c r="CO432" i="2" s="1" a="1"/>
  <c r="CO432" i="2" s="1"/>
  <c r="T416" i="2" a="1"/>
  <c r="T416" i="2" s="1"/>
  <c r="AG416" i="2" s="1"/>
  <c r="AH416" i="2" s="1" a="1"/>
  <c r="AH416" i="2" s="1"/>
  <c r="S20" i="2"/>
  <c r="T20" i="2" s="1" a="1"/>
  <c r="T20" i="2" s="1"/>
  <c r="AG20" i="2" s="1"/>
  <c r="AH20" i="2" s="1" a="1"/>
  <c r="AH20" i="2" s="1"/>
  <c r="T228" i="2" a="1"/>
  <c r="T228" i="2" s="1"/>
  <c r="AG228" i="2" s="1"/>
  <c r="AH228" i="2" s="1" a="1"/>
  <c r="AH228" i="2" s="1"/>
  <c r="CN249" i="2"/>
  <c r="CO249" i="2" s="1" a="1"/>
  <c r="CO249" i="2" s="1"/>
  <c r="T344" i="2" a="1"/>
  <c r="T344" i="2" s="1"/>
  <c r="AG344" i="2" s="1"/>
  <c r="AH344" i="2" s="1" a="1"/>
  <c r="AH344" i="2" s="1"/>
  <c r="T468" i="2" a="1"/>
  <c r="T468" i="2" s="1"/>
  <c r="AG468" i="2" s="1"/>
  <c r="AH468" i="2" s="1" a="1"/>
  <c r="AH468" i="2" s="1"/>
  <c r="S208" i="2"/>
  <c r="T208" i="2" s="1" a="1"/>
  <c r="T208" i="2" s="1"/>
  <c r="AG208" i="2" s="1"/>
  <c r="AH208" i="2" s="1" a="1"/>
  <c r="AH208" i="2" s="1"/>
  <c r="AL9" i="2"/>
  <c r="CN247" i="2"/>
  <c r="CO247" i="2" s="1" a="1"/>
  <c r="CO247" i="2" s="1"/>
  <c r="S120" i="2"/>
  <c r="T120" i="2" s="1" a="1"/>
  <c r="T120" i="2" s="1"/>
  <c r="AG120" i="2" s="1"/>
  <c r="AH120" i="2" s="1" a="1"/>
  <c r="AH120" i="2" s="1"/>
  <c r="S432" i="2"/>
  <c r="T432" i="2" s="1" a="1"/>
  <c r="T432" i="2" s="1"/>
  <c r="AG432" i="2" s="1"/>
  <c r="AH432" i="2" s="1" a="1"/>
  <c r="AH432" i="2" s="1"/>
  <c r="AL8" i="2"/>
  <c r="CN172" i="2"/>
  <c r="CO172" i="2" s="1" a="1"/>
  <c r="CO172" i="2" s="1"/>
  <c r="CN50" i="2"/>
  <c r="CO50" i="2" s="1" a="1"/>
  <c r="CO50" i="2" s="1"/>
  <c r="CN294" i="2"/>
  <c r="CO294" i="2" s="1" a="1"/>
  <c r="CO294" i="2" s="1"/>
  <c r="T224" i="2" a="1"/>
  <c r="T224" i="2" s="1"/>
  <c r="AG224" i="2" s="1"/>
  <c r="AH224" i="2" s="1" a="1"/>
  <c r="AH224" i="2" s="1"/>
  <c r="T380" i="2" a="1"/>
  <c r="T380" i="2" s="1"/>
  <c r="AG380" i="2" s="1"/>
  <c r="AH380" i="2" s="1" a="1"/>
  <c r="AH380" i="2" s="1"/>
  <c r="CN327" i="2"/>
  <c r="CO327" i="2" s="1" a="1"/>
  <c r="CO327" i="2" s="1"/>
  <c r="T348" i="2" a="1"/>
  <c r="T348" i="2" s="1"/>
  <c r="AG348" i="2" s="1"/>
  <c r="AH348" i="2" s="1" a="1"/>
  <c r="AH348" i="2" s="1"/>
  <c r="CN322" i="2"/>
  <c r="CO322" i="2" s="1" a="1"/>
  <c r="CO322" i="2" s="1"/>
  <c r="CN345" i="2"/>
  <c r="CO345" i="2" s="1" a="1"/>
  <c r="CO345" i="2" s="1"/>
  <c r="CN49" i="2"/>
  <c r="CO49" i="2" s="1" a="1"/>
  <c r="CO49" i="2" s="1"/>
  <c r="CN173" i="2"/>
  <c r="CO173" i="2" s="1" a="1"/>
  <c r="CO173" i="2" s="1"/>
  <c r="CN320" i="2"/>
  <c r="CO320" i="2" s="1" a="1"/>
  <c r="CO320" i="2" s="1"/>
  <c r="CN361" i="2"/>
  <c r="CO361" i="2" s="1" a="1"/>
  <c r="CO361" i="2" s="1"/>
  <c r="CN224" i="2"/>
  <c r="CO224" i="2" s="1" a="1"/>
  <c r="CO224" i="2" s="1"/>
  <c r="CN466" i="2"/>
  <c r="CO466" i="2" s="1" a="1"/>
  <c r="CO466" i="2" s="1"/>
  <c r="T140" i="2" a="1"/>
  <c r="T140" i="2" s="1"/>
  <c r="AG140" i="2" s="1"/>
  <c r="AH140" i="2" s="1" a="1"/>
  <c r="AH140" i="2" s="1"/>
  <c r="CN43" i="2"/>
  <c r="CO43" i="2" s="1" a="1"/>
  <c r="CO43" i="2" s="1"/>
  <c r="CN42" i="2"/>
  <c r="CO42" i="2" s="1" a="1"/>
  <c r="CO42" i="2" s="1"/>
  <c r="CN184" i="2"/>
  <c r="CO184" i="2" s="1" a="1"/>
  <c r="CO184" i="2" s="1"/>
  <c r="CN185" i="2"/>
  <c r="CO185" i="2" s="1" a="1"/>
  <c r="CO185" i="2" s="1"/>
  <c r="CN21" i="2"/>
  <c r="CO21" i="2" s="1" a="1"/>
  <c r="CO21" i="2" s="1"/>
  <c r="CN20" i="2"/>
  <c r="CO20" i="2" s="1" a="1"/>
  <c r="CO20" i="2" s="1"/>
  <c r="T308" i="2" a="1"/>
  <c r="T308" i="2" s="1"/>
  <c r="AG308" i="2" s="1"/>
  <c r="AH308" i="2" s="1" a="1"/>
  <c r="AH308" i="2" s="1"/>
  <c r="CN346" i="2"/>
  <c r="CO346" i="2" s="1" a="1"/>
  <c r="CO346" i="2" s="1"/>
  <c r="CN263" i="2"/>
  <c r="CO263" i="2" s="1" a="1"/>
  <c r="CO263" i="2" s="1"/>
  <c r="CN478" i="2"/>
  <c r="CO478" i="2" s="1" a="1"/>
  <c r="CO478" i="2" s="1"/>
  <c r="CN477" i="2"/>
  <c r="CO477" i="2" s="1" a="1"/>
  <c r="CO477" i="2" s="1"/>
  <c r="CN479" i="2"/>
  <c r="CO479" i="2" s="1" a="1"/>
  <c r="CO479" i="2" s="1"/>
  <c r="S332" i="2"/>
  <c r="T332" i="2" s="1" a="1"/>
  <c r="T332" i="2" s="1"/>
  <c r="AG332" i="2" s="1"/>
  <c r="AH332" i="2" s="1" a="1"/>
  <c r="AH332" i="2" s="1"/>
  <c r="C3" i="8"/>
  <c r="T368" i="2" a="1"/>
  <c r="T368" i="2" s="1"/>
  <c r="AG368" i="2" s="1"/>
  <c r="AH368" i="2" s="1" a="1"/>
  <c r="AH368" i="2" s="1"/>
  <c r="CN299" i="2"/>
  <c r="CO299" i="2" s="1" a="1"/>
  <c r="CO299" i="2" s="1"/>
  <c r="CN296" i="2"/>
  <c r="CO296" i="2" s="1" a="1"/>
  <c r="CO296" i="2" s="1"/>
  <c r="CN80" i="2"/>
  <c r="CO80" i="2" s="1" a="1"/>
  <c r="CO80" i="2" s="1"/>
  <c r="CN81" i="2"/>
  <c r="CO81" i="2" s="1" a="1"/>
  <c r="CO81" i="2" s="1"/>
  <c r="CN486" i="2"/>
  <c r="CO486" i="2" s="1" a="1"/>
  <c r="CO486" i="2" s="1"/>
  <c r="CN484" i="2"/>
  <c r="CO484" i="2" s="1" a="1"/>
  <c r="CO484" i="2" s="1"/>
  <c r="CN485" i="2"/>
  <c r="CO485" i="2" s="1" a="1"/>
  <c r="CO485" i="2" s="1"/>
  <c r="CN332" i="2"/>
  <c r="CO332" i="2" s="1" a="1"/>
  <c r="CO332" i="2" s="1"/>
  <c r="CN334" i="2"/>
  <c r="CO334" i="2" s="1" a="1"/>
  <c r="CO334" i="2" s="1"/>
  <c r="CN333" i="2"/>
  <c r="CO333" i="2" s="1" a="1"/>
  <c r="CO333" i="2" s="1"/>
  <c r="CN180" i="2"/>
  <c r="CO180" i="2" s="1" a="1"/>
  <c r="CO180" i="2" s="1"/>
  <c r="CN183" i="2"/>
  <c r="CO183" i="2" s="1" a="1"/>
  <c r="CO183" i="2" s="1"/>
  <c r="CN262" i="2"/>
  <c r="CO262" i="2" s="1" a="1"/>
  <c r="CO262" i="2" s="1"/>
  <c r="CN344" i="2"/>
  <c r="CO344" i="2" s="1" a="1"/>
  <c r="CO344" i="2" s="1"/>
  <c r="CN241" i="2"/>
  <c r="CO241" i="2" s="1" a="1"/>
  <c r="CO241" i="2" s="1"/>
  <c r="CN243" i="2"/>
  <c r="CO243" i="2" s="1" a="1"/>
  <c r="CO243" i="2" s="1"/>
  <c r="CN242" i="2"/>
  <c r="CO242" i="2" s="1" a="1"/>
  <c r="CO242" i="2" s="1"/>
  <c r="CN316" i="2"/>
  <c r="CO316" i="2" s="1" a="1"/>
  <c r="CO316" i="2" s="1"/>
  <c r="CN319" i="2"/>
  <c r="CO319" i="2" s="1" a="1"/>
  <c r="CO319" i="2" s="1"/>
  <c r="CN140" i="2"/>
  <c r="CO140" i="2" s="1" a="1"/>
  <c r="CO140" i="2" s="1"/>
  <c r="CN142" i="2"/>
  <c r="CO142" i="2" s="1" a="1"/>
  <c r="CO142" i="2" s="1"/>
  <c r="CN117" i="2"/>
  <c r="CO117" i="2" s="1" a="1"/>
  <c r="CO117" i="2" s="1"/>
  <c r="CN116" i="2"/>
  <c r="CO116" i="2" s="1" a="1"/>
  <c r="CO116" i="2" s="1"/>
  <c r="CN119" i="2"/>
  <c r="CO119" i="2" s="1" a="1"/>
  <c r="CO119" i="2" s="1"/>
  <c r="S36" i="2"/>
  <c r="T36" i="2" s="1" a="1"/>
  <c r="T36" i="2" s="1"/>
  <c r="AG36" i="2" s="1"/>
  <c r="AH36" i="2" s="1" a="1"/>
  <c r="AH36" i="2" s="1"/>
  <c r="T356" i="2" a="1"/>
  <c r="T356" i="2" s="1"/>
  <c r="AG356" i="2" s="1"/>
  <c r="AH356" i="2" s="1" a="1"/>
  <c r="AH356" i="2" s="1"/>
  <c r="CN245" i="2"/>
  <c r="CO245" i="2" s="1" a="1"/>
  <c r="CO245" i="2" s="1"/>
  <c r="CN158" i="2"/>
  <c r="CO158" i="2" s="1" a="1"/>
  <c r="CO158" i="2" s="1"/>
  <c r="CN447" i="2"/>
  <c r="CO447" i="2" s="1" a="1"/>
  <c r="CO447" i="2" s="1"/>
  <c r="CN412" i="2"/>
  <c r="CO412" i="2" s="1" a="1"/>
  <c r="CO412" i="2" s="1"/>
  <c r="S204" i="2"/>
  <c r="T204" i="2" s="1" a="1"/>
  <c r="T204" i="2" s="1"/>
  <c r="AG204" i="2" s="1"/>
  <c r="AH204" i="2" s="1" a="1"/>
  <c r="AH204" i="2" s="1"/>
  <c r="CN177" i="2"/>
  <c r="CO177" i="2" s="1" a="1"/>
  <c r="CO177" i="2" s="1"/>
  <c r="E12" i="8"/>
  <c r="S212" i="2"/>
  <c r="T212" i="2" s="1" a="1"/>
  <c r="T212" i="2" s="1"/>
  <c r="AG212" i="2" s="1"/>
  <c r="AH212" i="2" s="1" a="1"/>
  <c r="AH212" i="2" s="1"/>
  <c r="T360" i="2" a="1"/>
  <c r="T360" i="2" s="1"/>
  <c r="AG360" i="2" s="1"/>
  <c r="AH360" i="2" s="1" a="1"/>
  <c r="AH360" i="2" s="1"/>
  <c r="E7" i="8"/>
  <c r="S100" i="2"/>
  <c r="T100" i="2" s="1" a="1"/>
  <c r="T100" i="2" s="1"/>
  <c r="AG100" i="2" s="1"/>
  <c r="AH100" i="2" s="1" a="1"/>
  <c r="AH100" i="2" s="1"/>
  <c r="CN115" i="2"/>
  <c r="CO115" i="2" s="1" a="1"/>
  <c r="CO115" i="2" s="1"/>
  <c r="CN113" i="2"/>
  <c r="CO113" i="2" s="1" a="1"/>
  <c r="CO113" i="2" s="1"/>
  <c r="CN171" i="2"/>
  <c r="CO171" i="2" s="1" a="1"/>
  <c r="CO171" i="2" s="1"/>
  <c r="CN169" i="2"/>
  <c r="CO169" i="2" s="1" a="1"/>
  <c r="CO169" i="2" s="1"/>
  <c r="CN168" i="2"/>
  <c r="CO168" i="2" s="1" a="1"/>
  <c r="CO168" i="2" s="1"/>
  <c r="CN196" i="2"/>
  <c r="CO196" i="2" s="1" a="1"/>
  <c r="CO196" i="2" s="1"/>
  <c r="CN197" i="2"/>
  <c r="CO197" i="2" s="1" a="1"/>
  <c r="CO197" i="2" s="1"/>
  <c r="CN310" i="2"/>
  <c r="CO310" i="2" s="1" a="1"/>
  <c r="CO310" i="2" s="1"/>
  <c r="CN311" i="2"/>
  <c r="CO311" i="2" s="1" a="1"/>
  <c r="CO311" i="2" s="1"/>
  <c r="CN124" i="2"/>
  <c r="CO124" i="2" s="1" a="1"/>
  <c r="CO124" i="2" s="1"/>
  <c r="CN127" i="2"/>
  <c r="CO127" i="2" s="1" a="1"/>
  <c r="CO127" i="2" s="1"/>
  <c r="CN125" i="2"/>
  <c r="CO125" i="2" s="1" a="1"/>
  <c r="CO125" i="2" s="1"/>
  <c r="CN351" i="2"/>
  <c r="CO351" i="2" s="1" a="1"/>
  <c r="CO351" i="2" s="1"/>
  <c r="CN348" i="2"/>
  <c r="CO348" i="2" s="1" a="1"/>
  <c r="CO348" i="2" s="1"/>
  <c r="CN349" i="2"/>
  <c r="CO349" i="2" s="1" a="1"/>
  <c r="CO349" i="2" s="1"/>
  <c r="CN350" i="2"/>
  <c r="CO350" i="2" s="1" a="1"/>
  <c r="CO350" i="2" s="1"/>
  <c r="E4" i="8"/>
  <c r="T324" i="2" a="1"/>
  <c r="T324" i="2" s="1"/>
  <c r="AG324" i="2" s="1"/>
  <c r="AH324" i="2" s="1" a="1"/>
  <c r="AH324" i="2" s="1"/>
  <c r="T364" i="2" a="1"/>
  <c r="T364" i="2" s="1"/>
  <c r="AG364" i="2" s="1"/>
  <c r="AH364" i="2" s="1" a="1"/>
  <c r="AH364" i="2" s="1"/>
  <c r="CN357" i="2"/>
  <c r="CO357" i="2" s="1" a="1"/>
  <c r="CO357" i="2" s="1"/>
  <c r="CN356" i="2"/>
  <c r="CO356" i="2" s="1" a="1"/>
  <c r="CO356" i="2" s="1"/>
  <c r="CN365" i="2"/>
  <c r="CO365" i="2" s="1" a="1"/>
  <c r="CO365" i="2" s="1"/>
  <c r="CN366" i="2"/>
  <c r="CO366" i="2" s="1" a="1"/>
  <c r="CO366" i="2" s="1"/>
  <c r="CN226" i="2"/>
  <c r="CO226" i="2" s="1" a="1"/>
  <c r="CO226" i="2" s="1"/>
  <c r="CN45" i="2"/>
  <c r="CO45" i="2" s="1" a="1"/>
  <c r="CO45" i="2" s="1"/>
  <c r="CN47" i="2"/>
  <c r="CO47" i="2" s="1" a="1"/>
  <c r="CO47" i="2" s="1"/>
  <c r="CN44" i="2"/>
  <c r="CO44" i="2" s="1" a="1"/>
  <c r="CO44" i="2" s="1"/>
  <c r="CN46" i="2"/>
  <c r="CO46" i="2" s="1" a="1"/>
  <c r="CO46" i="2" s="1"/>
  <c r="CN307" i="2"/>
  <c r="CO307" i="2" s="1" a="1"/>
  <c r="CO307" i="2" s="1"/>
  <c r="CN227" i="2"/>
  <c r="CO227" i="2" s="1" a="1"/>
  <c r="CO227" i="2" s="1"/>
  <c r="CN37" i="2"/>
  <c r="CO37" i="2" s="1" a="1"/>
  <c r="CO37" i="2" s="1"/>
  <c r="CN38" i="2"/>
  <c r="CO38" i="2" s="1" a="1"/>
  <c r="CO38" i="2" s="1"/>
  <c r="CN39" i="2"/>
  <c r="CO39" i="2" s="1" a="1"/>
  <c r="CO39" i="2" s="1"/>
  <c r="CN36" i="2"/>
  <c r="CO36" i="2" s="1" a="1"/>
  <c r="CO36" i="2" s="1"/>
  <c r="S192" i="2"/>
  <c r="T192" i="2" s="1" a="1"/>
  <c r="T192" i="2" s="1"/>
  <c r="AG192" i="2" s="1"/>
  <c r="AH192" i="2" s="1" a="1"/>
  <c r="AH192" i="2" s="1"/>
  <c r="CN109" i="2"/>
  <c r="CO109" i="2" s="1" a="1"/>
  <c r="CO109" i="2" s="1"/>
  <c r="CN110" i="2"/>
  <c r="CO110" i="2" s="1" a="1"/>
  <c r="CO110" i="2" s="1"/>
  <c r="CN111" i="2"/>
  <c r="CO111" i="2" s="1" a="1"/>
  <c r="CO111" i="2" s="1"/>
  <c r="E11" i="8"/>
  <c r="CN312" i="2"/>
  <c r="CO312" i="2" s="1" a="1"/>
  <c r="CO312" i="2" s="1"/>
  <c r="CN314" i="2"/>
  <c r="CO314" i="2" s="1" a="1"/>
  <c r="CO314" i="2" s="1"/>
  <c r="CN112" i="2"/>
  <c r="CO112" i="2" s="1" a="1"/>
  <c r="CO112" i="2" s="1"/>
  <c r="CN108" i="2"/>
  <c r="CO108" i="2" s="1" a="1"/>
  <c r="CO108" i="2" s="1"/>
  <c r="CN244" i="2"/>
  <c r="CO244" i="2" s="1" a="1"/>
  <c r="CO244" i="2" s="1"/>
  <c r="T304" i="2" a="1"/>
  <c r="T304" i="2" s="1"/>
  <c r="AG304" i="2" s="1"/>
  <c r="AH304" i="2" s="1" a="1"/>
  <c r="AH304" i="2" s="1"/>
  <c r="CN256" i="2"/>
  <c r="CO256" i="2" s="1" a="1"/>
  <c r="CO256" i="2" s="1"/>
  <c r="CN258" i="2"/>
  <c r="CO258" i="2" s="1" a="1"/>
  <c r="CO258" i="2" s="1"/>
  <c r="T236" i="2" a="1"/>
  <c r="T236" i="2" s="1"/>
  <c r="AG236" i="2" s="1"/>
  <c r="AH236" i="2" s="1" a="1"/>
  <c r="AH236" i="2" s="1"/>
  <c r="CN355" i="2"/>
  <c r="CO355" i="2" s="1" a="1"/>
  <c r="CO355" i="2" s="1"/>
  <c r="CN354" i="2"/>
  <c r="CO354" i="2" s="1" a="1"/>
  <c r="CO354" i="2" s="1"/>
  <c r="CN289" i="2"/>
  <c r="CO289" i="2" s="1" a="1"/>
  <c r="CO289" i="2" s="1"/>
  <c r="CN290" i="2"/>
  <c r="CO290" i="2" s="1" a="1"/>
  <c r="CO290" i="2" s="1"/>
  <c r="BV8" i="2"/>
  <c r="CN40" i="2"/>
  <c r="CO40" i="2" s="1" a="1"/>
  <c r="CO40" i="2" s="1"/>
  <c r="CN41" i="2"/>
  <c r="CO41" i="2" s="1" a="1"/>
  <c r="CO41" i="2" s="1"/>
  <c r="CN206" i="2"/>
  <c r="CO206" i="2" s="1" a="1"/>
  <c r="CO206" i="2" s="1"/>
  <c r="CN205" i="2"/>
  <c r="CO205" i="2" s="1" a="1"/>
  <c r="CO205" i="2" s="1"/>
  <c r="CN207" i="2"/>
  <c r="CO207" i="2" s="1" a="1"/>
  <c r="CO207" i="2" s="1"/>
  <c r="CN204" i="2"/>
  <c r="CO204" i="2" s="1" a="1"/>
  <c r="CO204" i="2" s="1"/>
  <c r="CN359" i="2"/>
  <c r="CO359" i="2" s="1" a="1"/>
  <c r="CO359" i="2" s="1"/>
  <c r="CN234" i="2"/>
  <c r="CO234" i="2" s="1" a="1"/>
  <c r="CO234" i="2" s="1"/>
  <c r="CN482" i="2"/>
  <c r="CO482" i="2" s="1" a="1"/>
  <c r="CO482" i="2" s="1"/>
  <c r="CN480" i="2"/>
  <c r="CO480" i="2" s="1" a="1"/>
  <c r="CO480" i="2" s="1"/>
  <c r="CN423" i="2"/>
  <c r="CO423" i="2" s="1" a="1"/>
  <c r="CO423" i="2" s="1"/>
  <c r="CN421" i="2"/>
  <c r="CO421" i="2" s="1" a="1"/>
  <c r="CO421" i="2" s="1"/>
  <c r="CN422" i="2"/>
  <c r="CO422" i="2" s="1" a="1"/>
  <c r="CO422" i="2" s="1"/>
  <c r="CN74" i="2"/>
  <c r="CO74" i="2" s="1" a="1"/>
  <c r="CO74" i="2" s="1"/>
  <c r="CN75" i="2"/>
  <c r="CO75" i="2" s="1" a="1"/>
  <c r="CO75" i="2" s="1"/>
  <c r="CN214" i="2"/>
  <c r="CO214" i="2" s="1" a="1"/>
  <c r="CO214" i="2" s="1"/>
  <c r="CN213" i="2"/>
  <c r="CO213" i="2" s="1" a="1"/>
  <c r="CO213" i="2" s="1"/>
  <c r="S288" i="2"/>
  <c r="T288" i="2" s="1" a="1"/>
  <c r="T288" i="2" s="1"/>
  <c r="AG288" i="2" s="1"/>
  <c r="AH288" i="2" s="1" a="1"/>
  <c r="AH288" i="2" s="1"/>
  <c r="CN141" i="2"/>
  <c r="CO141" i="2" s="1" a="1"/>
  <c r="CO141" i="2" s="1"/>
  <c r="CN143" i="2"/>
  <c r="CO143" i="2" s="1" a="1"/>
  <c r="CO143" i="2" s="1"/>
  <c r="CN145" i="2"/>
  <c r="CO145" i="2" s="1" a="1"/>
  <c r="CO145" i="2" s="1"/>
  <c r="CN146" i="2"/>
  <c r="CO146" i="2" s="1" a="1"/>
  <c r="CO146" i="2" s="1"/>
  <c r="CN429" i="2"/>
  <c r="CO429" i="2" s="1" a="1"/>
  <c r="CO429" i="2" s="1"/>
  <c r="CN430" i="2"/>
  <c r="CO430" i="2" s="1" a="1"/>
  <c r="CO430" i="2" s="1"/>
  <c r="CN261" i="2"/>
  <c r="CO261" i="2" s="1" a="1"/>
  <c r="CO261" i="2" s="1"/>
  <c r="E3" i="8"/>
  <c r="CN317" i="2"/>
  <c r="CO317" i="2" s="1" a="1"/>
  <c r="CO317" i="2" s="1"/>
  <c r="CN318" i="2"/>
  <c r="CO318" i="2" s="1" a="1"/>
  <c r="CO318" i="2" s="1"/>
  <c r="S188" i="2"/>
  <c r="T188" i="2" s="1" a="1"/>
  <c r="T188" i="2" s="1"/>
  <c r="AG188" i="2" s="1"/>
  <c r="AH188" i="2" s="1" a="1"/>
  <c r="AH188" i="2" s="1"/>
  <c r="CN22" i="2"/>
  <c r="CO22" i="2" s="1" a="1"/>
  <c r="CO22" i="2" s="1"/>
  <c r="CN23" i="2"/>
  <c r="CO23" i="2" s="1" a="1"/>
  <c r="CO23" i="2" s="1"/>
  <c r="CN481" i="2"/>
  <c r="CO481" i="2" s="1" a="1"/>
  <c r="CO481" i="2" s="1"/>
  <c r="CN8" i="2"/>
  <c r="CO8" i="2" s="1" a="1"/>
  <c r="CO8" i="2" s="1"/>
  <c r="S28" i="2"/>
  <c r="T28" i="2" s="1" a="1"/>
  <c r="T28" i="2" s="1"/>
  <c r="AG28" i="2" s="1"/>
  <c r="AH28" i="2" s="1" a="1"/>
  <c r="AH28" i="2" s="1"/>
  <c r="CN11" i="2"/>
  <c r="CO11" i="2" s="1" a="1"/>
  <c r="CO11" i="2" s="1"/>
  <c r="E17" i="8"/>
  <c r="E8" i="8"/>
  <c r="CN483" i="2"/>
  <c r="CO483" i="2" s="1" a="1"/>
  <c r="CO483" i="2" s="1"/>
  <c r="CN10" i="2"/>
  <c r="CO10" i="2" s="1" a="1"/>
  <c r="CO10" i="2" s="1"/>
  <c r="CN72" i="2"/>
  <c r="CO72" i="2" s="1" a="1"/>
  <c r="CO72" i="2" s="1"/>
  <c r="CN425" i="2"/>
  <c r="CO425" i="2" s="1" a="1"/>
  <c r="CO425" i="2" s="1"/>
  <c r="CN424" i="2"/>
  <c r="CO424" i="2" s="1" a="1"/>
  <c r="CO424" i="2" s="1"/>
  <c r="CN283" i="2"/>
  <c r="CO283" i="2" s="1" a="1"/>
  <c r="CO283" i="2" s="1"/>
  <c r="CN280" i="2"/>
  <c r="CO280" i="2" s="1" a="1"/>
  <c r="CO280" i="2" s="1"/>
  <c r="CN411" i="2"/>
  <c r="CO411" i="2" s="1" a="1"/>
  <c r="CO411" i="2" s="1"/>
  <c r="CN409" i="2"/>
  <c r="CO409" i="2" s="1" a="1"/>
  <c r="CO409" i="2" s="1"/>
  <c r="CN13" i="2"/>
  <c r="CO13" i="2" s="1" a="1"/>
  <c r="CO13" i="2" s="1"/>
  <c r="CN15" i="2"/>
  <c r="CO15" i="2" s="1" a="1"/>
  <c r="CO15" i="2" s="1"/>
  <c r="T40" i="2" a="1"/>
  <c r="T40" i="2" s="1"/>
  <c r="AG40" i="2" s="1"/>
  <c r="AH40" i="2" s="1" a="1"/>
  <c r="AH40" i="2" s="1"/>
  <c r="CN202" i="2"/>
  <c r="CO202" i="2" s="1" a="1"/>
  <c r="CO202" i="2" s="1"/>
  <c r="CN201" i="2"/>
  <c r="CO201" i="2" s="1" a="1"/>
  <c r="CO201" i="2" s="1"/>
  <c r="CN203" i="2"/>
  <c r="CO203" i="2" s="1" a="1"/>
  <c r="CO203" i="2" s="1"/>
  <c r="CN167" i="2"/>
  <c r="CO167" i="2" s="1" a="1"/>
  <c r="CO167" i="2" s="1"/>
  <c r="CN164" i="2"/>
  <c r="CO164" i="2" s="1" a="1"/>
  <c r="CO164" i="2" s="1"/>
  <c r="CN166" i="2"/>
  <c r="CO166" i="2" s="1" a="1"/>
  <c r="CO166" i="2" s="1"/>
  <c r="CN428" i="2"/>
  <c r="CO428" i="2" s="1" a="1"/>
  <c r="CO428" i="2" s="1"/>
  <c r="E15" i="8"/>
  <c r="CN153" i="2"/>
  <c r="CO153" i="2" s="1" a="1"/>
  <c r="CO153" i="2" s="1"/>
  <c r="CN155" i="2"/>
  <c r="CO155" i="2" s="1" a="1"/>
  <c r="CO155" i="2" s="1"/>
  <c r="CN154" i="2"/>
  <c r="CO154" i="2" s="1" a="1"/>
  <c r="CO154" i="2" s="1"/>
  <c r="CN82" i="2"/>
  <c r="CO82" i="2" s="1" a="1"/>
  <c r="CO82" i="2" s="1"/>
  <c r="CN83" i="2"/>
  <c r="CO83" i="2" s="1" a="1"/>
  <c r="CO83" i="2" s="1"/>
  <c r="S112" i="2"/>
  <c r="T112" i="2" s="1" a="1"/>
  <c r="T112" i="2" s="1"/>
  <c r="AG112" i="2" s="1"/>
  <c r="AH112" i="2" s="1" a="1"/>
  <c r="AH112" i="2" s="1"/>
  <c r="AL10" i="2"/>
  <c r="AL11" i="2"/>
  <c r="BE10" i="2"/>
  <c r="CN133" i="2"/>
  <c r="CO133" i="2" s="1" a="1"/>
  <c r="CO133" i="2" s="1"/>
  <c r="CN134" i="2"/>
  <c r="CO134" i="2" s="1" a="1"/>
  <c r="CO134" i="2" s="1"/>
  <c r="CN326" i="2"/>
  <c r="CO326" i="2" s="1" a="1"/>
  <c r="CO326" i="2" s="1"/>
  <c r="CN324" i="2"/>
  <c r="CO324" i="2" s="1" a="1"/>
  <c r="CO324" i="2" s="1"/>
  <c r="T240" i="2" a="1"/>
  <c r="T240" i="2" s="1"/>
  <c r="AG240" i="2" s="1"/>
  <c r="AH240" i="2" s="1" a="1"/>
  <c r="AH240" i="2" s="1"/>
  <c r="CN329" i="2"/>
  <c r="CO329" i="2" s="1" a="1"/>
  <c r="CO329" i="2" s="1"/>
  <c r="CN330" i="2"/>
  <c r="CO330" i="2" s="1" a="1"/>
  <c r="CO330" i="2" s="1"/>
  <c r="CN331" i="2"/>
  <c r="CO331" i="2" s="1" a="1"/>
  <c r="CO331" i="2" s="1"/>
  <c r="E13" i="8"/>
  <c r="CN464" i="2"/>
  <c r="CO464" i="2" s="1" a="1"/>
  <c r="CO464" i="2" s="1"/>
  <c r="CN465" i="2"/>
  <c r="CO465" i="2" s="1" a="1"/>
  <c r="CO465" i="2" s="1"/>
  <c r="T92" i="2" a="1"/>
  <c r="T92" i="2" s="1"/>
  <c r="AG92" i="2" s="1"/>
  <c r="AH92" i="2" s="1" a="1"/>
  <c r="AH92" i="2" s="1"/>
  <c r="S128" i="2"/>
  <c r="T128" i="2" s="1" a="1"/>
  <c r="T128" i="2" s="1"/>
  <c r="AG128" i="2" s="1"/>
  <c r="AH128" i="2" s="1" a="1"/>
  <c r="AH128" i="2" s="1"/>
  <c r="S156" i="2"/>
  <c r="T156" i="2" s="1" a="1"/>
  <c r="T156" i="2" s="1"/>
  <c r="AG156" i="2" s="1"/>
  <c r="AH156" i="2" s="1" a="1"/>
  <c r="AH156" i="2" s="1"/>
  <c r="T200" i="2" a="1"/>
  <c r="T200" i="2" s="1"/>
  <c r="AG200" i="2" s="1"/>
  <c r="AH200" i="2" s="1" a="1"/>
  <c r="AH200" i="2" s="1"/>
  <c r="AX8" i="2"/>
  <c r="S296" i="2"/>
  <c r="T296" i="2" s="1" a="1"/>
  <c r="T296" i="2" s="1"/>
  <c r="AG296" i="2" s="1"/>
  <c r="AH296" i="2" s="1" a="1"/>
  <c r="AH296" i="2" s="1"/>
  <c r="S352" i="2"/>
  <c r="T352" i="2" s="1" a="1"/>
  <c r="T352" i="2" s="1"/>
  <c r="AG352" i="2" s="1"/>
  <c r="AH352" i="2" s="1" a="1"/>
  <c r="AH352" i="2" s="1"/>
  <c r="CN176" i="2"/>
  <c r="CO176" i="2" s="1" a="1"/>
  <c r="CO176" i="2" s="1"/>
  <c r="CN178" i="2"/>
  <c r="CO178" i="2" s="1" a="1"/>
  <c r="CO178" i="2" s="1"/>
  <c r="CN436" i="2"/>
  <c r="CO436" i="2" s="1" a="1"/>
  <c r="CO436" i="2" s="1"/>
  <c r="CN437" i="2"/>
  <c r="CO437" i="2" s="1" a="1"/>
  <c r="CO437" i="2" s="1"/>
  <c r="CN439" i="2"/>
  <c r="CO439" i="2" s="1" a="1"/>
  <c r="CO439" i="2" s="1"/>
  <c r="T12" i="2" a="1"/>
  <c r="T12" i="2" s="1"/>
  <c r="AG12" i="2" s="1"/>
  <c r="AH12" i="2" s="1" a="1"/>
  <c r="AH12" i="2" s="1"/>
  <c r="T232" i="2" a="1"/>
  <c r="T232" i="2" s="1"/>
  <c r="AG232" i="2" s="1"/>
  <c r="AH232" i="2" s="1" a="1"/>
  <c r="AH232" i="2" s="1"/>
  <c r="S300" i="2"/>
  <c r="T300" i="2" s="1" a="1"/>
  <c r="T300" i="2" s="1"/>
  <c r="AG300" i="2" s="1"/>
  <c r="AH300" i="2" s="1" a="1"/>
  <c r="AH300" i="2" s="1"/>
  <c r="S176" i="2"/>
  <c r="T176" i="2" s="1" a="1"/>
  <c r="T176" i="2" s="1"/>
  <c r="AG176" i="2" s="1"/>
  <c r="AH176" i="2" s="1" a="1"/>
  <c r="AH176" i="2" s="1"/>
  <c r="S164" i="2"/>
  <c r="T164" i="2" s="1" a="1"/>
  <c r="T164" i="2" s="1"/>
  <c r="AG164" i="2" s="1"/>
  <c r="AH164" i="2" s="1" a="1"/>
  <c r="AH164" i="2" s="1"/>
  <c r="E16" i="8"/>
  <c r="S172" i="2"/>
  <c r="T172" i="2" s="1" a="1"/>
  <c r="T172" i="2" s="1"/>
  <c r="AG172" i="2" s="1"/>
  <c r="AH172" i="2" s="1" a="1"/>
  <c r="AH172" i="2" s="1"/>
  <c r="E10" i="8"/>
  <c r="S48" i="2"/>
  <c r="T48" i="2" s="1" a="1"/>
  <c r="T48" i="2" s="1"/>
  <c r="AG48" i="2" s="1"/>
  <c r="AH48" i="2" s="1" a="1"/>
  <c r="AH48" i="2" s="1"/>
  <c r="T244" i="2" a="1"/>
  <c r="T244" i="2" s="1"/>
  <c r="AG244" i="2" s="1"/>
  <c r="AH244" i="2" s="1" a="1"/>
  <c r="AH244" i="2" s="1"/>
  <c r="CN126" i="2"/>
  <c r="CO126" i="2" s="1" a="1"/>
  <c r="CO126" i="2" s="1"/>
  <c r="CN130" i="2"/>
  <c r="CO130" i="2" s="1" a="1"/>
  <c r="CO130" i="2" s="1"/>
  <c r="CN114" i="2"/>
  <c r="CO114" i="2" s="1" a="1"/>
  <c r="CO114" i="2" s="1"/>
  <c r="CN106" i="2"/>
  <c r="CO106" i="2" s="1" a="1"/>
  <c r="CO106" i="2" s="1"/>
  <c r="CN107" i="2"/>
  <c r="CO107" i="2" s="1" a="1"/>
  <c r="CO107" i="2" s="1"/>
  <c r="CN104" i="2"/>
  <c r="CO104" i="2" s="1" a="1"/>
  <c r="CO104" i="2" s="1"/>
  <c r="S104" i="2"/>
  <c r="T104" i="2" s="1" a="1"/>
  <c r="T104" i="2" s="1"/>
  <c r="AG104" i="2" s="1"/>
  <c r="AH104" i="2" s="1" a="1"/>
  <c r="AH104" i="2" s="1"/>
  <c r="E6" i="8"/>
  <c r="E5" i="8"/>
  <c r="CN96" i="2"/>
  <c r="CO96" i="2" s="1" a="1"/>
  <c r="CO96" i="2" s="1"/>
  <c r="CN97" i="2"/>
  <c r="CO97" i="2" s="1" a="1"/>
  <c r="CO97" i="2" s="1"/>
  <c r="CN98" i="2"/>
  <c r="CO98" i="2" s="1" a="1"/>
  <c r="CO98" i="2" s="1"/>
  <c r="CN99" i="2"/>
  <c r="CO99" i="2" s="1" a="1"/>
  <c r="CO99" i="2" s="1"/>
  <c r="CN148" i="2"/>
  <c r="CO148" i="2" s="1" a="1"/>
  <c r="CO148" i="2" s="1"/>
  <c r="CN149" i="2"/>
  <c r="CO149" i="2" s="1" a="1"/>
  <c r="CO149" i="2" s="1"/>
  <c r="CN151" i="2"/>
  <c r="CO151" i="2" s="1" a="1"/>
  <c r="CO151" i="2" s="1"/>
  <c r="CN339" i="2"/>
  <c r="CO339" i="2" s="1" a="1"/>
  <c r="CO339" i="2" s="1"/>
  <c r="CN374" i="2"/>
  <c r="CO374" i="2" s="1" a="1"/>
  <c r="CO374" i="2" s="1"/>
  <c r="CN78" i="2"/>
  <c r="CO78" i="2" s="1" a="1"/>
  <c r="CO78" i="2" s="1"/>
  <c r="CN79" i="2"/>
  <c r="CO79" i="2" s="1" a="1"/>
  <c r="CO79" i="2" s="1"/>
  <c r="CN77" i="2"/>
  <c r="CO77" i="2" s="1" a="1"/>
  <c r="CO77" i="2" s="1"/>
  <c r="CN76" i="2"/>
  <c r="CO76" i="2" s="1" a="1"/>
  <c r="CO76" i="2" s="1"/>
  <c r="CN397" i="2"/>
  <c r="CO397" i="2" s="1" a="1"/>
  <c r="CO397" i="2" s="1"/>
  <c r="CN398" i="2"/>
  <c r="CO398" i="2" s="1" a="1"/>
  <c r="CO398" i="2" s="1"/>
  <c r="CN56" i="2"/>
  <c r="CO56" i="2" s="1" a="1"/>
  <c r="CO56" i="2" s="1"/>
  <c r="CN58" i="2"/>
  <c r="CO58" i="2" s="1" a="1"/>
  <c r="CO58" i="2" s="1"/>
  <c r="CN57" i="2"/>
  <c r="CO57" i="2" s="1" a="1"/>
  <c r="CO57" i="2" s="1"/>
  <c r="CN399" i="2"/>
  <c r="CO399" i="2" s="1" a="1"/>
  <c r="CO399" i="2" s="1"/>
  <c r="CN338" i="2"/>
  <c r="CO338" i="2" s="1" a="1"/>
  <c r="CO338" i="2" s="1"/>
  <c r="CN69" i="2"/>
  <c r="CO69" i="2" s="1" a="1"/>
  <c r="CO69" i="2" s="1"/>
  <c r="CN68" i="2"/>
  <c r="CO68" i="2" s="1" a="1"/>
  <c r="CO68" i="2" s="1"/>
  <c r="CN70" i="2"/>
  <c r="CO70" i="2" s="1" a="1"/>
  <c r="CO70" i="2" s="1"/>
  <c r="CN61" i="2"/>
  <c r="CO61" i="2" s="1" a="1"/>
  <c r="CO61" i="2" s="1"/>
  <c r="CN62" i="2"/>
  <c r="CO62" i="2" s="1" a="1"/>
  <c r="CO62" i="2" s="1"/>
  <c r="CN60" i="2"/>
  <c r="CO60" i="2" s="1" a="1"/>
  <c r="CO60" i="2" s="1"/>
  <c r="CN337" i="2"/>
  <c r="CO337" i="2" s="1" a="1"/>
  <c r="CO337" i="2" s="1"/>
  <c r="CN150" i="2"/>
  <c r="CO150" i="2" s="1" a="1"/>
  <c r="CO150" i="2" s="1"/>
  <c r="CN95" i="2"/>
  <c r="CO95" i="2" s="1" a="1"/>
  <c r="CO95" i="2" s="1"/>
  <c r="CN93" i="2"/>
  <c r="CO93" i="2" s="1" a="1"/>
  <c r="CO93" i="2" s="1"/>
  <c r="CN94" i="2"/>
  <c r="CO94" i="2" s="1" a="1"/>
  <c r="CO94" i="2" s="1"/>
  <c r="CN379" i="2"/>
  <c r="CO379" i="2" s="1" a="1"/>
  <c r="CO379" i="2" s="1"/>
  <c r="CN376" i="2"/>
  <c r="CO376" i="2" s="1" a="1"/>
  <c r="CO376" i="2" s="1"/>
  <c r="CN377" i="2"/>
  <c r="CO377" i="2" s="1" a="1"/>
  <c r="CO377" i="2" s="1"/>
  <c r="CN103" i="2"/>
  <c r="CO103" i="2" s="1" a="1"/>
  <c r="CO103" i="2" s="1"/>
  <c r="CN101" i="2"/>
  <c r="CO101" i="2" s="1" a="1"/>
  <c r="CO101" i="2" s="1"/>
  <c r="CN102" i="2"/>
  <c r="CO102" i="2" s="1" a="1"/>
  <c r="CO102" i="2" s="1"/>
  <c r="CN228" i="2"/>
  <c r="CO228" i="2" s="1" a="1"/>
  <c r="CO228" i="2" s="1"/>
  <c r="CN231" i="2"/>
  <c r="CO231" i="2" s="1" a="1"/>
  <c r="CO231" i="2" s="1"/>
  <c r="CN230" i="2"/>
  <c r="CO230" i="2" s="1" a="1"/>
  <c r="CO230" i="2" s="1"/>
  <c r="CN229" i="2"/>
  <c r="CO229" i="2" s="1" a="1"/>
  <c r="CO229" i="2" s="1"/>
  <c r="CM88" i="2"/>
  <c r="CN474" i="2"/>
  <c r="CO474" i="2" s="1" a="1"/>
  <c r="CO474" i="2" s="1"/>
  <c r="CN472" i="2"/>
  <c r="CO472" i="2" s="1" a="1"/>
  <c r="CO472" i="2" s="1"/>
  <c r="CN473" i="2"/>
  <c r="CO473" i="2" s="1" a="1"/>
  <c r="CO473" i="2" s="1"/>
  <c r="CN313" i="2"/>
  <c r="CO313" i="2" s="1" a="1"/>
  <c r="CO313" i="2" s="1"/>
  <c r="CN315" i="2"/>
  <c r="CO315" i="2" s="1" a="1"/>
  <c r="CO315" i="2" s="1"/>
  <c r="CN277" i="2"/>
  <c r="CO277" i="2" s="1" a="1"/>
  <c r="CO277" i="2" s="1"/>
  <c r="CN278" i="2"/>
  <c r="CO278" i="2" s="1" a="1"/>
  <c r="CO278" i="2" s="1"/>
  <c r="CN279" i="2"/>
  <c r="CO279" i="2" s="1" a="1"/>
  <c r="CO279" i="2" s="1"/>
  <c r="CN373" i="2"/>
  <c r="CO373" i="2" s="1" a="1"/>
  <c r="CO373" i="2" s="1"/>
  <c r="CN375" i="2"/>
  <c r="CO375" i="2" s="1" a="1"/>
  <c r="CO375" i="2" s="1"/>
  <c r="CN383" i="2"/>
  <c r="CO383" i="2" s="1" a="1"/>
  <c r="CO383" i="2" s="1"/>
  <c r="CN381" i="2"/>
  <c r="CO381" i="2" s="1" a="1"/>
  <c r="CO381" i="2" s="1"/>
  <c r="CN380" i="2"/>
  <c r="CO380" i="2" s="1" a="1"/>
  <c r="CO380" i="2" s="1"/>
  <c r="CN208" i="2"/>
  <c r="CO208" i="2" s="1" a="1"/>
  <c r="CO208" i="2" s="1"/>
  <c r="CN209" i="2"/>
  <c r="CO209" i="2" s="1" a="1"/>
  <c r="CO209" i="2" s="1"/>
  <c r="CN211" i="2"/>
  <c r="CO211" i="2" s="1" a="1"/>
  <c r="CO211" i="2" s="1"/>
  <c r="CN192" i="2"/>
  <c r="CO192" i="2" s="1" a="1"/>
  <c r="CO192" i="2" s="1"/>
  <c r="CN194" i="2"/>
  <c r="CO194" i="2" s="1" a="1"/>
  <c r="CO194" i="2" s="1"/>
  <c r="CN195" i="2"/>
  <c r="CO195" i="2" s="1" a="1"/>
  <c r="CO195" i="2" s="1"/>
  <c r="CN193" i="2"/>
  <c r="CO193" i="2" s="1" a="1"/>
  <c r="CO193" i="2" s="1"/>
  <c r="CN451" i="2"/>
  <c r="CO451" i="2" s="1" a="1"/>
  <c r="CO451" i="2" s="1"/>
  <c r="CN449" i="2"/>
  <c r="CO449" i="2" s="1" a="1"/>
  <c r="CO449" i="2" s="1"/>
  <c r="CN450" i="2"/>
  <c r="CO450" i="2" s="1" a="1"/>
  <c r="CO450" i="2" s="1"/>
  <c r="CN448" i="2"/>
  <c r="CO448" i="2" s="1" a="1"/>
  <c r="CO448" i="2" s="1"/>
  <c r="CN458" i="2"/>
  <c r="CO458" i="2" s="1" a="1"/>
  <c r="CO458" i="2" s="1"/>
  <c r="CN459" i="2"/>
  <c r="CO459" i="2" s="1" a="1"/>
  <c r="CO459" i="2" s="1"/>
  <c r="CN456" i="2"/>
  <c r="CO456" i="2" s="1" a="1"/>
  <c r="CO456" i="2" s="1"/>
  <c r="CN457" i="2"/>
  <c r="CO457" i="2" s="1" a="1"/>
  <c r="CO457" i="2" s="1"/>
  <c r="E9" i="8"/>
  <c r="CN252" i="2"/>
  <c r="CO252" i="2" s="1" a="1"/>
  <c r="CO252" i="2" s="1"/>
  <c r="CN254" i="2"/>
  <c r="CO254" i="2" s="1" a="1"/>
  <c r="CO254" i="2" s="1"/>
  <c r="CN255" i="2"/>
  <c r="CO255" i="2" s="1" a="1"/>
  <c r="CO255" i="2" s="1"/>
  <c r="CN253" i="2"/>
  <c r="CO253" i="2" s="1" a="1"/>
  <c r="CO253" i="2" s="1"/>
  <c r="CN71" i="2"/>
  <c r="CO71" i="2" s="1" a="1"/>
  <c r="CO71" i="2" s="1"/>
  <c r="CN188" i="2"/>
  <c r="CO188" i="2" s="1" a="1"/>
  <c r="CO188" i="2" s="1"/>
  <c r="CN191" i="2"/>
  <c r="CO191" i="2" s="1" a="1"/>
  <c r="CO191" i="2" s="1"/>
  <c r="CN190" i="2"/>
  <c r="CO190" i="2" s="1" a="1"/>
  <c r="CO190" i="2" s="1"/>
  <c r="CN189" i="2"/>
  <c r="CO189" i="2" s="1" a="1"/>
  <c r="CO189" i="2" s="1"/>
  <c r="E14" i="8"/>
  <c r="CN470" i="2"/>
  <c r="CO470" i="2" s="1" a="1"/>
  <c r="CO470" i="2" s="1"/>
  <c r="CN471" i="2"/>
  <c r="CO471" i="2" s="1" a="1"/>
  <c r="CO471" i="2" s="1"/>
  <c r="CN469" i="2"/>
  <c r="CO469" i="2" s="1" a="1"/>
  <c r="CO469" i="2" s="1"/>
  <c r="CM84" i="2"/>
  <c r="CN131" i="2"/>
  <c r="CO131" i="2" s="1" a="1"/>
  <c r="CO131" i="2" s="1"/>
  <c r="CN129" i="2"/>
  <c r="CO129" i="2" s="1" a="1"/>
  <c r="CO129" i="2" s="1"/>
  <c r="CN156" i="2"/>
  <c r="CO156" i="2" s="1" a="1"/>
  <c r="CO156" i="2" s="1"/>
  <c r="CN157" i="2"/>
  <c r="CO157" i="2" s="1" a="1"/>
  <c r="CO157" i="2" s="1"/>
  <c r="CN250" i="2"/>
  <c r="CO250" i="2" s="1" a="1"/>
  <c r="CO250" i="2" s="1"/>
  <c r="CN251" i="2"/>
  <c r="CO251" i="2" s="1" a="1"/>
  <c r="CO251" i="2" s="1"/>
  <c r="CN269" i="2"/>
  <c r="CO269" i="2" s="1" a="1"/>
  <c r="CO269" i="2" s="1"/>
  <c r="CN271" i="2"/>
  <c r="CO271" i="2" s="1" a="1"/>
  <c r="CO271" i="2" s="1"/>
  <c r="CN54" i="2"/>
  <c r="CO54" i="2" s="1" a="1"/>
  <c r="CO54" i="2" s="1"/>
  <c r="CN53" i="2"/>
  <c r="CO53" i="2" s="1" a="1"/>
  <c r="CO53" i="2" s="1"/>
  <c r="CN52" i="2"/>
  <c r="CO52" i="2" s="1" a="1"/>
  <c r="CO52" i="2" s="1"/>
  <c r="CN55" i="2"/>
  <c r="CO55" i="2" s="1" a="1"/>
  <c r="CO55" i="2" s="1"/>
  <c r="CN367" i="2"/>
  <c r="CO367" i="2" s="1" a="1"/>
  <c r="CO367" i="2" s="1"/>
  <c r="CN364" i="2"/>
  <c r="CO364" i="2" s="1" a="1"/>
  <c r="CO364" i="2" s="1"/>
  <c r="CN160" i="2"/>
  <c r="CO160" i="2" s="1" a="1"/>
  <c r="CO160" i="2" s="1"/>
  <c r="CN386" i="2"/>
  <c r="CO386" i="2" s="1" a="1"/>
  <c r="CO386" i="2" s="1"/>
  <c r="CN387" i="2"/>
  <c r="CO387" i="2" s="1" a="1"/>
  <c r="CO387" i="2" s="1"/>
  <c r="CN385" i="2"/>
  <c r="CO385" i="2" s="1" a="1"/>
  <c r="CO385" i="2" s="1"/>
  <c r="CN120" i="2"/>
  <c r="CO120" i="2" s="1" a="1"/>
  <c r="CO120" i="2" s="1"/>
  <c r="CN121" i="2"/>
  <c r="CO121" i="2" s="1" a="1"/>
  <c r="CO121" i="2" s="1"/>
  <c r="CN123" i="2"/>
  <c r="CO123" i="2" s="1" a="1"/>
  <c r="CO123" i="2" s="1"/>
  <c r="CN435" i="2"/>
  <c r="CO435" i="2" s="1" a="1"/>
  <c r="CO435" i="2" s="1"/>
  <c r="CN433" i="2"/>
  <c r="CO433" i="2" s="1" a="1"/>
  <c r="CO433" i="2" s="1"/>
  <c r="CN270" i="2"/>
  <c r="CO270" i="2" s="1" a="1"/>
  <c r="CO270" i="2" s="1"/>
  <c r="CN304" i="2"/>
  <c r="CO304" i="2" s="1" a="1"/>
  <c r="CO304" i="2" s="1"/>
  <c r="CN305" i="2"/>
  <c r="CO305" i="2" s="1" a="1"/>
  <c r="CO305" i="2" s="1"/>
  <c r="CN219" i="2"/>
  <c r="CO219" i="2" s="1" a="1"/>
  <c r="CO219" i="2" s="1"/>
  <c r="CN218" i="2"/>
  <c r="CO218" i="2" s="1" a="1"/>
  <c r="CO218" i="2" s="1"/>
  <c r="CN217" i="2"/>
  <c r="CO217" i="2" s="1" a="1"/>
  <c r="CO217" i="2" s="1"/>
  <c r="CN24" i="2"/>
  <c r="CO24" i="2" s="1" a="1"/>
  <c r="CO24" i="2" s="1"/>
  <c r="CN26" i="2"/>
  <c r="CO26" i="2" s="1" a="1"/>
  <c r="CO26" i="2" s="1"/>
  <c r="CN147" i="2"/>
  <c r="CO147" i="2" s="1" a="1"/>
  <c r="CO147" i="2" s="1"/>
  <c r="CN144" i="2"/>
  <c r="CO144" i="2" s="1" a="1"/>
  <c r="CO144" i="2" s="1"/>
  <c r="CN34" i="2"/>
  <c r="CO34" i="2" s="1" a="1"/>
  <c r="CO34" i="2" s="1"/>
  <c r="CN33" i="2"/>
  <c r="CO33" i="2" s="1" a="1"/>
  <c r="CO33" i="2" s="1"/>
  <c r="CN35" i="2"/>
  <c r="CO35" i="2" s="1" a="1"/>
  <c r="CO35" i="2" s="1"/>
  <c r="CN308" i="2"/>
  <c r="CO308" i="2" s="1" a="1"/>
  <c r="CO308" i="2" s="1"/>
  <c r="CN235" i="2"/>
  <c r="CO235" i="2" s="1" a="1"/>
  <c r="CO235" i="2" s="1"/>
  <c r="CN233" i="2"/>
  <c r="CO233" i="2" s="1" a="1"/>
  <c r="CO233" i="2" s="1"/>
  <c r="T44" i="2" a="1"/>
  <c r="T44" i="2" s="1"/>
  <c r="AG44" i="2" s="1"/>
  <c r="AH44" i="2" s="1" a="1"/>
  <c r="AH44" i="2" s="1"/>
  <c r="CN238" i="2"/>
  <c r="CO238" i="2" s="1" a="1"/>
  <c r="CO238" i="2" s="1"/>
  <c r="CN237" i="2"/>
  <c r="CO237" i="2" s="1" a="1"/>
  <c r="CO237" i="2" s="1"/>
  <c r="T132" i="2" a="1"/>
  <c r="T132" i="2" s="1"/>
  <c r="AG132" i="2" s="1"/>
  <c r="AH132" i="2" s="1" a="1"/>
  <c r="AH132" i="2" s="1"/>
  <c r="S328" i="2"/>
  <c r="T328" i="2" s="1" a="1"/>
  <c r="T328" i="2" s="1"/>
  <c r="AG328" i="2" s="1"/>
  <c r="AH328" i="2" s="1" a="1"/>
  <c r="AH328" i="2" s="1"/>
  <c r="CN340" i="2"/>
  <c r="CO340" i="2" s="1" a="1"/>
  <c r="CO340" i="2" s="1"/>
  <c r="CN342" i="2"/>
  <c r="CO342" i="2" s="1" a="1"/>
  <c r="CO342" i="2" s="1"/>
  <c r="CN343" i="2"/>
  <c r="CO343" i="2" s="1" a="1"/>
  <c r="CO343" i="2" s="1"/>
  <c r="CN73" i="2"/>
  <c r="CO73" i="2" s="1" a="1"/>
  <c r="CO73" i="2" s="1"/>
  <c r="CN297" i="2"/>
  <c r="CO297" i="2" s="1" a="1"/>
  <c r="CO297" i="2" s="1"/>
  <c r="CN18" i="2"/>
  <c r="CO18" i="2" s="1" a="1"/>
  <c r="CO18" i="2" s="1"/>
  <c r="CN17" i="2"/>
  <c r="CO17" i="2" s="1" a="1"/>
  <c r="CO17" i="2" s="1"/>
  <c r="CN16" i="2"/>
  <c r="CO16" i="2" s="1" a="1"/>
  <c r="CO16" i="2" s="1"/>
  <c r="T108" i="2" a="1"/>
  <c r="T108" i="2" s="1"/>
  <c r="AG108" i="2" s="1"/>
  <c r="AH108" i="2" s="1" a="1"/>
  <c r="AH108" i="2" s="1"/>
  <c r="CN413" i="2"/>
  <c r="CO413" i="2" s="1" a="1"/>
  <c r="CO413" i="2" s="1"/>
  <c r="T116" i="2" a="1"/>
  <c r="T116" i="2" s="1"/>
  <c r="AG116" i="2" s="1"/>
  <c r="AH116" i="2" s="1" a="1"/>
  <c r="AH116" i="2" s="1"/>
  <c r="S292" i="2"/>
  <c r="T292" i="2" s="1" a="1"/>
  <c r="T292" i="2" s="1"/>
  <c r="AG292" i="2" s="1"/>
  <c r="AH292" i="2" s="1" a="1"/>
  <c r="AH292" i="2" s="1"/>
  <c r="CN222" i="2"/>
  <c r="CO222" i="2" s="1" a="1"/>
  <c r="CO222" i="2" s="1"/>
  <c r="CN220" i="2"/>
  <c r="CO220" i="2" s="1" a="1"/>
  <c r="CO220" i="2" s="1"/>
  <c r="CN31" i="2" l="1"/>
  <c r="CO31" i="2" s="1" a="1"/>
  <c r="CO31" i="2" s="1"/>
  <c r="CN29" i="2"/>
  <c r="CO29" i="2" s="1" a="1"/>
  <c r="CO29" i="2" s="1"/>
  <c r="CN30" i="2"/>
  <c r="CO30" i="2" s="1" a="1"/>
  <c r="CO30" i="2" s="1"/>
  <c r="AJ320" i="2"/>
  <c r="AK320" i="2" s="1" a="1"/>
  <c r="AK320" i="2" s="1"/>
  <c r="AJ372" i="2"/>
  <c r="AK372" i="2" s="1" a="1"/>
  <c r="AK372" i="2" s="1"/>
  <c r="D6" i="8"/>
  <c r="F6" i="8" s="1"/>
  <c r="AX157" i="2"/>
  <c r="AY157" i="2" s="1"/>
  <c r="AX205" i="2"/>
  <c r="AY205" i="2" s="1"/>
  <c r="AX337" i="2"/>
  <c r="AY337" i="2" s="1"/>
  <c r="D16" i="8"/>
  <c r="F16" i="8" s="1"/>
  <c r="AJ252" i="2"/>
  <c r="AK252" i="2" s="1" a="1"/>
  <c r="AK252" i="2" s="1"/>
  <c r="AX21" i="2"/>
  <c r="AY21" i="2" s="1"/>
  <c r="AX233" i="2"/>
  <c r="AY233" i="2" s="1"/>
  <c r="AX381" i="2"/>
  <c r="AX269" i="2"/>
  <c r="AX153" i="2"/>
  <c r="D17" i="8"/>
  <c r="F17" i="8" s="1"/>
  <c r="AX225" i="2"/>
  <c r="AX226" i="2" s="1"/>
  <c r="AX489" i="2"/>
  <c r="AX490" i="2" s="1"/>
  <c r="AX169" i="2"/>
  <c r="AY169" i="2" s="1"/>
  <c r="AX209" i="2"/>
  <c r="AX210" i="2" s="1"/>
  <c r="AX85" i="2"/>
  <c r="AY85" i="2" s="1"/>
  <c r="AX185" i="2"/>
  <c r="AX186" i="2" s="1"/>
  <c r="AX425" i="2"/>
  <c r="AX457" i="2"/>
  <c r="AY457" i="2" s="1"/>
  <c r="AX289" i="2"/>
  <c r="AY289" i="2" s="1"/>
  <c r="AX181" i="2"/>
  <c r="AX182" i="2" s="1"/>
  <c r="AX433" i="2"/>
  <c r="AX229" i="2"/>
  <c r="AY229" i="2" s="1"/>
  <c r="AX465" i="2"/>
  <c r="AX177" i="2"/>
  <c r="AY177" i="2" s="1"/>
  <c r="AX481" i="2"/>
  <c r="AX69" i="2"/>
  <c r="AX70" i="2" s="1"/>
  <c r="AX361" i="2"/>
  <c r="AY361" i="2" s="1"/>
  <c r="AX117" i="2"/>
  <c r="AX118" i="2" s="1"/>
  <c r="AX417" i="2"/>
  <c r="AX53" i="2"/>
  <c r="AZ253" i="2"/>
  <c r="AZ254" i="2" s="1"/>
  <c r="AX73" i="2"/>
  <c r="AX74" i="2" s="1"/>
  <c r="AX189" i="2"/>
  <c r="AY189" i="2" s="1"/>
  <c r="AX253" i="2"/>
  <c r="AY253" i="2" s="1"/>
  <c r="AX277" i="2"/>
  <c r="AX349" i="2"/>
  <c r="BA372" i="2"/>
  <c r="AZ373" i="2"/>
  <c r="AI116" i="2"/>
  <c r="AZ116" i="2" s="1"/>
  <c r="AJ116" i="2"/>
  <c r="AK116" i="2" s="1" a="1"/>
  <c r="AK116" i="2" s="1"/>
  <c r="AI296" i="2"/>
  <c r="AZ296" i="2" s="1"/>
  <c r="AJ296" i="2"/>
  <c r="AK296" i="2" s="1" a="1"/>
  <c r="AK296" i="2" s="1"/>
  <c r="AJ128" i="2"/>
  <c r="AK128" i="2" s="1" a="1"/>
  <c r="AK128" i="2" s="1"/>
  <c r="AI128" i="2"/>
  <c r="AZ128" i="2" s="1"/>
  <c r="AI32" i="2"/>
  <c r="AZ32" i="2" s="1"/>
  <c r="AJ32" i="2"/>
  <c r="AK32" i="2" s="1" a="1"/>
  <c r="AK32" i="2" s="1"/>
  <c r="AI80" i="2"/>
  <c r="AZ80" i="2" s="1"/>
  <c r="AJ80" i="2"/>
  <c r="AK80" i="2" s="1" a="1"/>
  <c r="AK80" i="2" s="1"/>
  <c r="AX217" i="2"/>
  <c r="AY216" i="2"/>
  <c r="AX305" i="2"/>
  <c r="AY304" i="2"/>
  <c r="AX201" i="2"/>
  <c r="AY200" i="2"/>
  <c r="AY66" i="2"/>
  <c r="AX67" i="2"/>
  <c r="AY67" i="2" s="1"/>
  <c r="AX129" i="2"/>
  <c r="AI208" i="2"/>
  <c r="AZ208" i="2" s="1"/>
  <c r="AJ208" i="2"/>
  <c r="AK208" i="2" s="1" a="1"/>
  <c r="AK208" i="2" s="1"/>
  <c r="AI216" i="2"/>
  <c r="AZ216" i="2" s="1"/>
  <c r="AJ216" i="2"/>
  <c r="AK216" i="2" s="1" a="1"/>
  <c r="AK216" i="2" s="1"/>
  <c r="AJ184" i="2"/>
  <c r="AK184" i="2" s="1" a="1"/>
  <c r="AK184" i="2" s="1"/>
  <c r="AI184" i="2"/>
  <c r="AZ184" i="2" s="1"/>
  <c r="AX437" i="2"/>
  <c r="AY436" i="2"/>
  <c r="AI476" i="2"/>
  <c r="AZ476" i="2" s="1"/>
  <c r="AJ476" i="2"/>
  <c r="AK476" i="2" s="1" a="1"/>
  <c r="AK476" i="2" s="1"/>
  <c r="AY132" i="2"/>
  <c r="AX133" i="2"/>
  <c r="AX469" i="2"/>
  <c r="AY468" i="2"/>
  <c r="AX373" i="2"/>
  <c r="AY372" i="2"/>
  <c r="AI48" i="2"/>
  <c r="AZ48" i="2" s="1"/>
  <c r="AJ48" i="2"/>
  <c r="AK48" i="2" s="1" a="1"/>
  <c r="AK48" i="2" s="1"/>
  <c r="AI468" i="2"/>
  <c r="AZ468" i="2" s="1"/>
  <c r="AJ468" i="2"/>
  <c r="AK468" i="2" s="1" a="1"/>
  <c r="AK468" i="2" s="1"/>
  <c r="AJ56" i="2"/>
  <c r="AK56" i="2" s="1" a="1"/>
  <c r="AK56" i="2" s="1"/>
  <c r="AI56" i="2"/>
  <c r="AZ56" i="2" s="1"/>
  <c r="AI240" i="2"/>
  <c r="AZ240" i="2" s="1"/>
  <c r="AJ240" i="2"/>
  <c r="AK240" i="2" s="1" a="1"/>
  <c r="AK240" i="2" s="1"/>
  <c r="AI140" i="2"/>
  <c r="AZ140" i="2" s="1"/>
  <c r="AJ140" i="2"/>
  <c r="AK140" i="2" s="1" a="1"/>
  <c r="AK140" i="2" s="1"/>
  <c r="AX261" i="2"/>
  <c r="AX125" i="2"/>
  <c r="AY124" i="2"/>
  <c r="AX477" i="2"/>
  <c r="AY476" i="2"/>
  <c r="AX113" i="2"/>
  <c r="AY112" i="2"/>
  <c r="AX149" i="2"/>
  <c r="AY148" i="2"/>
  <c r="AX369" i="2"/>
  <c r="AX377" i="2"/>
  <c r="AY376" i="2"/>
  <c r="BA65" i="2"/>
  <c r="AZ66" i="2"/>
  <c r="AI112" i="2"/>
  <c r="AZ112" i="2" s="1"/>
  <c r="AJ112" i="2"/>
  <c r="AK112" i="2" s="1" a="1"/>
  <c r="AK112" i="2" s="1"/>
  <c r="AI212" i="2"/>
  <c r="AZ212" i="2" s="1"/>
  <c r="AJ212" i="2"/>
  <c r="AK212" i="2" s="1" a="1"/>
  <c r="AK212" i="2" s="1"/>
  <c r="AI436" i="2"/>
  <c r="AZ436" i="2" s="1"/>
  <c r="AJ436" i="2"/>
  <c r="AK436" i="2" s="1" a="1"/>
  <c r="AK436" i="2" s="1"/>
  <c r="AX321" i="2"/>
  <c r="AI428" i="2"/>
  <c r="AZ428" i="2" s="1"/>
  <c r="AJ428" i="2"/>
  <c r="AK428" i="2" s="1" a="1"/>
  <c r="AK428" i="2" s="1"/>
  <c r="AJ248" i="2"/>
  <c r="AK248" i="2" s="1" a="1"/>
  <c r="AK248" i="2" s="1"/>
  <c r="AI248" i="2"/>
  <c r="AZ248" i="2" s="1"/>
  <c r="AI60" i="2"/>
  <c r="AZ60" i="2" s="1"/>
  <c r="AJ60" i="2"/>
  <c r="AK60" i="2" s="1" a="1"/>
  <c r="AK60" i="2" s="1"/>
  <c r="AX293" i="2"/>
  <c r="AI176" i="2"/>
  <c r="AZ176" i="2" s="1"/>
  <c r="AJ176" i="2"/>
  <c r="AK176" i="2" s="1" a="1"/>
  <c r="AK176" i="2" s="1"/>
  <c r="AI444" i="2"/>
  <c r="AZ444" i="2" s="1"/>
  <c r="AJ444" i="2"/>
  <c r="AK444" i="2" s="1" a="1"/>
  <c r="AK444" i="2" s="1"/>
  <c r="AI356" i="2"/>
  <c r="AZ356" i="2" s="1"/>
  <c r="AJ356" i="2"/>
  <c r="AK356" i="2" s="1" a="1"/>
  <c r="AK356" i="2" s="1"/>
  <c r="AI20" i="2"/>
  <c r="AZ20" i="2" s="1"/>
  <c r="AJ20" i="2"/>
  <c r="AK20" i="2" s="1" a="1"/>
  <c r="AK20" i="2" s="1"/>
  <c r="AI312" i="2"/>
  <c r="AZ312" i="2" s="1"/>
  <c r="AJ312" i="2"/>
  <c r="AK312" i="2" s="1" a="1"/>
  <c r="AK312" i="2" s="1"/>
  <c r="AI160" i="2"/>
  <c r="AZ160" i="2" s="1"/>
  <c r="AJ160" i="2"/>
  <c r="AK160" i="2" s="1" a="1"/>
  <c r="AK160" i="2" s="1"/>
  <c r="AI196" i="2"/>
  <c r="AZ196" i="2" s="1"/>
  <c r="AJ196" i="2"/>
  <c r="AK196" i="2" s="1" a="1"/>
  <c r="AK196" i="2" s="1"/>
  <c r="AJ144" i="2"/>
  <c r="AK144" i="2" s="1" a="1"/>
  <c r="AK144" i="2" s="1"/>
  <c r="AI144" i="2"/>
  <c r="AZ144" i="2" s="1"/>
  <c r="AI24" i="2"/>
  <c r="AZ24" i="2" s="1"/>
  <c r="AJ24" i="2"/>
  <c r="AK24" i="2" s="1" a="1"/>
  <c r="AK24" i="2" s="1"/>
  <c r="AI124" i="2"/>
  <c r="AZ124" i="2" s="1"/>
  <c r="AJ124" i="2"/>
  <c r="AK124" i="2" s="1" a="1"/>
  <c r="AK124" i="2" s="1"/>
  <c r="AX25" i="2"/>
  <c r="AY408" i="2"/>
  <c r="AX409" i="2"/>
  <c r="AY16" i="2"/>
  <c r="AX17" i="2"/>
  <c r="AY280" i="2"/>
  <c r="AX281" i="2"/>
  <c r="AX213" i="2"/>
  <c r="AX165" i="2"/>
  <c r="AY44" i="2"/>
  <c r="AX45" i="2"/>
  <c r="AX109" i="2"/>
  <c r="AJ368" i="2"/>
  <c r="AK368" i="2" s="1" a="1"/>
  <c r="AK368" i="2" s="1"/>
  <c r="AI368" i="2"/>
  <c r="AZ368" i="2" s="1"/>
  <c r="AI380" i="2"/>
  <c r="AZ380" i="2" s="1"/>
  <c r="AJ380" i="2"/>
  <c r="AK380" i="2" s="1" a="1"/>
  <c r="AK380" i="2" s="1"/>
  <c r="AI316" i="2"/>
  <c r="AZ316" i="2" s="1"/>
  <c r="AJ316" i="2"/>
  <c r="AK316" i="2" s="1" a="1"/>
  <c r="AK316" i="2" s="1"/>
  <c r="AI192" i="2"/>
  <c r="AZ192" i="2" s="1"/>
  <c r="AJ192" i="2"/>
  <c r="AK192" i="2" s="1" a="1"/>
  <c r="AK192" i="2" s="1"/>
  <c r="AI424" i="2"/>
  <c r="AZ424" i="2" s="1"/>
  <c r="AJ424" i="2"/>
  <c r="AK424" i="2" s="1" a="1"/>
  <c r="AK424" i="2" s="1"/>
  <c r="AI300" i="2"/>
  <c r="AZ300" i="2" s="1"/>
  <c r="AJ300" i="2"/>
  <c r="AK300" i="2" s="1" a="1"/>
  <c r="AK300" i="2" s="1"/>
  <c r="AI204" i="2"/>
  <c r="AZ204" i="2" s="1"/>
  <c r="AJ204" i="2"/>
  <c r="AK204" i="2" s="1" a="1"/>
  <c r="AK204" i="2" s="1"/>
  <c r="AJ72" i="2"/>
  <c r="AK72" i="2" s="1" a="1"/>
  <c r="AK72" i="2" s="1"/>
  <c r="AI72" i="2"/>
  <c r="AZ72" i="2" s="1"/>
  <c r="AI268" i="2"/>
  <c r="AZ268" i="2" s="1"/>
  <c r="AJ268" i="2"/>
  <c r="AK268" i="2" s="1" a="1"/>
  <c r="AK268" i="2" s="1"/>
  <c r="AI244" i="2"/>
  <c r="AZ244" i="2" s="1"/>
  <c r="AJ244" i="2"/>
  <c r="AK244" i="2" s="1" a="1"/>
  <c r="AK244" i="2" s="1"/>
  <c r="AI260" i="2"/>
  <c r="AZ260" i="2" s="1"/>
  <c r="AJ260" i="2"/>
  <c r="AK260" i="2" s="1" a="1"/>
  <c r="AK260" i="2" s="1"/>
  <c r="AI396" i="2"/>
  <c r="AZ396" i="2" s="1"/>
  <c r="AJ396" i="2"/>
  <c r="AK396" i="2" s="1" a="1"/>
  <c r="AK396" i="2" s="1"/>
  <c r="AX145" i="2"/>
  <c r="AY144" i="2"/>
  <c r="AJ236" i="2"/>
  <c r="AK236" i="2" s="1" a="1"/>
  <c r="AK236" i="2" s="1"/>
  <c r="AI236" i="2"/>
  <c r="AZ236" i="2" s="1"/>
  <c r="AX357" i="2"/>
  <c r="AY356" i="2"/>
  <c r="AI108" i="2"/>
  <c r="AZ108" i="2" s="1"/>
  <c r="AJ108" i="2"/>
  <c r="AK108" i="2" s="1" a="1"/>
  <c r="AK108" i="2" s="1"/>
  <c r="AX161" i="2"/>
  <c r="AY452" i="2"/>
  <c r="AX453" i="2"/>
  <c r="AI152" i="2"/>
  <c r="AZ152" i="2" s="1"/>
  <c r="AJ152" i="2"/>
  <c r="AK152" i="2" s="1" a="1"/>
  <c r="AK152" i="2" s="1"/>
  <c r="AJ180" i="2"/>
  <c r="AK180" i="2" s="1" a="1"/>
  <c r="AK180" i="2" s="1"/>
  <c r="AI180" i="2"/>
  <c r="AZ180" i="2" s="1"/>
  <c r="AJ452" i="2"/>
  <c r="AK452" i="2" s="1" a="1"/>
  <c r="AK452" i="2" s="1"/>
  <c r="AI452" i="2"/>
  <c r="AZ452" i="2" s="1"/>
  <c r="AJ412" i="2"/>
  <c r="AK412" i="2" s="1" a="1"/>
  <c r="AK412" i="2" s="1"/>
  <c r="AI412" i="2"/>
  <c r="AZ412" i="2" s="1"/>
  <c r="AX365" i="2"/>
  <c r="AX421" i="2"/>
  <c r="AY420" i="2"/>
  <c r="AY428" i="2"/>
  <c r="AX429" i="2"/>
  <c r="AX245" i="2"/>
  <c r="AY244" i="2"/>
  <c r="AI448" i="2"/>
  <c r="AZ448" i="2" s="1"/>
  <c r="AJ448" i="2"/>
  <c r="AK448" i="2" s="1" a="1"/>
  <c r="AK448" i="2" s="1"/>
  <c r="AJ200" i="2"/>
  <c r="AK200" i="2" s="1" a="1"/>
  <c r="AK200" i="2" s="1"/>
  <c r="AI200" i="2"/>
  <c r="AZ200" i="2" s="1"/>
  <c r="AJ432" i="2"/>
  <c r="AK432" i="2" s="1" a="1"/>
  <c r="AK432" i="2" s="1"/>
  <c r="AI432" i="2"/>
  <c r="AZ432" i="2" s="1"/>
  <c r="AI256" i="2"/>
  <c r="AZ256" i="2" s="1"/>
  <c r="AJ256" i="2"/>
  <c r="AK256" i="2" s="1" a="1"/>
  <c r="AK256" i="2" s="1"/>
  <c r="AJ88" i="2"/>
  <c r="AK88" i="2" s="1" a="1"/>
  <c r="AK88" i="2" s="1"/>
  <c r="AI88" i="2"/>
  <c r="AZ88" i="2" s="1"/>
  <c r="AX385" i="2"/>
  <c r="AX37" i="2"/>
  <c r="AY36" i="2"/>
  <c r="AX249" i="2"/>
  <c r="AJ92" i="2"/>
  <c r="AK92" i="2" s="1" a="1"/>
  <c r="AK92" i="2" s="1"/>
  <c r="AI92" i="2"/>
  <c r="AZ92" i="2" s="1"/>
  <c r="AI28" i="2"/>
  <c r="AZ28" i="2" s="1"/>
  <c r="AJ28" i="2"/>
  <c r="AK28" i="2" s="1" a="1"/>
  <c r="AK28" i="2" s="1"/>
  <c r="AI224" i="2"/>
  <c r="AZ224" i="2" s="1"/>
  <c r="AJ224" i="2"/>
  <c r="AK224" i="2" s="1" a="1"/>
  <c r="AK224" i="2" s="1"/>
  <c r="AI276" i="2"/>
  <c r="AZ276" i="2" s="1"/>
  <c r="AJ276" i="2"/>
  <c r="AK276" i="2" s="1" a="1"/>
  <c r="AK276" i="2" s="1"/>
  <c r="AI100" i="2"/>
  <c r="AZ100" i="2" s="1"/>
  <c r="AJ100" i="2"/>
  <c r="AK100" i="2" s="1" a="1"/>
  <c r="AK100" i="2" s="1"/>
  <c r="AJ484" i="2"/>
  <c r="AK484" i="2" s="1" a="1"/>
  <c r="AK484" i="2" s="1"/>
  <c r="AI484" i="2"/>
  <c r="AZ484" i="2" s="1"/>
  <c r="AI232" i="2"/>
  <c r="AZ232" i="2" s="1"/>
  <c r="AJ232" i="2"/>
  <c r="AK232" i="2" s="1" a="1"/>
  <c r="AK232" i="2" s="1"/>
  <c r="AI68" i="2"/>
  <c r="AZ68" i="2" s="1"/>
  <c r="AJ68" i="2"/>
  <c r="AK68" i="2" s="1" a="1"/>
  <c r="AK68" i="2" s="1"/>
  <c r="AX257" i="2"/>
  <c r="AY256" i="2"/>
  <c r="AX61" i="2"/>
  <c r="AY60" i="2"/>
  <c r="AI292" i="2"/>
  <c r="AZ292" i="2" s="1"/>
  <c r="AJ292" i="2"/>
  <c r="AK292" i="2" s="1" a="1"/>
  <c r="AK292" i="2" s="1"/>
  <c r="AI12" i="2"/>
  <c r="AZ12" i="2" s="1"/>
  <c r="AJ12" i="2"/>
  <c r="AK12" i="2" s="1" a="1"/>
  <c r="AK12" i="2" s="1"/>
  <c r="AX241" i="2"/>
  <c r="AY240" i="2"/>
  <c r="AI456" i="2"/>
  <c r="AZ456" i="2" s="1"/>
  <c r="AJ456" i="2"/>
  <c r="AK456" i="2" s="1" a="1"/>
  <c r="AK456" i="2" s="1"/>
  <c r="AJ136" i="2"/>
  <c r="AK136" i="2" s="1" a="1"/>
  <c r="AK136" i="2" s="1"/>
  <c r="AI136" i="2"/>
  <c r="AZ136" i="2" s="1"/>
  <c r="AY76" i="2"/>
  <c r="AX77" i="2"/>
  <c r="AY12" i="2"/>
  <c r="AX13" i="2"/>
  <c r="AJ172" i="2"/>
  <c r="AK172" i="2" s="1" a="1"/>
  <c r="AK172" i="2" s="1"/>
  <c r="AI172" i="2"/>
  <c r="AZ172" i="2" s="1"/>
  <c r="AI188" i="2"/>
  <c r="AZ188" i="2" s="1"/>
  <c r="AJ188" i="2"/>
  <c r="AK188" i="2" s="1" a="1"/>
  <c r="AK188" i="2" s="1"/>
  <c r="AI344" i="2"/>
  <c r="AZ344" i="2" s="1"/>
  <c r="AJ344" i="2"/>
  <c r="AK344" i="2" s="1" a="1"/>
  <c r="AK344" i="2" s="1"/>
  <c r="AX353" i="2"/>
  <c r="AX101" i="2"/>
  <c r="AY100" i="2"/>
  <c r="AX485" i="2"/>
  <c r="AY484" i="2"/>
  <c r="AX313" i="2"/>
  <c r="AY312" i="2"/>
  <c r="AY140" i="2"/>
  <c r="AX141" i="2"/>
  <c r="AX197" i="2"/>
  <c r="AX41" i="2"/>
  <c r="AY40" i="2"/>
  <c r="AX345" i="2"/>
  <c r="AX173" i="2"/>
  <c r="AY172" i="2"/>
  <c r="AY296" i="2"/>
  <c r="AX297" i="2"/>
  <c r="AX309" i="2"/>
  <c r="AY308" i="2"/>
  <c r="AX301" i="2"/>
  <c r="AY448" i="2"/>
  <c r="AX449" i="2"/>
  <c r="AX341" i="2"/>
  <c r="AX93" i="2"/>
  <c r="AI328" i="2"/>
  <c r="AZ328" i="2" s="1"/>
  <c r="AJ328" i="2"/>
  <c r="AK328" i="2" s="1" a="1"/>
  <c r="AK328" i="2" s="1"/>
  <c r="AI376" i="2"/>
  <c r="AZ376" i="2" s="1"/>
  <c r="AJ376" i="2"/>
  <c r="AK376" i="2" s="1" a="1"/>
  <c r="AK376" i="2" s="1"/>
  <c r="AI96" i="2"/>
  <c r="AZ96" i="2" s="1"/>
  <c r="AJ96" i="2"/>
  <c r="AK96" i="2" s="1" a="1"/>
  <c r="AK96" i="2" s="1"/>
  <c r="AX81" i="2"/>
  <c r="AX121" i="2"/>
  <c r="AI132" i="2"/>
  <c r="AZ132" i="2" s="1"/>
  <c r="AJ132" i="2"/>
  <c r="AK132" i="2" s="1" a="1"/>
  <c r="AK132" i="2" s="1"/>
  <c r="AJ164" i="2"/>
  <c r="AK164" i="2" s="1" a="1"/>
  <c r="AK164" i="2" s="1"/>
  <c r="AI164" i="2"/>
  <c r="AZ164" i="2" s="1"/>
  <c r="AI76" i="2"/>
  <c r="AZ76" i="2" s="1"/>
  <c r="AJ76" i="2"/>
  <c r="AK76" i="2" s="1" a="1"/>
  <c r="AK76" i="2" s="1"/>
  <c r="AJ228" i="2"/>
  <c r="AK228" i="2" s="1" a="1"/>
  <c r="AK228" i="2" s="1"/>
  <c r="AI228" i="2"/>
  <c r="AZ228" i="2" s="1"/>
  <c r="AI84" i="2"/>
  <c r="AZ84" i="2" s="1"/>
  <c r="AJ84" i="2"/>
  <c r="AK84" i="2" s="1" a="1"/>
  <c r="AK84" i="2" s="1"/>
  <c r="AI384" i="2"/>
  <c r="AZ384" i="2" s="1"/>
  <c r="AJ384" i="2"/>
  <c r="AK384" i="2" s="1" a="1"/>
  <c r="AK384" i="2" s="1"/>
  <c r="AI352" i="2"/>
  <c r="AZ352" i="2" s="1"/>
  <c r="AJ352" i="2"/>
  <c r="AK352" i="2" s="1" a="1"/>
  <c r="AK352" i="2" s="1"/>
  <c r="AJ156" i="2"/>
  <c r="AK156" i="2" s="1" a="1"/>
  <c r="AK156" i="2" s="1"/>
  <c r="AI156" i="2"/>
  <c r="AZ156" i="2" s="1"/>
  <c r="AJ36" i="2"/>
  <c r="AK36" i="2" s="1" a="1"/>
  <c r="AK36" i="2" s="1"/>
  <c r="AI36" i="2"/>
  <c r="AZ36" i="2" s="1"/>
  <c r="AJ332" i="2"/>
  <c r="AK332" i="2" s="1" a="1"/>
  <c r="AK332" i="2" s="1"/>
  <c r="AI332" i="2"/>
  <c r="AZ332" i="2" s="1"/>
  <c r="AI120" i="2"/>
  <c r="AZ120" i="2" s="1"/>
  <c r="AJ120" i="2"/>
  <c r="AK120" i="2" s="1" a="1"/>
  <c r="AK120" i="2" s="1"/>
  <c r="AI416" i="2"/>
  <c r="AZ416" i="2" s="1"/>
  <c r="AJ416" i="2"/>
  <c r="AK416" i="2" s="1" a="1"/>
  <c r="AK416" i="2" s="1"/>
  <c r="AI280" i="2"/>
  <c r="AZ280" i="2" s="1"/>
  <c r="AJ280" i="2"/>
  <c r="AK280" i="2" s="1" a="1"/>
  <c r="AK280" i="2" s="1"/>
  <c r="AI480" i="2"/>
  <c r="AZ480" i="2" s="1"/>
  <c r="AJ480" i="2"/>
  <c r="AK480" i="2" s="1" a="1"/>
  <c r="AK480" i="2" s="1"/>
  <c r="AI52" i="2"/>
  <c r="AZ52" i="2" s="1"/>
  <c r="AJ52" i="2"/>
  <c r="AK52" i="2" s="1" a="1"/>
  <c r="AK52" i="2" s="1"/>
  <c r="AX89" i="2"/>
  <c r="AX193" i="2"/>
  <c r="AY192" i="2"/>
  <c r="AX221" i="2"/>
  <c r="AY220" i="2"/>
  <c r="AX237" i="2"/>
  <c r="AY236" i="2"/>
  <c r="AZ321" i="2"/>
  <c r="BA320" i="2"/>
  <c r="AX137" i="2"/>
  <c r="AX29" i="2"/>
  <c r="AX325" i="2"/>
  <c r="AY324" i="2"/>
  <c r="AI308" i="2"/>
  <c r="AZ308" i="2" s="1"/>
  <c r="AJ308" i="2"/>
  <c r="AK308" i="2" s="1" a="1"/>
  <c r="AK308" i="2" s="1"/>
  <c r="AJ148" i="2"/>
  <c r="AK148" i="2" s="1" a="1"/>
  <c r="AK148" i="2" s="1"/>
  <c r="AI148" i="2"/>
  <c r="AZ148" i="2" s="1"/>
  <c r="AX473" i="2"/>
  <c r="AY472" i="2"/>
  <c r="AX413" i="2"/>
  <c r="AY412" i="2"/>
  <c r="AI464" i="2"/>
  <c r="AZ464" i="2" s="1"/>
  <c r="AJ464" i="2"/>
  <c r="AK464" i="2" s="1" a="1"/>
  <c r="AK464" i="2" s="1"/>
  <c r="AI336" i="2"/>
  <c r="AZ336" i="2" s="1"/>
  <c r="AJ336" i="2"/>
  <c r="AK336" i="2" s="1" a="1"/>
  <c r="AK336" i="2" s="1"/>
  <c r="AX97" i="2"/>
  <c r="AY96" i="2"/>
  <c r="AX317" i="2"/>
  <c r="AY316" i="2"/>
  <c r="AX397" i="2"/>
  <c r="AX329" i="2"/>
  <c r="AY328" i="2"/>
  <c r="AX57" i="2"/>
  <c r="AI304" i="2"/>
  <c r="AZ304" i="2" s="1"/>
  <c r="AJ304" i="2"/>
  <c r="AK304" i="2" s="1" a="1"/>
  <c r="AK304" i="2" s="1"/>
  <c r="AJ288" i="2"/>
  <c r="AK288" i="2" s="1" a="1"/>
  <c r="AK288" i="2" s="1"/>
  <c r="AI288" i="2"/>
  <c r="AZ288" i="2" s="1"/>
  <c r="AI364" i="2"/>
  <c r="AZ364" i="2" s="1"/>
  <c r="AJ364" i="2"/>
  <c r="AK364" i="2" s="1" a="1"/>
  <c r="AK364" i="2" s="1"/>
  <c r="AI408" i="2"/>
  <c r="AZ408" i="2" s="1"/>
  <c r="AJ408" i="2"/>
  <c r="AK408" i="2" s="1" a="1"/>
  <c r="AK408" i="2" s="1"/>
  <c r="AI488" i="2"/>
  <c r="AZ488" i="2" s="1"/>
  <c r="AJ488" i="2"/>
  <c r="AK488" i="2" s="1" a="1"/>
  <c r="AK488" i="2" s="1"/>
  <c r="AJ472" i="2"/>
  <c r="AK472" i="2" s="1" a="1"/>
  <c r="AK472" i="2" s="1"/>
  <c r="AI472" i="2"/>
  <c r="AZ472" i="2" s="1"/>
  <c r="AI340" i="2"/>
  <c r="AZ340" i="2" s="1"/>
  <c r="AJ340" i="2"/>
  <c r="AK340" i="2" s="1" a="1"/>
  <c r="AK340" i="2" s="1"/>
  <c r="AX33" i="2"/>
  <c r="AY32" i="2"/>
  <c r="AX445" i="2"/>
  <c r="AY444" i="2"/>
  <c r="AX105" i="2"/>
  <c r="AY104" i="2"/>
  <c r="AI40" i="2"/>
  <c r="AZ40" i="2" s="1"/>
  <c r="AJ40" i="2"/>
  <c r="AK40" i="2" s="1" a="1"/>
  <c r="AK40" i="2" s="1"/>
  <c r="AI104" i="2"/>
  <c r="AZ104" i="2" s="1"/>
  <c r="AJ104" i="2"/>
  <c r="AK104" i="2" s="1" a="1"/>
  <c r="AK104" i="2" s="1"/>
  <c r="AI44" i="2"/>
  <c r="AZ44" i="2" s="1"/>
  <c r="AJ44" i="2"/>
  <c r="AK44" i="2" s="1" a="1"/>
  <c r="AK44" i="2" s="1"/>
  <c r="AJ324" i="2"/>
  <c r="AK324" i="2" s="1" a="1"/>
  <c r="AK324" i="2" s="1"/>
  <c r="AI324" i="2"/>
  <c r="AZ324" i="2" s="1"/>
  <c r="AJ360" i="2"/>
  <c r="AK360" i="2" s="1" a="1"/>
  <c r="AK360" i="2" s="1"/>
  <c r="AI360" i="2"/>
  <c r="AZ360" i="2" s="1"/>
  <c r="AI348" i="2"/>
  <c r="AZ348" i="2" s="1"/>
  <c r="AJ348" i="2"/>
  <c r="AK348" i="2" s="1" a="1"/>
  <c r="AK348" i="2" s="1"/>
  <c r="AI220" i="2"/>
  <c r="AZ220" i="2" s="1"/>
  <c r="AJ220" i="2"/>
  <c r="AK220" i="2" s="1" a="1"/>
  <c r="AK220" i="2" s="1"/>
  <c r="AI420" i="2"/>
  <c r="AZ420" i="2" s="1"/>
  <c r="AJ420" i="2"/>
  <c r="AK420" i="2" s="1" a="1"/>
  <c r="AK420" i="2" s="1"/>
  <c r="AI168" i="2"/>
  <c r="AZ168" i="2" s="1"/>
  <c r="AJ168" i="2"/>
  <c r="AK168" i="2" s="1" a="1"/>
  <c r="AK168" i="2" s="1"/>
  <c r="AI16" i="2"/>
  <c r="AZ16" i="2" s="1"/>
  <c r="AJ16" i="2"/>
  <c r="AK16" i="2" s="1" a="1"/>
  <c r="AK16" i="2" s="1"/>
  <c r="AX333" i="2"/>
  <c r="AY332" i="2"/>
  <c r="D5" i="8"/>
  <c r="F5" i="8" s="1"/>
  <c r="D11" i="8"/>
  <c r="F11" i="8" s="1"/>
  <c r="AI8" i="2"/>
  <c r="AZ8" i="2" s="1"/>
  <c r="BA8" i="2" s="1"/>
  <c r="D15" i="8"/>
  <c r="F15" i="8" s="1"/>
  <c r="F10" i="8"/>
  <c r="D12" i="8"/>
  <c r="F12" i="8" s="1"/>
  <c r="D13" i="8"/>
  <c r="F13" i="8" s="1"/>
  <c r="D8" i="8"/>
  <c r="F8" i="8" s="1"/>
  <c r="F14" i="8"/>
  <c r="D9" i="8"/>
  <c r="F9" i="8" s="1"/>
  <c r="AX9" i="2"/>
  <c r="AY8" i="2"/>
  <c r="D3" i="8"/>
  <c r="F3" i="8" s="1"/>
  <c r="D4" i="8"/>
  <c r="F4" i="8" s="1"/>
  <c r="D7" i="8"/>
  <c r="F7" i="8" s="1"/>
  <c r="E19" i="8"/>
  <c r="CN89" i="2"/>
  <c r="CO89" i="2" s="1" a="1"/>
  <c r="CO89" i="2" s="1"/>
  <c r="CN88" i="2"/>
  <c r="CO88" i="2" s="1" a="1"/>
  <c r="CO88" i="2" s="1"/>
  <c r="CN91" i="2"/>
  <c r="CO91" i="2" s="1" a="1"/>
  <c r="CO91" i="2" s="1"/>
  <c r="CN90" i="2"/>
  <c r="CO90" i="2" s="1" a="1"/>
  <c r="CO90" i="2" s="1"/>
  <c r="CN84" i="2"/>
  <c r="CO84" i="2" s="1" a="1"/>
  <c r="CO84" i="2" s="1"/>
  <c r="CN86" i="2"/>
  <c r="CO86" i="2" s="1" a="1"/>
  <c r="CO86" i="2" s="1"/>
  <c r="CN85" i="2"/>
  <c r="CO85" i="2" s="1" a="1"/>
  <c r="CO85" i="2" s="1"/>
  <c r="CN87" i="2"/>
  <c r="CO87" i="2" s="1" a="1"/>
  <c r="CO87" i="2" s="1"/>
  <c r="C19" i="8"/>
  <c r="AX234" i="2" l="1"/>
  <c r="AX178" i="2"/>
  <c r="AY225" i="2"/>
  <c r="AX206" i="2"/>
  <c r="AX158" i="2"/>
  <c r="AY158" i="2" s="1"/>
  <c r="AX22" i="2"/>
  <c r="AX23" i="2" s="1"/>
  <c r="AY23" i="2" s="1"/>
  <c r="AX338" i="2"/>
  <c r="AY338" i="2" s="1"/>
  <c r="AX86" i="2"/>
  <c r="AY86" i="2" s="1"/>
  <c r="AY489" i="2"/>
  <c r="AX362" i="2"/>
  <c r="AY362" i="2" s="1"/>
  <c r="AX290" i="2"/>
  <c r="AY290" i="2" s="1"/>
  <c r="AY185" i="2"/>
  <c r="AY69" i="2"/>
  <c r="AX170" i="2"/>
  <c r="AX171" i="2" s="1"/>
  <c r="AY171" i="2" s="1"/>
  <c r="AX254" i="2"/>
  <c r="AY254" i="2" s="1"/>
  <c r="AX230" i="2"/>
  <c r="AX231" i="2" s="1"/>
  <c r="AY231" i="2" s="1"/>
  <c r="AY425" i="2"/>
  <c r="AX426" i="2"/>
  <c r="AY209" i="2"/>
  <c r="AY153" i="2"/>
  <c r="AX154" i="2"/>
  <c r="AY269" i="2"/>
  <c r="AX270" i="2"/>
  <c r="AY181" i="2"/>
  <c r="AY381" i="2"/>
  <c r="AX382" i="2"/>
  <c r="AX458" i="2"/>
  <c r="AY458" i="2" s="1"/>
  <c r="BA253" i="2"/>
  <c r="AY481" i="2"/>
  <c r="AX482" i="2"/>
  <c r="AX190" i="2"/>
  <c r="AX191" i="2" s="1"/>
  <c r="AY191" i="2" s="1"/>
  <c r="AY73" i="2"/>
  <c r="AY465" i="2"/>
  <c r="AX466" i="2"/>
  <c r="AY349" i="2"/>
  <c r="AX350" i="2"/>
  <c r="AY433" i="2"/>
  <c r="AX434" i="2"/>
  <c r="AY117" i="2"/>
  <c r="AY277" i="2"/>
  <c r="AX278" i="2"/>
  <c r="AY53" i="2"/>
  <c r="AX54" i="2"/>
  <c r="AY417" i="2"/>
  <c r="AX418" i="2"/>
  <c r="BA104" i="2"/>
  <c r="AZ105" i="2"/>
  <c r="AY249" i="2"/>
  <c r="AX250" i="2"/>
  <c r="BA160" i="2"/>
  <c r="AZ161" i="2"/>
  <c r="AZ469" i="2"/>
  <c r="BA468" i="2"/>
  <c r="AX30" i="2"/>
  <c r="AY29" i="2"/>
  <c r="AY241" i="2"/>
  <c r="AX242" i="2"/>
  <c r="BA484" i="2"/>
  <c r="AZ485" i="2"/>
  <c r="AX430" i="2"/>
  <c r="AY429" i="2"/>
  <c r="AY178" i="2"/>
  <c r="AX179" i="2"/>
  <c r="AY179" i="2" s="1"/>
  <c r="BA312" i="2"/>
  <c r="AZ313" i="2"/>
  <c r="AX218" i="2"/>
  <c r="AY217" i="2"/>
  <c r="BA280" i="2"/>
  <c r="AZ281" i="2"/>
  <c r="BA188" i="2"/>
  <c r="AZ189" i="2"/>
  <c r="AY413" i="2"/>
  <c r="AX414" i="2"/>
  <c r="AZ322" i="2"/>
  <c r="BA321" i="2"/>
  <c r="AZ329" i="2"/>
  <c r="BA328" i="2"/>
  <c r="AY41" i="2"/>
  <c r="AX42" i="2"/>
  <c r="AY37" i="2"/>
  <c r="AX38" i="2"/>
  <c r="AZ21" i="2"/>
  <c r="BA20" i="2"/>
  <c r="AY373" i="2"/>
  <c r="AX374" i="2"/>
  <c r="AZ417" i="2"/>
  <c r="BA416" i="2"/>
  <c r="AY341" i="2"/>
  <c r="AX342" i="2"/>
  <c r="AX142" i="2"/>
  <c r="AY141" i="2"/>
  <c r="BA88" i="2"/>
  <c r="AZ89" i="2"/>
  <c r="AX366" i="2"/>
  <c r="AY365" i="2"/>
  <c r="AY25" i="2"/>
  <c r="AX26" i="2"/>
  <c r="BA428" i="2"/>
  <c r="AZ429" i="2"/>
  <c r="AY469" i="2"/>
  <c r="AX470" i="2"/>
  <c r="AY74" i="2"/>
  <c r="AX75" i="2"/>
  <c r="AY75" i="2" s="1"/>
  <c r="AX238" i="2"/>
  <c r="AY237" i="2"/>
  <c r="AZ333" i="2"/>
  <c r="BA332" i="2"/>
  <c r="BA164" i="2"/>
  <c r="AZ165" i="2"/>
  <c r="BA368" i="2"/>
  <c r="AZ369" i="2"/>
  <c r="AZ125" i="2"/>
  <c r="BA124" i="2"/>
  <c r="BA444" i="2"/>
  <c r="AZ445" i="2"/>
  <c r="AY321" i="2"/>
  <c r="AX322" i="2"/>
  <c r="AY369" i="2"/>
  <c r="AX370" i="2"/>
  <c r="AY261" i="2"/>
  <c r="AX262" i="2"/>
  <c r="AX130" i="2"/>
  <c r="AY129" i="2"/>
  <c r="BA360" i="2"/>
  <c r="AZ361" i="2"/>
  <c r="AY329" i="2"/>
  <c r="AX330" i="2"/>
  <c r="AY301" i="2"/>
  <c r="AX302" i="2"/>
  <c r="AY313" i="2"/>
  <c r="AX314" i="2"/>
  <c r="AX78" i="2"/>
  <c r="AY77" i="2"/>
  <c r="AY61" i="2"/>
  <c r="AX62" i="2"/>
  <c r="AZ277" i="2"/>
  <c r="BA276" i="2"/>
  <c r="BA256" i="2"/>
  <c r="AZ257" i="2"/>
  <c r="BA452" i="2"/>
  <c r="AZ453" i="2"/>
  <c r="AZ269" i="2"/>
  <c r="BA268" i="2"/>
  <c r="BA254" i="2"/>
  <c r="AZ255" i="2"/>
  <c r="BA255" i="2" s="1"/>
  <c r="AX71" i="2"/>
  <c r="AY71" i="2" s="1"/>
  <c r="AY70" i="2"/>
  <c r="AZ341" i="2"/>
  <c r="BA340" i="2"/>
  <c r="AY397" i="2"/>
  <c r="AX398" i="2"/>
  <c r="BA308" i="2"/>
  <c r="AZ309" i="2"/>
  <c r="AY221" i="2"/>
  <c r="AX222" i="2"/>
  <c r="AZ37" i="2"/>
  <c r="BA36" i="2"/>
  <c r="BA432" i="2"/>
  <c r="AZ433" i="2"/>
  <c r="AY357" i="2"/>
  <c r="AX358" i="2"/>
  <c r="BA72" i="2"/>
  <c r="AZ73" i="2"/>
  <c r="AX110" i="2"/>
  <c r="AY109" i="2"/>
  <c r="BA24" i="2"/>
  <c r="AZ25" i="2"/>
  <c r="AZ177" i="2"/>
  <c r="BA176" i="2"/>
  <c r="AZ437" i="2"/>
  <c r="BA436" i="2"/>
  <c r="AY149" i="2"/>
  <c r="AX150" i="2"/>
  <c r="BA140" i="2"/>
  <c r="AZ141" i="2"/>
  <c r="AY133" i="2"/>
  <c r="AX134" i="2"/>
  <c r="BA296" i="2"/>
  <c r="AZ297" i="2"/>
  <c r="BA456" i="2"/>
  <c r="AZ457" i="2"/>
  <c r="BA68" i="2"/>
  <c r="AZ69" i="2"/>
  <c r="BA448" i="2"/>
  <c r="AZ449" i="2"/>
  <c r="AZ301" i="2"/>
  <c r="BA300" i="2"/>
  <c r="AY113" i="2"/>
  <c r="AX114" i="2"/>
  <c r="AZ17" i="2"/>
  <c r="BA16" i="2"/>
  <c r="AZ409" i="2"/>
  <c r="BA408" i="2"/>
  <c r="BA184" i="2"/>
  <c r="AZ185" i="2"/>
  <c r="BA376" i="2"/>
  <c r="AZ377" i="2"/>
  <c r="AY345" i="2"/>
  <c r="AX346" i="2"/>
  <c r="AY490" i="2"/>
  <c r="AX491" i="2"/>
  <c r="AY491" i="2" s="1"/>
  <c r="AZ61" i="2"/>
  <c r="BA60" i="2"/>
  <c r="BA288" i="2"/>
  <c r="AZ289" i="2"/>
  <c r="BA84" i="2"/>
  <c r="AZ85" i="2"/>
  <c r="AY161" i="2"/>
  <c r="AX162" i="2"/>
  <c r="BA192" i="2"/>
  <c r="AZ193" i="2"/>
  <c r="AY409" i="2"/>
  <c r="AX410" i="2"/>
  <c r="AX94" i="2"/>
  <c r="AY93" i="2"/>
  <c r="AY197" i="2"/>
  <c r="AX198" i="2"/>
  <c r="AZ101" i="2"/>
  <c r="BA100" i="2"/>
  <c r="AX422" i="2"/>
  <c r="AY421" i="2"/>
  <c r="BA260" i="2"/>
  <c r="AZ261" i="2"/>
  <c r="BA316" i="2"/>
  <c r="AZ317" i="2"/>
  <c r="AY210" i="2"/>
  <c r="AX211" i="2"/>
  <c r="AY211" i="2" s="1"/>
  <c r="BA208" i="2"/>
  <c r="AZ209" i="2"/>
  <c r="BA356" i="2"/>
  <c r="AZ357" i="2"/>
  <c r="AZ33" i="2"/>
  <c r="BA32" i="2"/>
  <c r="AY57" i="2"/>
  <c r="AX58" i="2"/>
  <c r="BA120" i="2"/>
  <c r="AZ121" i="2"/>
  <c r="BA76" i="2"/>
  <c r="AZ77" i="2"/>
  <c r="AY449" i="2"/>
  <c r="AX450" i="2"/>
  <c r="AX14" i="2"/>
  <c r="AY13" i="2"/>
  <c r="AZ293" i="2"/>
  <c r="BA292" i="2"/>
  <c r="AY186" i="2"/>
  <c r="AX187" i="2"/>
  <c r="AY187" i="2" s="1"/>
  <c r="BA412" i="2"/>
  <c r="AZ413" i="2"/>
  <c r="AZ245" i="2"/>
  <c r="BA244" i="2"/>
  <c r="AZ381" i="2"/>
  <c r="BA380" i="2"/>
  <c r="AY125" i="2"/>
  <c r="AX126" i="2"/>
  <c r="BA324" i="2"/>
  <c r="AZ325" i="2"/>
  <c r="BA472" i="2"/>
  <c r="AZ473" i="2"/>
  <c r="AX46" i="2"/>
  <c r="AY45" i="2"/>
  <c r="AZ145" i="2"/>
  <c r="BA144" i="2"/>
  <c r="AX294" i="2"/>
  <c r="AY293" i="2"/>
  <c r="AZ201" i="2"/>
  <c r="BA200" i="2"/>
  <c r="AZ213" i="2"/>
  <c r="BA212" i="2"/>
  <c r="AZ241" i="2"/>
  <c r="BA240" i="2"/>
  <c r="BA116" i="2"/>
  <c r="AZ117" i="2"/>
  <c r="AX90" i="2"/>
  <c r="AY89" i="2"/>
  <c r="AY206" i="2"/>
  <c r="AX207" i="2"/>
  <c r="AY207" i="2" s="1"/>
  <c r="AY234" i="2"/>
  <c r="AX235" i="2"/>
  <c r="AY235" i="2" s="1"/>
  <c r="AZ57" i="2"/>
  <c r="BA56" i="2"/>
  <c r="BA476" i="2"/>
  <c r="AZ477" i="2"/>
  <c r="BA373" i="2"/>
  <c r="AZ374" i="2"/>
  <c r="BA52" i="2"/>
  <c r="AZ53" i="2"/>
  <c r="AZ353" i="2"/>
  <c r="BA352" i="2"/>
  <c r="AY353" i="2"/>
  <c r="AX354" i="2"/>
  <c r="AY145" i="2"/>
  <c r="AX146" i="2"/>
  <c r="AY281" i="2"/>
  <c r="AX282" i="2"/>
  <c r="AY437" i="2"/>
  <c r="AX438" i="2"/>
  <c r="BA336" i="2"/>
  <c r="AZ337" i="2"/>
  <c r="AZ97" i="2"/>
  <c r="BA96" i="2"/>
  <c r="BA152" i="2"/>
  <c r="AZ153" i="2"/>
  <c r="AY118" i="2"/>
  <c r="AX119" i="2"/>
  <c r="AY119" i="2" s="1"/>
  <c r="AY305" i="2"/>
  <c r="AX306" i="2"/>
  <c r="BA480" i="2"/>
  <c r="AZ481" i="2"/>
  <c r="BA384" i="2"/>
  <c r="AZ385" i="2"/>
  <c r="AY173" i="2"/>
  <c r="AX174" i="2"/>
  <c r="AZ345" i="2"/>
  <c r="BA344" i="2"/>
  <c r="BA232" i="2"/>
  <c r="AZ233" i="2"/>
  <c r="AY245" i="2"/>
  <c r="AX246" i="2"/>
  <c r="AX454" i="2"/>
  <c r="AY453" i="2"/>
  <c r="BA396" i="2"/>
  <c r="AZ397" i="2"/>
  <c r="AZ425" i="2"/>
  <c r="BA424" i="2"/>
  <c r="AY17" i="2"/>
  <c r="AX18" i="2"/>
  <c r="BA66" i="2"/>
  <c r="AZ67" i="2"/>
  <c r="BA67" i="2" s="1"/>
  <c r="BB64" i="2" s="1"/>
  <c r="BC64" i="2" s="1" a="1"/>
  <c r="BC64" i="2" s="1"/>
  <c r="BD64" i="2" s="1" a="1"/>
  <c r="BD64" i="2" s="1"/>
  <c r="AY477" i="2"/>
  <c r="AX478" i="2"/>
  <c r="AZ169" i="2"/>
  <c r="BA168" i="2"/>
  <c r="BA40" i="2"/>
  <c r="AZ41" i="2"/>
  <c r="BA364" i="2"/>
  <c r="AZ365" i="2"/>
  <c r="BA464" i="2"/>
  <c r="AZ465" i="2"/>
  <c r="AY137" i="2"/>
  <c r="AX138" i="2"/>
  <c r="BA48" i="2"/>
  <c r="AZ49" i="2"/>
  <c r="BA248" i="2"/>
  <c r="AZ249" i="2"/>
  <c r="AZ217" i="2"/>
  <c r="BA216" i="2"/>
  <c r="AZ421" i="2"/>
  <c r="BA420" i="2"/>
  <c r="AY105" i="2"/>
  <c r="AX106" i="2"/>
  <c r="BA228" i="2"/>
  <c r="AZ229" i="2"/>
  <c r="BA172" i="2"/>
  <c r="AZ173" i="2"/>
  <c r="AY377" i="2"/>
  <c r="AX378" i="2"/>
  <c r="BA80" i="2"/>
  <c r="AZ81" i="2"/>
  <c r="BA12" i="2"/>
  <c r="AZ13" i="2"/>
  <c r="AX386" i="2"/>
  <c r="AY385" i="2"/>
  <c r="BA220" i="2"/>
  <c r="AZ221" i="2"/>
  <c r="AY445" i="2"/>
  <c r="AX446" i="2"/>
  <c r="AZ305" i="2"/>
  <c r="BA304" i="2"/>
  <c r="AY473" i="2"/>
  <c r="AX474" i="2"/>
  <c r="BA148" i="2"/>
  <c r="AZ149" i="2"/>
  <c r="BA108" i="2"/>
  <c r="AZ109" i="2"/>
  <c r="AZ129" i="2"/>
  <c r="BA128" i="2"/>
  <c r="AZ349" i="2"/>
  <c r="BA348" i="2"/>
  <c r="AY33" i="2"/>
  <c r="AX34" i="2"/>
  <c r="BA132" i="2"/>
  <c r="AZ133" i="2"/>
  <c r="AY309" i="2"/>
  <c r="AX310" i="2"/>
  <c r="BA224" i="2"/>
  <c r="AZ225" i="2"/>
  <c r="BA180" i="2"/>
  <c r="AZ181" i="2"/>
  <c r="AX318" i="2"/>
  <c r="AY317" i="2"/>
  <c r="AY325" i="2"/>
  <c r="AX326" i="2"/>
  <c r="AX194" i="2"/>
  <c r="AY193" i="2"/>
  <c r="AZ157" i="2"/>
  <c r="BA156" i="2"/>
  <c r="AY121" i="2"/>
  <c r="AX122" i="2"/>
  <c r="AY485" i="2"/>
  <c r="AX486" i="2"/>
  <c r="BA136" i="2"/>
  <c r="AZ137" i="2"/>
  <c r="BA236" i="2"/>
  <c r="AZ237" i="2"/>
  <c r="AY182" i="2"/>
  <c r="AX183" i="2"/>
  <c r="AY183" i="2" s="1"/>
  <c r="AY257" i="2"/>
  <c r="AX258" i="2"/>
  <c r="BA28" i="2"/>
  <c r="AZ29" i="2"/>
  <c r="BA204" i="2"/>
  <c r="AZ205" i="2"/>
  <c r="AY165" i="2"/>
  <c r="AX166" i="2"/>
  <c r="AY333" i="2"/>
  <c r="AX334" i="2"/>
  <c r="BA44" i="2"/>
  <c r="AZ45" i="2"/>
  <c r="AZ489" i="2"/>
  <c r="BA488" i="2"/>
  <c r="AY97" i="2"/>
  <c r="AX98" i="2"/>
  <c r="AX82" i="2"/>
  <c r="AY81" i="2"/>
  <c r="AY297" i="2"/>
  <c r="AX298" i="2"/>
  <c r="AY101" i="2"/>
  <c r="AX102" i="2"/>
  <c r="BA92" i="2"/>
  <c r="AZ93" i="2"/>
  <c r="AX227" i="2"/>
  <c r="AY227" i="2" s="1"/>
  <c r="AY226" i="2"/>
  <c r="AY213" i="2"/>
  <c r="AX214" i="2"/>
  <c r="AZ197" i="2"/>
  <c r="BA196" i="2"/>
  <c r="BA112" i="2"/>
  <c r="AZ113" i="2"/>
  <c r="AY201" i="2"/>
  <c r="AX202" i="2"/>
  <c r="AZ9" i="2"/>
  <c r="BA9" i="2" s="1"/>
  <c r="F19" i="8"/>
  <c r="D19" i="8"/>
  <c r="AY9" i="2"/>
  <c r="AX10" i="2"/>
  <c r="I17" i="8"/>
  <c r="H13" i="8"/>
  <c r="K3" i="8"/>
  <c r="J8" i="8"/>
  <c r="H9" i="8"/>
  <c r="J6" i="8"/>
  <c r="K16" i="8"/>
  <c r="J5" i="8"/>
  <c r="H5" i="8"/>
  <c r="H7" i="8"/>
  <c r="J13" i="8"/>
  <c r="H15" i="8"/>
  <c r="I6" i="8"/>
  <c r="J12" i="8"/>
  <c r="H12" i="8"/>
  <c r="K14" i="8"/>
  <c r="J7" i="8"/>
  <c r="H8" i="8"/>
  <c r="H16" i="8"/>
  <c r="K4" i="8"/>
  <c r="K11" i="8"/>
  <c r="H11" i="8"/>
  <c r="I5" i="8"/>
  <c r="K5" i="8"/>
  <c r="H3" i="8"/>
  <c r="J3" i="8"/>
  <c r="K6" i="8"/>
  <c r="I15" i="8"/>
  <c r="I7" i="8"/>
  <c r="I12" i="8"/>
  <c r="I4" i="8"/>
  <c r="I16" i="8"/>
  <c r="K10" i="8"/>
  <c r="J10" i="8"/>
  <c r="I9" i="8"/>
  <c r="I11" i="8"/>
  <c r="J11" i="8"/>
  <c r="K15" i="8"/>
  <c r="J9" i="8"/>
  <c r="I13" i="8"/>
  <c r="H4" i="8"/>
  <c r="K13" i="8"/>
  <c r="K17" i="8"/>
  <c r="I8" i="8"/>
  <c r="K8" i="8"/>
  <c r="H6" i="8"/>
  <c r="I10" i="8"/>
  <c r="K7" i="8"/>
  <c r="J14" i="8"/>
  <c r="K12" i="8"/>
  <c r="I3" i="8"/>
  <c r="J15" i="8"/>
  <c r="H10" i="8"/>
  <c r="J4" i="8"/>
  <c r="J17" i="8"/>
  <c r="J16" i="8"/>
  <c r="H14" i="8"/>
  <c r="H17" i="8"/>
  <c r="K9" i="8"/>
  <c r="I14" i="8"/>
  <c r="AX159" i="2" l="1"/>
  <c r="AY159" i="2" s="1"/>
  <c r="AY22" i="2"/>
  <c r="AX87" i="2"/>
  <c r="AY87" i="2" s="1"/>
  <c r="AX339" i="2"/>
  <c r="AY339" i="2" s="1"/>
  <c r="AY170" i="2"/>
  <c r="AX363" i="2"/>
  <c r="AY363" i="2" s="1"/>
  <c r="AX255" i="2"/>
  <c r="AY255" i="2" s="1"/>
  <c r="BB252" i="2" s="1"/>
  <c r="BC252" i="2" s="1" a="1"/>
  <c r="BC252" i="2" s="1"/>
  <c r="BD252" i="2" s="1" a="1"/>
  <c r="BD252" i="2" s="1"/>
  <c r="AX291" i="2"/>
  <c r="AY291" i="2" s="1"/>
  <c r="AY190" i="2"/>
  <c r="AY230" i="2"/>
  <c r="AY270" i="2"/>
  <c r="AX271" i="2"/>
  <c r="AY271" i="2" s="1"/>
  <c r="AY382" i="2"/>
  <c r="AX383" i="2"/>
  <c r="AY383" i="2" s="1"/>
  <c r="AY154" i="2"/>
  <c r="AX155" i="2"/>
  <c r="AY155" i="2" s="1"/>
  <c r="AX427" i="2"/>
  <c r="AY427" i="2" s="1"/>
  <c r="AY426" i="2"/>
  <c r="AX459" i="2"/>
  <c r="AY459" i="2" s="1"/>
  <c r="AY434" i="2"/>
  <c r="AX435" i="2"/>
  <c r="AY435" i="2" s="1"/>
  <c r="AY54" i="2"/>
  <c r="AX55" i="2"/>
  <c r="AY55" i="2" s="1"/>
  <c r="AY278" i="2"/>
  <c r="AX279" i="2"/>
  <c r="AY279" i="2" s="1"/>
  <c r="AY482" i="2"/>
  <c r="AX483" i="2"/>
  <c r="AY483" i="2" s="1"/>
  <c r="AY350" i="2"/>
  <c r="AX351" i="2"/>
  <c r="AY351" i="2" s="1"/>
  <c r="AY466" i="2"/>
  <c r="AX467" i="2"/>
  <c r="AY467" i="2" s="1"/>
  <c r="AY418" i="2"/>
  <c r="AX419" i="2"/>
  <c r="AY419" i="2" s="1"/>
  <c r="AZ94" i="2"/>
  <c r="BA93" i="2"/>
  <c r="AY58" i="2"/>
  <c r="AX59" i="2"/>
  <c r="AY59" i="2" s="1"/>
  <c r="AY110" i="2"/>
  <c r="AX111" i="2"/>
  <c r="AY111" i="2" s="1"/>
  <c r="AY414" i="2"/>
  <c r="AX415" i="2"/>
  <c r="AY415" i="2" s="1"/>
  <c r="BA485" i="2"/>
  <c r="AZ486" i="2"/>
  <c r="BA201" i="2"/>
  <c r="AZ202" i="2"/>
  <c r="AZ298" i="2"/>
  <c r="BA297" i="2"/>
  <c r="AY78" i="2"/>
  <c r="AX79" i="2"/>
  <c r="AY79" i="2" s="1"/>
  <c r="AZ206" i="2"/>
  <c r="BA205" i="2"/>
  <c r="AY378" i="2"/>
  <c r="AX379" i="2"/>
  <c r="AY379" i="2" s="1"/>
  <c r="BA29" i="2"/>
  <c r="AZ30" i="2"/>
  <c r="AY474" i="2"/>
  <c r="AX475" i="2"/>
  <c r="AY475" i="2" s="1"/>
  <c r="BA465" i="2"/>
  <c r="AZ466" i="2"/>
  <c r="AY306" i="2"/>
  <c r="AX307" i="2"/>
  <c r="AY307" i="2" s="1"/>
  <c r="AY422" i="2"/>
  <c r="AX423" i="2"/>
  <c r="AY423" i="2" s="1"/>
  <c r="BA157" i="2"/>
  <c r="AZ158" i="2"/>
  <c r="AZ134" i="2"/>
  <c r="BA133" i="2"/>
  <c r="AY90" i="2"/>
  <c r="AX91" i="2"/>
  <c r="AY91" i="2" s="1"/>
  <c r="BA145" i="2"/>
  <c r="AZ146" i="2"/>
  <c r="AY114" i="2"/>
  <c r="AX115" i="2"/>
  <c r="AY115" i="2" s="1"/>
  <c r="BA141" i="2"/>
  <c r="AZ142" i="2"/>
  <c r="BA433" i="2"/>
  <c r="AZ434" i="2"/>
  <c r="BA125" i="2"/>
  <c r="AZ126" i="2"/>
  <c r="BA429" i="2"/>
  <c r="AZ430" i="2"/>
  <c r="AY30" i="2"/>
  <c r="AX31" i="2"/>
  <c r="AY31" i="2" s="1"/>
  <c r="BA229" i="2"/>
  <c r="AZ230" i="2"/>
  <c r="BA117" i="2"/>
  <c r="AZ118" i="2"/>
  <c r="BA101" i="2"/>
  <c r="AZ102" i="2"/>
  <c r="AY330" i="2"/>
  <c r="AX331" i="2"/>
  <c r="AY331" i="2" s="1"/>
  <c r="BA369" i="2"/>
  <c r="AZ370" i="2"/>
  <c r="BA21" i="2"/>
  <c r="AZ22" i="2"/>
  <c r="AY46" i="2"/>
  <c r="AX47" i="2"/>
  <c r="AY47" i="2" s="1"/>
  <c r="BA269" i="2"/>
  <c r="AZ270" i="2"/>
  <c r="BA469" i="2"/>
  <c r="AZ470" i="2"/>
  <c r="AY98" i="2"/>
  <c r="AX99" i="2"/>
  <c r="AY99" i="2" s="1"/>
  <c r="AY326" i="2"/>
  <c r="AX327" i="2"/>
  <c r="AY327" i="2" s="1"/>
  <c r="AZ154" i="2"/>
  <c r="BA153" i="2"/>
  <c r="BA473" i="2"/>
  <c r="AZ474" i="2"/>
  <c r="BA301" i="2"/>
  <c r="AZ302" i="2"/>
  <c r="AY38" i="2"/>
  <c r="AX39" i="2"/>
  <c r="AY39" i="2" s="1"/>
  <c r="BA241" i="2"/>
  <c r="AZ242" i="2"/>
  <c r="AY14" i="2"/>
  <c r="AX15" i="2"/>
  <c r="AY15" i="2" s="1"/>
  <c r="BA349" i="2"/>
  <c r="AZ350" i="2"/>
  <c r="AY94" i="2"/>
  <c r="AX95" i="2"/>
  <c r="AY95" i="2" s="1"/>
  <c r="BA437" i="2"/>
  <c r="AZ438" i="2"/>
  <c r="BA161" i="2"/>
  <c r="AZ162" i="2"/>
  <c r="BA489" i="2"/>
  <c r="AZ490" i="2"/>
  <c r="BA421" i="2"/>
  <c r="AZ422" i="2"/>
  <c r="BA97" i="2"/>
  <c r="AZ98" i="2"/>
  <c r="AY410" i="2"/>
  <c r="AX411" i="2"/>
  <c r="AY411" i="2" s="1"/>
  <c r="AX347" i="2"/>
  <c r="AY347" i="2" s="1"/>
  <c r="AY346" i="2"/>
  <c r="AY130" i="2"/>
  <c r="AX131" i="2"/>
  <c r="AY131" i="2" s="1"/>
  <c r="BA89" i="2"/>
  <c r="AZ90" i="2"/>
  <c r="BA181" i="2"/>
  <c r="AZ182" i="2"/>
  <c r="AY386" i="2"/>
  <c r="AX387" i="2"/>
  <c r="AY387" i="2" s="1"/>
  <c r="BA217" i="2"/>
  <c r="AZ218" i="2"/>
  <c r="BA345" i="2"/>
  <c r="AZ346" i="2"/>
  <c r="BA213" i="2"/>
  <c r="AZ214" i="2"/>
  <c r="BA193" i="2"/>
  <c r="AZ194" i="2"/>
  <c r="BA377" i="2"/>
  <c r="AZ378" i="2"/>
  <c r="BA457" i="2"/>
  <c r="AZ458" i="2"/>
  <c r="AZ26" i="2"/>
  <c r="BA25" i="2"/>
  <c r="BA277" i="2"/>
  <c r="AZ278" i="2"/>
  <c r="BA329" i="2"/>
  <c r="AZ330" i="2"/>
  <c r="AY166" i="2"/>
  <c r="AX167" i="2"/>
  <c r="AY167" i="2" s="1"/>
  <c r="AZ82" i="2"/>
  <c r="BA81" i="2"/>
  <c r="BA385" i="2"/>
  <c r="AZ386" i="2"/>
  <c r="AZ262" i="2"/>
  <c r="BA261" i="2"/>
  <c r="AY122" i="2"/>
  <c r="AX123" i="2"/>
  <c r="AY123" i="2" s="1"/>
  <c r="AX139" i="2"/>
  <c r="AY139" i="2" s="1"/>
  <c r="AY138" i="2"/>
  <c r="AZ482" i="2"/>
  <c r="BA481" i="2"/>
  <c r="AY146" i="2"/>
  <c r="AX147" i="2"/>
  <c r="AY147" i="2" s="1"/>
  <c r="BA413" i="2"/>
  <c r="AZ414" i="2"/>
  <c r="BA409" i="2"/>
  <c r="AZ410" i="2"/>
  <c r="AY314" i="2"/>
  <c r="AX315" i="2"/>
  <c r="AY315" i="2" s="1"/>
  <c r="BA445" i="2"/>
  <c r="AZ446" i="2"/>
  <c r="BA417" i="2"/>
  <c r="AZ418" i="2"/>
  <c r="AZ190" i="2"/>
  <c r="BA189" i="2"/>
  <c r="AY242" i="2"/>
  <c r="AX243" i="2"/>
  <c r="AY243" i="2" s="1"/>
  <c r="AY310" i="2"/>
  <c r="AX311" i="2"/>
  <c r="AY311" i="2" s="1"/>
  <c r="BA425" i="2"/>
  <c r="AZ426" i="2"/>
  <c r="AY294" i="2"/>
  <c r="AX295" i="2"/>
  <c r="AY295" i="2" s="1"/>
  <c r="BA33" i="2"/>
  <c r="AZ34" i="2"/>
  <c r="BA289" i="2"/>
  <c r="AZ290" i="2"/>
  <c r="AY134" i="2"/>
  <c r="AX135" i="2"/>
  <c r="AY135" i="2" s="1"/>
  <c r="AY358" i="2"/>
  <c r="AX359" i="2"/>
  <c r="AY359" i="2" s="1"/>
  <c r="AY374" i="2"/>
  <c r="AX375" i="2"/>
  <c r="AY375" i="2" s="1"/>
  <c r="AY298" i="2"/>
  <c r="AX299" i="2"/>
  <c r="AY299" i="2" s="1"/>
  <c r="BA173" i="2"/>
  <c r="AZ174" i="2"/>
  <c r="AZ398" i="2"/>
  <c r="BA397" i="2"/>
  <c r="AY354" i="2"/>
  <c r="AX355" i="2"/>
  <c r="AY355" i="2" s="1"/>
  <c r="BA357" i="2"/>
  <c r="AZ358" i="2"/>
  <c r="BA17" i="2"/>
  <c r="AZ18" i="2"/>
  <c r="AY302" i="2"/>
  <c r="AX303" i="2"/>
  <c r="AY303" i="2" s="1"/>
  <c r="AZ282" i="2"/>
  <c r="BA281" i="2"/>
  <c r="AZ366" i="2"/>
  <c r="BA365" i="2"/>
  <c r="BA61" i="2"/>
  <c r="AZ62" i="2"/>
  <c r="AX83" i="2"/>
  <c r="AY83" i="2" s="1"/>
  <c r="AY82" i="2"/>
  <c r="BA305" i="2"/>
  <c r="AZ306" i="2"/>
  <c r="AY454" i="2"/>
  <c r="AX455" i="2"/>
  <c r="AY455" i="2" s="1"/>
  <c r="BA293" i="2"/>
  <c r="AZ294" i="2"/>
  <c r="AY26" i="2"/>
  <c r="AX27" i="2"/>
  <c r="AY27" i="2" s="1"/>
  <c r="BA113" i="2"/>
  <c r="AZ114" i="2"/>
  <c r="AX247" i="2"/>
  <c r="AY247" i="2" s="1"/>
  <c r="AY246" i="2"/>
  <c r="BA453" i="2"/>
  <c r="AZ454" i="2"/>
  <c r="AZ166" i="2"/>
  <c r="BA165" i="2"/>
  <c r="AZ222" i="2"/>
  <c r="BA221" i="2"/>
  <c r="AY450" i="2"/>
  <c r="AX451" i="2"/>
  <c r="AY451" i="2" s="1"/>
  <c r="AZ258" i="2"/>
  <c r="BA257" i="2"/>
  <c r="AX367" i="2"/>
  <c r="AY367" i="2" s="1"/>
  <c r="AY366" i="2"/>
  <c r="AX43" i="2"/>
  <c r="AY43" i="2" s="1"/>
  <c r="AY42" i="2"/>
  <c r="BA337" i="2"/>
  <c r="AZ338" i="2"/>
  <c r="AX127" i="2"/>
  <c r="AY127" i="2" s="1"/>
  <c r="AY126" i="2"/>
  <c r="BA177" i="2"/>
  <c r="AZ178" i="2"/>
  <c r="AY262" i="2"/>
  <c r="AX263" i="2"/>
  <c r="AY263" i="2" s="1"/>
  <c r="BA333" i="2"/>
  <c r="AZ334" i="2"/>
  <c r="AX251" i="2"/>
  <c r="AY251" i="2" s="1"/>
  <c r="AY250" i="2"/>
  <c r="AY334" i="2"/>
  <c r="AX335" i="2"/>
  <c r="AY335" i="2" s="1"/>
  <c r="AZ138" i="2"/>
  <c r="BA137" i="2"/>
  <c r="AZ110" i="2"/>
  <c r="BA109" i="2"/>
  <c r="AZ14" i="2"/>
  <c r="BA13" i="2"/>
  <c r="AZ250" i="2"/>
  <c r="BA249" i="2"/>
  <c r="AY174" i="2"/>
  <c r="AX175" i="2"/>
  <c r="AY175" i="2" s="1"/>
  <c r="AY438" i="2"/>
  <c r="AX439" i="2"/>
  <c r="AY439" i="2" s="1"/>
  <c r="AZ122" i="2"/>
  <c r="BA121" i="2"/>
  <c r="AY398" i="2"/>
  <c r="AX399" i="2"/>
  <c r="AY399" i="2" s="1"/>
  <c r="AY62" i="2"/>
  <c r="AX63" i="2"/>
  <c r="AY63" i="2" s="1"/>
  <c r="AX371" i="2"/>
  <c r="AY371" i="2" s="1"/>
  <c r="AY370" i="2"/>
  <c r="AY238" i="2"/>
  <c r="AX239" i="2"/>
  <c r="AY239" i="2" s="1"/>
  <c r="AY142" i="2"/>
  <c r="AX143" i="2"/>
  <c r="AY143" i="2" s="1"/>
  <c r="AZ106" i="2"/>
  <c r="BA105" i="2"/>
  <c r="AY486" i="2"/>
  <c r="AX487" i="2"/>
  <c r="AY487" i="2" s="1"/>
  <c r="BA149" i="2"/>
  <c r="AZ150" i="2"/>
  <c r="AZ50" i="2"/>
  <c r="BA49" i="2"/>
  <c r="AY18" i="2"/>
  <c r="AX19" i="2"/>
  <c r="AY19" i="2" s="1"/>
  <c r="AY282" i="2"/>
  <c r="AX283" i="2"/>
  <c r="AY283" i="2" s="1"/>
  <c r="AY322" i="2"/>
  <c r="AX323" i="2"/>
  <c r="AY323" i="2" s="1"/>
  <c r="BA245" i="2"/>
  <c r="AZ246" i="2"/>
  <c r="BA85" i="2"/>
  <c r="AZ86" i="2"/>
  <c r="BA73" i="2"/>
  <c r="AZ74" i="2"/>
  <c r="AZ342" i="2"/>
  <c r="BA341" i="2"/>
  <c r="AY470" i="2"/>
  <c r="AX471" i="2"/>
  <c r="AY471" i="2" s="1"/>
  <c r="AY102" i="2"/>
  <c r="AX103" i="2"/>
  <c r="AY103" i="2" s="1"/>
  <c r="AY202" i="2"/>
  <c r="AX203" i="2"/>
  <c r="AY203" i="2" s="1"/>
  <c r="AX259" i="2"/>
  <c r="AY259" i="2" s="1"/>
  <c r="AY258" i="2"/>
  <c r="AY194" i="2"/>
  <c r="AX195" i="2"/>
  <c r="AY195" i="2" s="1"/>
  <c r="AY34" i="2"/>
  <c r="AX35" i="2"/>
  <c r="AY35" i="2" s="1"/>
  <c r="BA353" i="2"/>
  <c r="AZ354" i="2"/>
  <c r="BA209" i="2"/>
  <c r="AZ210" i="2"/>
  <c r="AY198" i="2"/>
  <c r="AX199" i="2"/>
  <c r="AY199" i="2" s="1"/>
  <c r="AX151" i="2"/>
  <c r="AY151" i="2" s="1"/>
  <c r="AY150" i="2"/>
  <c r="AY218" i="2"/>
  <c r="AX219" i="2"/>
  <c r="AY219" i="2" s="1"/>
  <c r="AY446" i="2"/>
  <c r="AX447" i="2"/>
  <c r="AY447" i="2" s="1"/>
  <c r="AY106" i="2"/>
  <c r="AX107" i="2"/>
  <c r="AY107" i="2" s="1"/>
  <c r="BA41" i="2"/>
  <c r="AZ42" i="2"/>
  <c r="AZ54" i="2"/>
  <c r="BA53" i="2"/>
  <c r="BA361" i="2"/>
  <c r="AZ362" i="2"/>
  <c r="BA449" i="2"/>
  <c r="AZ450" i="2"/>
  <c r="BA37" i="2"/>
  <c r="AZ38" i="2"/>
  <c r="AZ234" i="2"/>
  <c r="BA233" i="2"/>
  <c r="BA374" i="2"/>
  <c r="AZ375" i="2"/>
  <c r="BA375" i="2" s="1"/>
  <c r="BA325" i="2"/>
  <c r="AZ326" i="2"/>
  <c r="AY222" i="2"/>
  <c r="AX223" i="2"/>
  <c r="AY223" i="2" s="1"/>
  <c r="AZ314" i="2"/>
  <c r="BA313" i="2"/>
  <c r="BA197" i="2"/>
  <c r="AZ198" i="2"/>
  <c r="AY318" i="2"/>
  <c r="AX319" i="2"/>
  <c r="AY319" i="2" s="1"/>
  <c r="BA169" i="2"/>
  <c r="AZ170" i="2"/>
  <c r="AZ70" i="2"/>
  <c r="BA69" i="2"/>
  <c r="AY214" i="2"/>
  <c r="AX215" i="2"/>
  <c r="AY215" i="2" s="1"/>
  <c r="AZ46" i="2"/>
  <c r="BA45" i="2"/>
  <c r="AZ238" i="2"/>
  <c r="BA237" i="2"/>
  <c r="BA129" i="2"/>
  <c r="AZ130" i="2"/>
  <c r="AX479" i="2"/>
  <c r="AY479" i="2" s="1"/>
  <c r="AY478" i="2"/>
  <c r="AZ478" i="2"/>
  <c r="BA477" i="2"/>
  <c r="BA77" i="2"/>
  <c r="AZ78" i="2"/>
  <c r="BA309" i="2"/>
  <c r="AZ310" i="2"/>
  <c r="BA225" i="2"/>
  <c r="AZ226" i="2"/>
  <c r="BA57" i="2"/>
  <c r="AZ58" i="2"/>
  <c r="BA381" i="2"/>
  <c r="AZ382" i="2"/>
  <c r="BA317" i="2"/>
  <c r="AZ318" i="2"/>
  <c r="AY162" i="2"/>
  <c r="AX163" i="2"/>
  <c r="AY163" i="2" s="1"/>
  <c r="BA185" i="2"/>
  <c r="AZ186" i="2"/>
  <c r="AY342" i="2"/>
  <c r="AX343" i="2"/>
  <c r="AY343" i="2" s="1"/>
  <c r="BA322" i="2"/>
  <c r="AZ323" i="2"/>
  <c r="BA323" i="2" s="1"/>
  <c r="AY430" i="2"/>
  <c r="AX431" i="2"/>
  <c r="AY431" i="2" s="1"/>
  <c r="AZ10" i="2"/>
  <c r="AZ11" i="2" s="1"/>
  <c r="BA11" i="2" s="1"/>
  <c r="AX11" i="2"/>
  <c r="AY11" i="2" s="1"/>
  <c r="AY10" i="2"/>
  <c r="L12" i="8"/>
  <c r="M12" i="8" s="1"/>
  <c r="L7" i="8"/>
  <c r="M7" i="8" s="1"/>
  <c r="K18" i="8"/>
  <c r="L9" i="8"/>
  <c r="M9" i="8" s="1"/>
  <c r="L15" i="8"/>
  <c r="M15" i="8" s="1"/>
  <c r="L13" i="8"/>
  <c r="M13" i="8" s="1"/>
  <c r="L5" i="8"/>
  <c r="M5" i="8" s="1"/>
  <c r="L8" i="8"/>
  <c r="M8" i="8" s="1"/>
  <c r="I18" i="8"/>
  <c r="J18" i="8"/>
  <c r="L10" i="8"/>
  <c r="M10" i="8" s="1"/>
  <c r="H18" i="8"/>
  <c r="L3" i="8"/>
  <c r="L6" i="8"/>
  <c r="M6" i="8" s="1"/>
  <c r="L4" i="8"/>
  <c r="M4" i="8" s="1"/>
  <c r="L17" i="8"/>
  <c r="M17" i="8" s="1"/>
  <c r="L14" i="8"/>
  <c r="M14" i="8" s="1"/>
  <c r="L11" i="8"/>
  <c r="M11" i="8" s="1"/>
  <c r="L16" i="8"/>
  <c r="M16" i="8" s="1"/>
  <c r="BA90" i="2" l="1"/>
  <c r="AZ91" i="2"/>
  <c r="BA91" i="2" s="1"/>
  <c r="BB88" i="2" s="1"/>
  <c r="BC88" i="2" s="1" a="1"/>
  <c r="BC88" i="2" s="1"/>
  <c r="BD88" i="2" s="1" a="1"/>
  <c r="BD88" i="2" s="1"/>
  <c r="BA370" i="2"/>
  <c r="AZ371" i="2"/>
  <c r="BA371" i="2" s="1"/>
  <c r="BB368" i="2" s="1"/>
  <c r="BC368" i="2" s="1" a="1"/>
  <c r="BC368" i="2" s="1"/>
  <c r="BD368" i="2" s="1" a="1"/>
  <c r="BD368" i="2" s="1"/>
  <c r="BA306" i="2"/>
  <c r="AZ307" i="2"/>
  <c r="BA307" i="2" s="1"/>
  <c r="BB304" i="2" s="1"/>
  <c r="BC304" i="2" s="1" a="1"/>
  <c r="BC304" i="2" s="1"/>
  <c r="BD304" i="2" s="1" a="1"/>
  <c r="BD304" i="2" s="1"/>
  <c r="BA446" i="2"/>
  <c r="AZ447" i="2"/>
  <c r="BA447" i="2" s="1"/>
  <c r="BB444" i="2" s="1"/>
  <c r="BC444" i="2" s="1" a="1"/>
  <c r="BC444" i="2" s="1"/>
  <c r="BD444" i="2" s="1" a="1"/>
  <c r="BD444" i="2" s="1"/>
  <c r="BA70" i="2"/>
  <c r="AZ71" i="2"/>
  <c r="BA71" i="2" s="1"/>
  <c r="BB68" i="2" s="1"/>
  <c r="BC68" i="2" s="1" a="1"/>
  <c r="BC68" i="2" s="1"/>
  <c r="BD68" i="2" s="1" a="1"/>
  <c r="BD68" i="2" s="1"/>
  <c r="BB320" i="2"/>
  <c r="BC320" i="2" s="1" a="1"/>
  <c r="BC320" i="2" s="1"/>
  <c r="BD320" i="2" s="1" a="1"/>
  <c r="BD320" i="2" s="1"/>
  <c r="BA166" i="2"/>
  <c r="AZ167" i="2"/>
  <c r="BA167" i="2" s="1"/>
  <c r="BB164" i="2" s="1"/>
  <c r="BC164" i="2" s="1" a="1"/>
  <c r="BC164" i="2" s="1"/>
  <c r="BD164" i="2" s="1" a="1"/>
  <c r="BD164" i="2" s="1"/>
  <c r="BB312" i="2"/>
  <c r="BC312" i="2" s="1" a="1"/>
  <c r="BC312" i="2" s="1"/>
  <c r="BD312" i="2" s="1" a="1"/>
  <c r="BD312" i="2" s="1"/>
  <c r="BA386" i="2"/>
  <c r="AZ387" i="2"/>
  <c r="BA387" i="2" s="1"/>
  <c r="BB384" i="2" s="1"/>
  <c r="BC384" i="2" s="1" a="1"/>
  <c r="BC384" i="2" s="1"/>
  <c r="BD384" i="2" s="1" a="1"/>
  <c r="BD384" i="2" s="1"/>
  <c r="BA194" i="2"/>
  <c r="AZ195" i="2"/>
  <c r="BA195" i="2" s="1"/>
  <c r="BB192" i="2" s="1"/>
  <c r="BC192" i="2" s="1" a="1"/>
  <c r="BC192" i="2" s="1"/>
  <c r="BD192" i="2" s="1" a="1"/>
  <c r="BD192" i="2" s="1"/>
  <c r="BA154" i="2"/>
  <c r="AZ155" i="2"/>
  <c r="BA155" i="2" s="1"/>
  <c r="BB152" i="2" s="1"/>
  <c r="BC152" i="2" s="1" a="1"/>
  <c r="BC152" i="2" s="1"/>
  <c r="BD152" i="2" s="1" a="1"/>
  <c r="BD152" i="2" s="1"/>
  <c r="BA202" i="2"/>
  <c r="AZ203" i="2"/>
  <c r="BA203" i="2" s="1"/>
  <c r="BB200" i="2" s="1"/>
  <c r="BC200" i="2" s="1" a="1"/>
  <c r="BC200" i="2" s="1"/>
  <c r="BD200" i="2" s="1" a="1"/>
  <c r="BD200" i="2" s="1"/>
  <c r="BA38" i="2"/>
  <c r="AZ39" i="2"/>
  <c r="BA39" i="2" s="1"/>
  <c r="BB36" i="2" s="1"/>
  <c r="BC36" i="2" s="1" a="1"/>
  <c r="BC36" i="2" s="1"/>
  <c r="BD36" i="2" s="1" a="1"/>
  <c r="BD36" i="2" s="1"/>
  <c r="AZ399" i="2"/>
  <c r="BA399" i="2" s="1"/>
  <c r="BB396" i="2" s="1"/>
  <c r="BC396" i="2" s="1" a="1"/>
  <c r="BC396" i="2" s="1"/>
  <c r="BD396" i="2" s="1" a="1"/>
  <c r="BD396" i="2" s="1"/>
  <c r="BA398" i="2"/>
  <c r="BA466" i="2"/>
  <c r="AZ467" i="2"/>
  <c r="BA467" i="2" s="1"/>
  <c r="BB464" i="2" s="1"/>
  <c r="BC464" i="2" s="1" a="1"/>
  <c r="BC464" i="2" s="1"/>
  <c r="BD464" i="2" s="1" a="1"/>
  <c r="BD464" i="2" s="1"/>
  <c r="BA478" i="2"/>
  <c r="AZ479" i="2"/>
  <c r="BA479" i="2" s="1"/>
  <c r="BB476" i="2" s="1"/>
  <c r="BC476" i="2" s="1" a="1"/>
  <c r="BC476" i="2" s="1"/>
  <c r="BD476" i="2" s="1" a="1"/>
  <c r="BD476" i="2" s="1"/>
  <c r="BA450" i="2"/>
  <c r="AZ451" i="2"/>
  <c r="BA451" i="2" s="1"/>
  <c r="BB448" i="2" s="1"/>
  <c r="BC448" i="2" s="1" a="1"/>
  <c r="BC448" i="2" s="1"/>
  <c r="BD448" i="2" s="1" a="1"/>
  <c r="BD448" i="2" s="1"/>
  <c r="BA338" i="2"/>
  <c r="AZ339" i="2"/>
  <c r="BA339" i="2" s="1"/>
  <c r="BB336" i="2" s="1"/>
  <c r="BC336" i="2" s="1" a="1"/>
  <c r="BC336" i="2" s="1"/>
  <c r="BD336" i="2" s="1" a="1"/>
  <c r="BD336" i="2" s="1"/>
  <c r="BA414" i="2"/>
  <c r="AZ415" i="2"/>
  <c r="BA415" i="2" s="1"/>
  <c r="BB412" i="2" s="1"/>
  <c r="BC412" i="2" s="1" a="1"/>
  <c r="BC412" i="2" s="1"/>
  <c r="BD412" i="2" s="1" a="1"/>
  <c r="BD412" i="2" s="1"/>
  <c r="BA146" i="2"/>
  <c r="AZ147" i="2"/>
  <c r="BA147" i="2" s="1"/>
  <c r="BB144" i="2" s="1"/>
  <c r="BC144" i="2" s="1" a="1"/>
  <c r="BC144" i="2" s="1"/>
  <c r="BD144" i="2" s="1" a="1"/>
  <c r="BD144" i="2" s="1"/>
  <c r="BA346" i="2"/>
  <c r="AZ347" i="2"/>
  <c r="BA347" i="2" s="1"/>
  <c r="BB344" i="2" s="1"/>
  <c r="BC344" i="2" s="1" a="1"/>
  <c r="BC344" i="2" s="1"/>
  <c r="BD344" i="2" s="1" a="1"/>
  <c r="BD344" i="2" s="1"/>
  <c r="BA470" i="2"/>
  <c r="AZ471" i="2"/>
  <c r="BA471" i="2" s="1"/>
  <c r="BB468" i="2" s="1"/>
  <c r="BC468" i="2" s="1" a="1"/>
  <c r="BC468" i="2" s="1"/>
  <c r="BD468" i="2" s="1" a="1"/>
  <c r="BD468" i="2" s="1"/>
  <c r="AZ319" i="2"/>
  <c r="BA319" i="2" s="1"/>
  <c r="BB316" i="2" s="1"/>
  <c r="BC316" i="2" s="1" a="1"/>
  <c r="BC316" i="2" s="1"/>
  <c r="BD316" i="2" s="1" a="1"/>
  <c r="BD316" i="2" s="1"/>
  <c r="BA318" i="2"/>
  <c r="BA210" i="2"/>
  <c r="AZ211" i="2"/>
  <c r="BA211" i="2" s="1"/>
  <c r="BB208" i="2" s="1"/>
  <c r="BC208" i="2" s="1" a="1"/>
  <c r="BC208" i="2" s="1"/>
  <c r="BD208" i="2" s="1" a="1"/>
  <c r="BD208" i="2" s="1"/>
  <c r="BA150" i="2"/>
  <c r="AZ151" i="2"/>
  <c r="BA151" i="2" s="1"/>
  <c r="BB148" i="2" s="1"/>
  <c r="BC148" i="2" s="1" a="1"/>
  <c r="BC148" i="2" s="1"/>
  <c r="BD148" i="2" s="1" a="1"/>
  <c r="BD148" i="2" s="1"/>
  <c r="BA218" i="2"/>
  <c r="AZ219" i="2"/>
  <c r="BA219" i="2" s="1"/>
  <c r="BB216" i="2" s="1"/>
  <c r="BC216" i="2" s="1" a="1"/>
  <c r="BC216" i="2" s="1"/>
  <c r="BD216" i="2" s="1" a="1"/>
  <c r="BD216" i="2" s="1"/>
  <c r="BA314" i="2"/>
  <c r="AZ315" i="2"/>
  <c r="BA315" i="2" s="1"/>
  <c r="BA354" i="2"/>
  <c r="AZ355" i="2"/>
  <c r="BA355" i="2" s="1"/>
  <c r="BB352" i="2" s="1"/>
  <c r="BC352" i="2" s="1" a="1"/>
  <c r="BC352" i="2" s="1"/>
  <c r="BD352" i="2" s="1" a="1"/>
  <c r="BD352" i="2" s="1"/>
  <c r="BA58" i="2"/>
  <c r="AZ59" i="2"/>
  <c r="BA59" i="2" s="1"/>
  <c r="BB56" i="2" s="1"/>
  <c r="BC56" i="2" s="1" a="1"/>
  <c r="BC56" i="2" s="1"/>
  <c r="BD56" i="2" s="1" a="1"/>
  <c r="BD56" i="2" s="1"/>
  <c r="BA42" i="2"/>
  <c r="AZ43" i="2"/>
  <c r="BA43" i="2" s="1"/>
  <c r="BB40" i="2" s="1"/>
  <c r="BC40" i="2" s="1" a="1"/>
  <c r="BC40" i="2" s="1"/>
  <c r="BD40" i="2" s="1" a="1"/>
  <c r="BD40" i="2" s="1"/>
  <c r="BA258" i="2"/>
  <c r="AZ259" i="2"/>
  <c r="BA259" i="2" s="1"/>
  <c r="BB256" i="2" s="1"/>
  <c r="BC256" i="2" s="1" a="1"/>
  <c r="BC256" i="2" s="1"/>
  <c r="BD256" i="2" s="1" a="1"/>
  <c r="BD256" i="2" s="1"/>
  <c r="BA294" i="2"/>
  <c r="AZ295" i="2"/>
  <c r="BA295" i="2" s="1"/>
  <c r="BB292" i="2" s="1"/>
  <c r="BC292" i="2" s="1" a="1"/>
  <c r="BC292" i="2" s="1"/>
  <c r="BD292" i="2" s="1" a="1"/>
  <c r="BD292" i="2" s="1"/>
  <c r="BA18" i="2"/>
  <c r="AZ19" i="2"/>
  <c r="BA19" i="2" s="1"/>
  <c r="BB16" i="2" s="1"/>
  <c r="BC16" i="2" s="1" a="1"/>
  <c r="BC16" i="2" s="1"/>
  <c r="BD16" i="2" s="1" a="1"/>
  <c r="BD16" i="2" s="1"/>
  <c r="BA490" i="2"/>
  <c r="AZ491" i="2"/>
  <c r="BA491" i="2" s="1"/>
  <c r="BB488" i="2" s="1"/>
  <c r="BC488" i="2" s="1" a="1"/>
  <c r="BC488" i="2" s="1"/>
  <c r="BD488" i="2" s="1" a="1"/>
  <c r="BD488" i="2" s="1"/>
  <c r="BA430" i="2"/>
  <c r="AZ431" i="2"/>
  <c r="BA431" i="2" s="1"/>
  <c r="BB428" i="2" s="1"/>
  <c r="BC428" i="2" s="1" a="1"/>
  <c r="BC428" i="2" s="1"/>
  <c r="BD428" i="2" s="1" a="1"/>
  <c r="BD428" i="2" s="1"/>
  <c r="AZ159" i="2"/>
  <c r="BA159" i="2" s="1"/>
  <c r="BB156" i="2" s="1"/>
  <c r="BC156" i="2" s="1" a="1"/>
  <c r="BC156" i="2" s="1"/>
  <c r="BD156" i="2" s="1" a="1"/>
  <c r="BD156" i="2" s="1"/>
  <c r="BA158" i="2"/>
  <c r="BA246" i="2"/>
  <c r="AZ247" i="2"/>
  <c r="BA247" i="2" s="1"/>
  <c r="BB244" i="2" s="1"/>
  <c r="BC244" i="2" s="1" a="1"/>
  <c r="BC244" i="2" s="1"/>
  <c r="BD244" i="2" s="1" a="1"/>
  <c r="BD244" i="2" s="1"/>
  <c r="BA474" i="2"/>
  <c r="AZ475" i="2"/>
  <c r="BA475" i="2" s="1"/>
  <c r="BB472" i="2" s="1"/>
  <c r="BC472" i="2" s="1" a="1"/>
  <c r="BC472" i="2" s="1"/>
  <c r="BD472" i="2" s="1" a="1"/>
  <c r="BD472" i="2" s="1"/>
  <c r="BA222" i="2"/>
  <c r="AZ223" i="2"/>
  <c r="BA223" i="2" s="1"/>
  <c r="BB220" i="2" s="1"/>
  <c r="BC220" i="2" s="1" a="1"/>
  <c r="BC220" i="2" s="1"/>
  <c r="BD220" i="2" s="1" a="1"/>
  <c r="BD220" i="2" s="1"/>
  <c r="BA290" i="2"/>
  <c r="AZ291" i="2"/>
  <c r="BA291" i="2" s="1"/>
  <c r="BB288" i="2" s="1"/>
  <c r="BC288" i="2" s="1" a="1"/>
  <c r="BC288" i="2" s="1"/>
  <c r="BD288" i="2" s="1" a="1"/>
  <c r="BD288" i="2" s="1"/>
  <c r="BA378" i="2"/>
  <c r="AZ379" i="2"/>
  <c r="BA379" i="2" s="1"/>
  <c r="BB376" i="2" s="1"/>
  <c r="BC376" i="2" s="1" a="1"/>
  <c r="BC376" i="2" s="1"/>
  <c r="BD376" i="2" s="1" a="1"/>
  <c r="BD376" i="2" s="1"/>
  <c r="BA438" i="2"/>
  <c r="AZ439" i="2"/>
  <c r="BA439" i="2" s="1"/>
  <c r="BB436" i="2" s="1"/>
  <c r="BC436" i="2" s="1" a="1"/>
  <c r="BC436" i="2" s="1"/>
  <c r="BD436" i="2" s="1" a="1"/>
  <c r="BD436" i="2" s="1"/>
  <c r="BA434" i="2"/>
  <c r="AZ435" i="2"/>
  <c r="BA435" i="2" s="1"/>
  <c r="BB432" i="2" s="1"/>
  <c r="BC432" i="2" s="1" a="1"/>
  <c r="BC432" i="2" s="1"/>
  <c r="BD432" i="2" s="1" a="1"/>
  <c r="BD432" i="2" s="1"/>
  <c r="AZ251" i="2"/>
  <c r="BA251" i="2" s="1"/>
  <c r="BB248" i="2" s="1"/>
  <c r="BC248" i="2" s="1" a="1"/>
  <c r="BC248" i="2" s="1"/>
  <c r="BD248" i="2" s="1" a="1"/>
  <c r="BD248" i="2" s="1"/>
  <c r="BA250" i="2"/>
  <c r="BA262" i="2"/>
  <c r="AZ263" i="2"/>
  <c r="BA263" i="2" s="1"/>
  <c r="BB260" i="2" s="1"/>
  <c r="BC260" i="2" s="1" a="1"/>
  <c r="BC260" i="2" s="1"/>
  <c r="BD260" i="2" s="1" a="1"/>
  <c r="BD260" i="2" s="1"/>
  <c r="BA298" i="2"/>
  <c r="AZ299" i="2"/>
  <c r="BA299" i="2" s="1"/>
  <c r="BB296" i="2" s="1"/>
  <c r="BC296" i="2" s="1" a="1"/>
  <c r="BC296" i="2" s="1"/>
  <c r="BD296" i="2" s="1" a="1"/>
  <c r="BD296" i="2" s="1"/>
  <c r="BA78" i="2"/>
  <c r="AZ79" i="2"/>
  <c r="BA79" i="2" s="1"/>
  <c r="BB76" i="2" s="1"/>
  <c r="BC76" i="2" s="1" a="1"/>
  <c r="BC76" i="2" s="1"/>
  <c r="BD76" i="2" s="1" a="1"/>
  <c r="BD76" i="2" s="1"/>
  <c r="BA234" i="2"/>
  <c r="AZ235" i="2"/>
  <c r="BA235" i="2" s="1"/>
  <c r="BB232" i="2" s="1"/>
  <c r="BC232" i="2" s="1" a="1"/>
  <c r="BC232" i="2" s="1"/>
  <c r="BD232" i="2" s="1" a="1"/>
  <c r="BD232" i="2" s="1"/>
  <c r="BA14" i="2"/>
  <c r="AZ15" i="2"/>
  <c r="BA15" i="2" s="1"/>
  <c r="BB12" i="2" s="1"/>
  <c r="BC12" i="2" s="1" a="1"/>
  <c r="BC12" i="2" s="1"/>
  <c r="BD12" i="2" s="1" a="1"/>
  <c r="BD12" i="2" s="1"/>
  <c r="BA454" i="2"/>
  <c r="AZ455" i="2"/>
  <c r="BA455" i="2" s="1"/>
  <c r="BB452" i="2" s="1"/>
  <c r="BC452" i="2" s="1" a="1"/>
  <c r="BC452" i="2" s="1"/>
  <c r="BD452" i="2" s="1" a="1"/>
  <c r="BD452" i="2" s="1"/>
  <c r="BA174" i="2"/>
  <c r="AZ175" i="2"/>
  <c r="BA175" i="2" s="1"/>
  <c r="BB172" i="2" s="1"/>
  <c r="BC172" i="2" s="1" a="1"/>
  <c r="BC172" i="2" s="1"/>
  <c r="BD172" i="2" s="1" a="1"/>
  <c r="BD172" i="2" s="1"/>
  <c r="AZ411" i="2"/>
  <c r="BA411" i="2" s="1"/>
  <c r="BB408" i="2" s="1"/>
  <c r="BC408" i="2" s="1" a="1"/>
  <c r="BC408" i="2" s="1"/>
  <c r="BD408" i="2" s="1" a="1"/>
  <c r="BD408" i="2" s="1"/>
  <c r="BA410" i="2"/>
  <c r="BA350" i="2"/>
  <c r="AZ351" i="2"/>
  <c r="BA351" i="2" s="1"/>
  <c r="BB348" i="2" s="1"/>
  <c r="BC348" i="2" s="1" a="1"/>
  <c r="BC348" i="2" s="1"/>
  <c r="BD348" i="2" s="1" a="1"/>
  <c r="BD348" i="2" s="1"/>
  <c r="BA486" i="2"/>
  <c r="AZ487" i="2"/>
  <c r="BA487" i="2" s="1"/>
  <c r="BB484" i="2" s="1"/>
  <c r="BC484" i="2" s="1" a="1"/>
  <c r="BC484" i="2" s="1"/>
  <c r="BD484" i="2" s="1" a="1"/>
  <c r="BD484" i="2" s="1"/>
  <c r="BA82" i="2"/>
  <c r="AZ83" i="2"/>
  <c r="BA83" i="2" s="1"/>
  <c r="BB80" i="2" s="1"/>
  <c r="BC80" i="2" s="1" a="1"/>
  <c r="BC80" i="2" s="1"/>
  <c r="BD80" i="2" s="1" a="1"/>
  <c r="BD80" i="2" s="1"/>
  <c r="BA426" i="2"/>
  <c r="AZ427" i="2"/>
  <c r="BA427" i="2" s="1"/>
  <c r="BB424" i="2" s="1"/>
  <c r="BC424" i="2" s="1" a="1"/>
  <c r="BC424" i="2" s="1"/>
  <c r="BD424" i="2" s="1" a="1"/>
  <c r="BD424" i="2" s="1"/>
  <c r="BA138" i="2"/>
  <c r="AZ139" i="2"/>
  <c r="BA139" i="2" s="1"/>
  <c r="BB136" i="2" s="1"/>
  <c r="BC136" i="2" s="1" a="1"/>
  <c r="BC136" i="2" s="1"/>
  <c r="BD136" i="2" s="1" a="1"/>
  <c r="BD136" i="2" s="1"/>
  <c r="BA366" i="2"/>
  <c r="AZ367" i="2"/>
  <c r="BA367" i="2" s="1"/>
  <c r="BB364" i="2" s="1"/>
  <c r="BC364" i="2" s="1" a="1"/>
  <c r="BC364" i="2" s="1"/>
  <c r="BD364" i="2" s="1" a="1"/>
  <c r="BD364" i="2" s="1"/>
  <c r="BA50" i="2"/>
  <c r="AZ51" i="2"/>
  <c r="BA51" i="2" s="1"/>
  <c r="BB48" i="2" s="1"/>
  <c r="BC48" i="2" s="1" a="1"/>
  <c r="BC48" i="2" s="1"/>
  <c r="BD48" i="2" s="1" a="1"/>
  <c r="BD48" i="2" s="1"/>
  <c r="AZ115" i="2"/>
  <c r="BA115" i="2" s="1"/>
  <c r="BB112" i="2" s="1"/>
  <c r="BC112" i="2" s="1" a="1"/>
  <c r="BC112" i="2" s="1"/>
  <c r="BD112" i="2" s="1" a="1"/>
  <c r="BD112" i="2" s="1"/>
  <c r="BA114" i="2"/>
  <c r="BA98" i="2"/>
  <c r="AZ99" i="2"/>
  <c r="BA99" i="2" s="1"/>
  <c r="BB96" i="2" s="1"/>
  <c r="BC96" i="2" s="1" a="1"/>
  <c r="BC96" i="2" s="1"/>
  <c r="BD96" i="2" s="1" a="1"/>
  <c r="BD96" i="2" s="1"/>
  <c r="BA242" i="2"/>
  <c r="AZ243" i="2"/>
  <c r="BA243" i="2" s="1"/>
  <c r="BB240" i="2" s="1"/>
  <c r="BC240" i="2" s="1" a="1"/>
  <c r="BC240" i="2" s="1"/>
  <c r="BD240" i="2" s="1" a="1"/>
  <c r="BD240" i="2" s="1"/>
  <c r="BA230" i="2"/>
  <c r="AZ231" i="2"/>
  <c r="BA231" i="2" s="1"/>
  <c r="BB228" i="2" s="1"/>
  <c r="BC228" i="2" s="1" a="1"/>
  <c r="BC228" i="2" s="1"/>
  <c r="BD228" i="2" s="1" a="1"/>
  <c r="BD228" i="2" s="1"/>
  <c r="BA282" i="2"/>
  <c r="AZ283" i="2"/>
  <c r="BA283" i="2" s="1"/>
  <c r="BB280" i="2" s="1"/>
  <c r="BC280" i="2" s="1" a="1"/>
  <c r="BC280" i="2" s="1"/>
  <c r="BD280" i="2" s="1" a="1"/>
  <c r="BD280" i="2" s="1"/>
  <c r="BA342" i="2"/>
  <c r="AZ343" i="2"/>
  <c r="BA343" i="2" s="1"/>
  <c r="BB340" i="2" s="1"/>
  <c r="BC340" i="2" s="1" a="1"/>
  <c r="BC340" i="2" s="1"/>
  <c r="BD340" i="2" s="1" a="1"/>
  <c r="BD340" i="2" s="1"/>
  <c r="BA422" i="2"/>
  <c r="AZ423" i="2"/>
  <c r="BA423" i="2" s="1"/>
  <c r="BB420" i="2" s="1"/>
  <c r="BC420" i="2" s="1" a="1"/>
  <c r="BC420" i="2" s="1"/>
  <c r="BD420" i="2" s="1" a="1"/>
  <c r="BD420" i="2" s="1"/>
  <c r="BA238" i="2"/>
  <c r="AZ239" i="2"/>
  <c r="BA239" i="2" s="1"/>
  <c r="BB236" i="2" s="1"/>
  <c r="BC236" i="2" s="1" a="1"/>
  <c r="BC236" i="2" s="1"/>
  <c r="BD236" i="2" s="1" a="1"/>
  <c r="BD236" i="2" s="1"/>
  <c r="BA54" i="2"/>
  <c r="AZ55" i="2"/>
  <c r="BA55" i="2" s="1"/>
  <c r="BB52" i="2" s="1"/>
  <c r="BC52" i="2" s="1" a="1"/>
  <c r="BC52" i="2" s="1"/>
  <c r="BD52" i="2" s="1" a="1"/>
  <c r="BD52" i="2" s="1"/>
  <c r="BA134" i="2"/>
  <c r="AZ135" i="2"/>
  <c r="BA135" i="2" s="1"/>
  <c r="BB132" i="2" s="1"/>
  <c r="BC132" i="2" s="1" a="1"/>
  <c r="BC132" i="2" s="1"/>
  <c r="BD132" i="2" s="1" a="1"/>
  <c r="BD132" i="2" s="1"/>
  <c r="AZ47" i="2"/>
  <c r="BA47" i="2" s="1"/>
  <c r="BB44" i="2" s="1"/>
  <c r="BC44" i="2" s="1" a="1"/>
  <c r="BC44" i="2" s="1"/>
  <c r="BD44" i="2" s="1" a="1"/>
  <c r="BD44" i="2" s="1"/>
  <c r="BA46" i="2"/>
  <c r="BA326" i="2"/>
  <c r="AZ327" i="2"/>
  <c r="BA327" i="2" s="1"/>
  <c r="BB324" i="2" s="1"/>
  <c r="BC324" i="2" s="1" a="1"/>
  <c r="BC324" i="2" s="1"/>
  <c r="BD324" i="2" s="1" a="1"/>
  <c r="BD324" i="2" s="1"/>
  <c r="BA86" i="2"/>
  <c r="AZ87" i="2"/>
  <c r="BA87" i="2" s="1"/>
  <c r="BB84" i="2" s="1"/>
  <c r="BC84" i="2" s="1" a="1"/>
  <c r="BC84" i="2" s="1"/>
  <c r="BD84" i="2" s="1" a="1"/>
  <c r="BD84" i="2" s="1"/>
  <c r="BA334" i="2"/>
  <c r="AZ335" i="2"/>
  <c r="BA335" i="2" s="1"/>
  <c r="BB332" i="2" s="1"/>
  <c r="BC332" i="2" s="1" a="1"/>
  <c r="BC332" i="2" s="1"/>
  <c r="BD332" i="2" s="1" a="1"/>
  <c r="BD332" i="2" s="1"/>
  <c r="BA190" i="2"/>
  <c r="AZ191" i="2"/>
  <c r="BA191" i="2" s="1"/>
  <c r="BB188" i="2" s="1"/>
  <c r="BC188" i="2" s="1" a="1"/>
  <c r="BC188" i="2" s="1"/>
  <c r="BD188" i="2" s="1" a="1"/>
  <c r="BD188" i="2" s="1"/>
  <c r="BA26" i="2"/>
  <c r="AZ27" i="2"/>
  <c r="BA27" i="2" s="1"/>
  <c r="BB24" i="2" s="1"/>
  <c r="BC24" i="2" s="1" a="1"/>
  <c r="BC24" i="2" s="1"/>
  <c r="BD24" i="2" s="1" a="1"/>
  <c r="BD24" i="2" s="1"/>
  <c r="BA182" i="2"/>
  <c r="AZ183" i="2"/>
  <c r="BA183" i="2" s="1"/>
  <c r="BB180" i="2" s="1"/>
  <c r="BC180" i="2" s="1" a="1"/>
  <c r="BC180" i="2" s="1"/>
  <c r="BD180" i="2" s="1" a="1"/>
  <c r="BD180" i="2" s="1"/>
  <c r="AZ303" i="2"/>
  <c r="BA303" i="2" s="1"/>
  <c r="BB300" i="2" s="1"/>
  <c r="BC300" i="2" s="1" a="1"/>
  <c r="BC300" i="2" s="1"/>
  <c r="BD300" i="2" s="1" a="1"/>
  <c r="BD300" i="2" s="1"/>
  <c r="BA302" i="2"/>
  <c r="AZ23" i="2"/>
  <c r="BA23" i="2" s="1"/>
  <c r="BB20" i="2" s="1"/>
  <c r="BC20" i="2" s="1" a="1"/>
  <c r="BC20" i="2" s="1"/>
  <c r="BD20" i="2" s="1" a="1"/>
  <c r="BD20" i="2" s="1"/>
  <c r="BA22" i="2"/>
  <c r="BA206" i="2"/>
  <c r="AZ207" i="2"/>
  <c r="BA207" i="2" s="1"/>
  <c r="BB204" i="2" s="1"/>
  <c r="BC204" i="2" s="1" a="1"/>
  <c r="BC204" i="2" s="1"/>
  <c r="BD204" i="2" s="1" a="1"/>
  <c r="BD204" i="2" s="1"/>
  <c r="BA310" i="2"/>
  <c r="AZ311" i="2"/>
  <c r="BA311" i="2" s="1"/>
  <c r="BB308" i="2" s="1"/>
  <c r="BC308" i="2" s="1" a="1"/>
  <c r="BC308" i="2" s="1"/>
  <c r="BD308" i="2" s="1" a="1"/>
  <c r="BD308" i="2" s="1"/>
  <c r="BA178" i="2"/>
  <c r="AZ179" i="2"/>
  <c r="BA179" i="2" s="1"/>
  <c r="BB176" i="2" s="1"/>
  <c r="BC176" i="2" s="1" a="1"/>
  <c r="BC176" i="2" s="1"/>
  <c r="BD176" i="2" s="1" a="1"/>
  <c r="BD176" i="2" s="1"/>
  <c r="BA34" i="2"/>
  <c r="AZ35" i="2"/>
  <c r="BA35" i="2" s="1"/>
  <c r="BB32" i="2" s="1"/>
  <c r="BC32" i="2" s="1" a="1"/>
  <c r="BC32" i="2" s="1"/>
  <c r="BD32" i="2" s="1" a="1"/>
  <c r="BD32" i="2" s="1"/>
  <c r="BA142" i="2"/>
  <c r="AZ143" i="2"/>
  <c r="BA143" i="2" s="1"/>
  <c r="BB140" i="2" s="1"/>
  <c r="BC140" i="2" s="1" a="1"/>
  <c r="BC140" i="2" s="1"/>
  <c r="BD140" i="2" s="1" a="1"/>
  <c r="BD140" i="2" s="1"/>
  <c r="BA170" i="2"/>
  <c r="AZ171" i="2"/>
  <c r="BA171" i="2" s="1"/>
  <c r="BB168" i="2" s="1"/>
  <c r="BC168" i="2" s="1" a="1"/>
  <c r="BC168" i="2" s="1"/>
  <c r="BD168" i="2" s="1" a="1"/>
  <c r="BD168" i="2" s="1"/>
  <c r="BA102" i="2"/>
  <c r="AZ103" i="2"/>
  <c r="BA103" i="2" s="1"/>
  <c r="BB100" i="2" s="1"/>
  <c r="BC100" i="2" s="1" a="1"/>
  <c r="BC100" i="2" s="1"/>
  <c r="BD100" i="2" s="1" a="1"/>
  <c r="BD100" i="2" s="1"/>
  <c r="BA186" i="2"/>
  <c r="AZ187" i="2"/>
  <c r="BA187" i="2" s="1"/>
  <c r="BB184" i="2" s="1"/>
  <c r="BC184" i="2" s="1" a="1"/>
  <c r="BC184" i="2" s="1"/>
  <c r="BD184" i="2" s="1" a="1"/>
  <c r="BD184" i="2" s="1"/>
  <c r="BA62" i="2"/>
  <c r="AZ63" i="2"/>
  <c r="BA63" i="2" s="1"/>
  <c r="BB60" i="2" s="1"/>
  <c r="BC60" i="2" s="1" a="1"/>
  <c r="BC60" i="2" s="1"/>
  <c r="BD60" i="2" s="1" a="1"/>
  <c r="BD60" i="2" s="1"/>
  <c r="AZ111" i="2"/>
  <c r="BA111" i="2" s="1"/>
  <c r="BB108" i="2" s="1"/>
  <c r="BC108" i="2" s="1" a="1"/>
  <c r="BC108" i="2" s="1"/>
  <c r="BD108" i="2" s="1" a="1"/>
  <c r="BD108" i="2" s="1"/>
  <c r="BA110" i="2"/>
  <c r="BA214" i="2"/>
  <c r="AZ215" i="2"/>
  <c r="BA215" i="2" s="1"/>
  <c r="BB212" i="2" s="1"/>
  <c r="BC212" i="2" s="1" a="1"/>
  <c r="BC212" i="2" s="1"/>
  <c r="BD212" i="2" s="1" a="1"/>
  <c r="BD212" i="2" s="1"/>
  <c r="AZ119" i="2"/>
  <c r="BA119" i="2" s="1"/>
  <c r="BB116" i="2" s="1"/>
  <c r="BC116" i="2" s="1" a="1"/>
  <c r="BC116" i="2" s="1"/>
  <c r="BD116" i="2" s="1" a="1"/>
  <c r="BD116" i="2" s="1"/>
  <c r="BA118" i="2"/>
  <c r="BA198" i="2"/>
  <c r="AZ199" i="2"/>
  <c r="BA199" i="2" s="1"/>
  <c r="BB196" i="2" s="1"/>
  <c r="BC196" i="2" s="1" a="1"/>
  <c r="BC196" i="2" s="1"/>
  <c r="BD196" i="2" s="1" a="1"/>
  <c r="BD196" i="2" s="1"/>
  <c r="BA30" i="2"/>
  <c r="AZ31" i="2"/>
  <c r="BA31" i="2" s="1"/>
  <c r="BB28" i="2" s="1"/>
  <c r="BC28" i="2" s="1" a="1"/>
  <c r="BC28" i="2" s="1"/>
  <c r="BD28" i="2" s="1" a="1"/>
  <c r="BD28" i="2" s="1"/>
  <c r="BA130" i="2"/>
  <c r="AZ131" i="2"/>
  <c r="BA131" i="2" s="1"/>
  <c r="BB128" i="2" s="1"/>
  <c r="BC128" i="2" s="1" a="1"/>
  <c r="BC128" i="2" s="1"/>
  <c r="BD128" i="2" s="1" a="1"/>
  <c r="BD128" i="2" s="1"/>
  <c r="AZ363" i="2"/>
  <c r="BA363" i="2" s="1"/>
  <c r="BB360" i="2" s="1"/>
  <c r="BC360" i="2" s="1" a="1"/>
  <c r="BC360" i="2" s="1"/>
  <c r="BD360" i="2" s="1" a="1"/>
  <c r="BD360" i="2" s="1"/>
  <c r="BA362" i="2"/>
  <c r="BB372" i="2"/>
  <c r="BC372" i="2" s="1" a="1"/>
  <c r="BC372" i="2" s="1"/>
  <c r="BD372" i="2" s="1" a="1"/>
  <c r="BD372" i="2" s="1"/>
  <c r="BA330" i="2"/>
  <c r="AZ331" i="2"/>
  <c r="BA331" i="2" s="1"/>
  <c r="BB328" i="2" s="1"/>
  <c r="BC328" i="2" s="1" a="1"/>
  <c r="BC328" i="2" s="1"/>
  <c r="BD328" i="2" s="1" a="1"/>
  <c r="BD328" i="2" s="1"/>
  <c r="BA270" i="2"/>
  <c r="AZ271" i="2"/>
  <c r="BA271" i="2" s="1"/>
  <c r="BB268" i="2" s="1"/>
  <c r="BC268" i="2" s="1" a="1"/>
  <c r="BC268" i="2" s="1"/>
  <c r="BD268" i="2" s="1" a="1"/>
  <c r="BD268" i="2" s="1"/>
  <c r="BA382" i="2"/>
  <c r="AZ383" i="2"/>
  <c r="BA383" i="2" s="1"/>
  <c r="BB380" i="2" s="1"/>
  <c r="BC380" i="2" s="1" a="1"/>
  <c r="BC380" i="2" s="1"/>
  <c r="BD380" i="2" s="1" a="1"/>
  <c r="BD380" i="2" s="1"/>
  <c r="BA122" i="2"/>
  <c r="AZ123" i="2"/>
  <c r="BA123" i="2" s="1"/>
  <c r="BB120" i="2" s="1"/>
  <c r="BC120" i="2" s="1" a="1"/>
  <c r="BC120" i="2" s="1"/>
  <c r="BD120" i="2" s="1" a="1"/>
  <c r="BD120" i="2" s="1"/>
  <c r="BA278" i="2"/>
  <c r="AZ279" i="2"/>
  <c r="BA279" i="2" s="1"/>
  <c r="BB276" i="2" s="1"/>
  <c r="BC276" i="2" s="1" a="1"/>
  <c r="BC276" i="2" s="1"/>
  <c r="BD276" i="2" s="1" a="1"/>
  <c r="BD276" i="2" s="1"/>
  <c r="BA74" i="2"/>
  <c r="AZ75" i="2"/>
  <c r="BA75" i="2" s="1"/>
  <c r="BB72" i="2" s="1"/>
  <c r="BC72" i="2" s="1" a="1"/>
  <c r="BC72" i="2" s="1"/>
  <c r="BD72" i="2" s="1" a="1"/>
  <c r="BD72" i="2" s="1"/>
  <c r="BA482" i="2"/>
  <c r="AZ483" i="2"/>
  <c r="BA483" i="2" s="1"/>
  <c r="BB480" i="2" s="1"/>
  <c r="BC480" i="2" s="1" a="1"/>
  <c r="BC480" i="2" s="1"/>
  <c r="BD480" i="2" s="1" a="1"/>
  <c r="BD480" i="2" s="1"/>
  <c r="BA226" i="2"/>
  <c r="AZ227" i="2"/>
  <c r="BA227" i="2" s="1"/>
  <c r="BB224" i="2" s="1"/>
  <c r="BC224" i="2" s="1" a="1"/>
  <c r="BC224" i="2" s="1"/>
  <c r="BD224" i="2" s="1" a="1"/>
  <c r="BD224" i="2" s="1"/>
  <c r="BA106" i="2"/>
  <c r="AZ107" i="2"/>
  <c r="BA107" i="2" s="1"/>
  <c r="BB104" i="2" s="1"/>
  <c r="BC104" i="2" s="1" a="1"/>
  <c r="BC104" i="2" s="1"/>
  <c r="BD104" i="2" s="1" a="1"/>
  <c r="BD104" i="2" s="1"/>
  <c r="BA358" i="2"/>
  <c r="AZ359" i="2"/>
  <c r="BA359" i="2" s="1"/>
  <c r="BB356" i="2" s="1"/>
  <c r="BC356" i="2" s="1" a="1"/>
  <c r="BC356" i="2" s="1"/>
  <c r="BD356" i="2" s="1" a="1"/>
  <c r="BD356" i="2" s="1"/>
  <c r="BA418" i="2"/>
  <c r="AZ419" i="2"/>
  <c r="BA419" i="2" s="1"/>
  <c r="BB416" i="2" s="1"/>
  <c r="BC416" i="2" s="1" a="1"/>
  <c r="BC416" i="2" s="1"/>
  <c r="BD416" i="2" s="1" a="1"/>
  <c r="BD416" i="2" s="1"/>
  <c r="BA458" i="2"/>
  <c r="AZ459" i="2"/>
  <c r="BA459" i="2" s="1"/>
  <c r="BB456" i="2" s="1"/>
  <c r="BC456" i="2" s="1" a="1"/>
  <c r="BC456" i="2" s="1"/>
  <c r="BD456" i="2" s="1" a="1"/>
  <c r="BD456" i="2" s="1"/>
  <c r="AZ163" i="2"/>
  <c r="BA163" i="2" s="1"/>
  <c r="BB160" i="2" s="1"/>
  <c r="BC160" i="2" s="1" a="1"/>
  <c r="BC160" i="2" s="1"/>
  <c r="BD160" i="2" s="1" a="1"/>
  <c r="BD160" i="2" s="1"/>
  <c r="BA162" i="2"/>
  <c r="AZ127" i="2"/>
  <c r="BA127" i="2" s="1"/>
  <c r="BB124" i="2" s="1"/>
  <c r="BC124" i="2" s="1" a="1"/>
  <c r="BC124" i="2" s="1"/>
  <c r="BD124" i="2" s="1" a="1"/>
  <c r="BD124" i="2" s="1"/>
  <c r="BA126" i="2"/>
  <c r="AZ95" i="2"/>
  <c r="BA95" i="2" s="1"/>
  <c r="BB92" i="2" s="1"/>
  <c r="BC92" i="2" s="1" a="1"/>
  <c r="BC92" i="2" s="1"/>
  <c r="BD92" i="2" s="1" a="1"/>
  <c r="BD92" i="2" s="1"/>
  <c r="BA94" i="2"/>
  <c r="BA10" i="2"/>
  <c r="BB8" i="2"/>
  <c r="BC8" i="2" s="1" a="1"/>
  <c r="BC8" i="2" s="1"/>
  <c r="BD8" i="2" s="1" a="1"/>
  <c r="BD8" i="2" s="1"/>
  <c r="L18" i="8"/>
  <c r="M3" i="8"/>
  <c r="N10" i="8" l="1"/>
  <c r="O12" i="8"/>
  <c r="O3" i="8"/>
  <c r="O4" i="8"/>
  <c r="Q6" i="8"/>
  <c r="Q10" i="8"/>
  <c r="Q8" i="8"/>
  <c r="N3" i="8"/>
  <c r="N9" i="8"/>
  <c r="N7" i="8"/>
  <c r="P4" i="8"/>
  <c r="N4" i="8"/>
  <c r="Q17" i="8"/>
  <c r="O7" i="8"/>
  <c r="P6" i="8"/>
  <c r="O5" i="8"/>
  <c r="Q7" i="8"/>
  <c r="Q3" i="8"/>
  <c r="O11" i="8"/>
  <c r="P9" i="8"/>
  <c r="O10" i="8"/>
  <c r="P12" i="8"/>
  <c r="N15" i="8"/>
  <c r="P14" i="8"/>
  <c r="Q12" i="8"/>
  <c r="O8" i="8"/>
  <c r="Q11" i="8"/>
  <c r="P10" i="8"/>
  <c r="O15" i="8"/>
  <c r="N14" i="8"/>
  <c r="O9" i="8"/>
  <c r="Q15" i="8"/>
  <c r="P17" i="8"/>
  <c r="P16" i="8"/>
  <c r="O13" i="8"/>
  <c r="N17" i="8"/>
  <c r="O16" i="8"/>
  <c r="N13" i="8"/>
  <c r="O17" i="8"/>
  <c r="N12" i="8"/>
  <c r="P7" i="8"/>
  <c r="Q14" i="8"/>
  <c r="P15" i="8"/>
  <c r="O14" i="8"/>
  <c r="N6" i="8"/>
  <c r="N5" i="8"/>
  <c r="N8" i="8"/>
  <c r="P3" i="8"/>
  <c r="Q16" i="8"/>
  <c r="N11" i="8"/>
  <c r="O6" i="8"/>
  <c r="P13" i="8"/>
  <c r="P8" i="8"/>
  <c r="N16" i="8"/>
  <c r="Q13" i="8"/>
  <c r="P11" i="8"/>
  <c r="P5" i="8"/>
  <c r="Q9" i="8"/>
  <c r="Q4" i="8"/>
  <c r="Q5" i="8"/>
  <c r="R6" i="8" l="1"/>
  <c r="S6" i="8" s="1"/>
  <c r="R7" i="8"/>
  <c r="S7" i="8" s="1"/>
  <c r="R12" i="8"/>
  <c r="S12" i="8" s="1"/>
  <c r="R13" i="8"/>
  <c r="S13" i="8" s="1"/>
  <c r="Q18" i="8"/>
  <c r="R4" i="8"/>
  <c r="S4" i="8" s="1"/>
  <c r="R9" i="8"/>
  <c r="S9" i="8" s="1"/>
  <c r="R3" i="8"/>
  <c r="S3" i="8" s="1"/>
  <c r="N18" i="8"/>
  <c r="R15" i="8"/>
  <c r="S15" i="8" s="1"/>
  <c r="R17" i="8"/>
  <c r="S17" i="8" s="1"/>
  <c r="R11" i="8"/>
  <c r="S11" i="8" s="1"/>
  <c r="R10" i="8"/>
  <c r="S10" i="8" s="1"/>
  <c r="R8" i="8"/>
  <c r="S8" i="8" s="1"/>
  <c r="R5" i="8"/>
  <c r="S5" i="8" s="1"/>
  <c r="R14" i="8"/>
  <c r="S14" i="8" s="1"/>
  <c r="R16" i="8"/>
  <c r="S16" i="8" s="1"/>
  <c r="O18" i="8"/>
  <c r="P18" i="8"/>
  <c r="R18"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<sst xmlns="http://schemas.openxmlformats.org/spreadsheetml/2006/main" count="9521" uniqueCount="1810">
  <si>
    <t>afectación económica o presupuestal</t>
  </si>
  <si>
    <t>Documentado</t>
  </si>
  <si>
    <t>Continua</t>
  </si>
  <si>
    <t>Con registro</t>
  </si>
  <si>
    <t>pérdida reputacional</t>
  </si>
  <si>
    <t>Sin documentar</t>
  </si>
  <si>
    <t>Aleatoria</t>
  </si>
  <si>
    <t>Sin registro</t>
  </si>
  <si>
    <t>NIVELES PARA CALIFICAR EL IMPACTO</t>
  </si>
  <si>
    <t>IMPACTO</t>
  </si>
  <si>
    <t>PROBABILIDAD</t>
  </si>
  <si>
    <t>NIVEL</t>
  </si>
  <si>
    <t>Nivel</t>
  </si>
  <si>
    <t>Afectación Económica</t>
  </si>
  <si>
    <t>Pérdida Reputacional</t>
  </si>
  <si>
    <t>Catastrófico 100%</t>
  </si>
  <si>
    <t>Muy Alta 100%</t>
  </si>
  <si>
    <t>EXTREMO</t>
  </si>
  <si>
    <t>Leve 20%</t>
  </si>
  <si>
    <t>Afectación menor a 10 SMLMV</t>
  </si>
  <si>
    <t>El riesgo afecta la imagen de alguna área de la organización</t>
  </si>
  <si>
    <t>Alta 80%</t>
  </si>
  <si>
    <t>Menor 40%</t>
  </si>
  <si>
    <t>Entre 10 y menor a 50 SMLMV</t>
  </si>
  <si>
    <t>El riesgo afecta la imagen de la entidad internamente, de conocimiento general, nivel interno, de junta directiva y accionistas y/o de proveedores</t>
  </si>
  <si>
    <t>Media 60%</t>
  </si>
  <si>
    <t>Moderado 60%</t>
  </si>
  <si>
    <t>Entre 50 y menor a 100 SMLMV</t>
  </si>
  <si>
    <t>El riesgo afecta la imagen de la entidad con algunos usuarios de relevancia frente al logro de los objetivos</t>
  </si>
  <si>
    <t>Baja 40%</t>
  </si>
  <si>
    <t>Mayor 80%</t>
  </si>
  <si>
    <t>Entre 100 y menor a 500 SMLMV</t>
  </si>
  <si>
    <t>El riesgo afecta la imagen de  la entidad con efecto publicitario sostenido a nivel de sector administrativo, nivel departamental o municipal</t>
  </si>
  <si>
    <t>Muy Baja 20%</t>
  </si>
  <si>
    <t>Desde los 500 SMLMV</t>
  </si>
  <si>
    <t>El riesgo afecta la imagen de la entidad a nivel nacional, con efecto publicitarios sostenible a nivel país</t>
  </si>
  <si>
    <t>ALTO</t>
  </si>
  <si>
    <t>NIVELES PARA CALIFICAR FRECUENCIA (PROBABILIDAD)</t>
  </si>
  <si>
    <t>Probabilidad</t>
  </si>
  <si>
    <t>Frecuencia de la Acción</t>
  </si>
  <si>
    <t>Muy Baja</t>
  </si>
  <si>
    <t>La acción que conlleva el riesgo se ejecute como máximo 2 veces por año</t>
  </si>
  <si>
    <t>Baja</t>
  </si>
  <si>
    <t>La acción que conlleva el riesgo se ejecute de 3 a 24 veces por año</t>
  </si>
  <si>
    <t>Media</t>
  </si>
  <si>
    <t>La acción que conlleva el riesgo se ejecute de 25 a 500 veces por año</t>
  </si>
  <si>
    <t>Alta</t>
  </si>
  <si>
    <t>La acción que conlleva el riesgo se ejecute de mínimo 501 veces al año y máximo 5000 veces por año</t>
  </si>
  <si>
    <t>MODERADO</t>
  </si>
  <si>
    <t>Muy Alta</t>
  </si>
  <si>
    <t>La acción que conlleva el riesgo se ejecute más de 5000 veces por año</t>
  </si>
  <si>
    <t>Afectación Económica o presupuestal</t>
  </si>
  <si>
    <t>BAJO</t>
  </si>
  <si>
    <t>Preventivo</t>
  </si>
  <si>
    <t>Detectivo</t>
  </si>
  <si>
    <t>Correctivo</t>
  </si>
  <si>
    <t>Manual</t>
  </si>
  <si>
    <t>Automático</t>
  </si>
  <si>
    <t>En curso</t>
  </si>
  <si>
    <t>Finalizado</t>
  </si>
  <si>
    <t>Si</t>
  </si>
  <si>
    <t>NIVELES DE RIESGO</t>
  </si>
  <si>
    <t>Extremo</t>
  </si>
  <si>
    <t>Alto</t>
  </si>
  <si>
    <t>Moderado</t>
  </si>
  <si>
    <t>Bajo</t>
  </si>
  <si>
    <t>PROCESOS</t>
  </si>
  <si>
    <t>Indicador de identificación del Riesgo por proceso</t>
  </si>
  <si>
    <t>Cantidad de riesgos Extremos</t>
  </si>
  <si>
    <t>Cantidad de riesgos Altos</t>
  </si>
  <si>
    <t>Cantidad de riesgos Moderados</t>
  </si>
  <si>
    <t>Cantidad de riesgos Bajos</t>
  </si>
  <si>
    <t>Total de riesgos inherentes</t>
  </si>
  <si>
    <t>Nivel de exposición del riesgo inherente del proceso</t>
  </si>
  <si>
    <t>Total de riesgos residuales</t>
  </si>
  <si>
    <t>Nivel de exposición del riesgo residual del proceso</t>
  </si>
  <si>
    <t xml:space="preserve">FORMA </t>
  </si>
  <si>
    <t>MAPA DE RIESGOS DE GESTIÓN</t>
  </si>
  <si>
    <t xml:space="preserve">CÓDIGO </t>
  </si>
  <si>
    <t>DEST-F-001</t>
  </si>
  <si>
    <t>ACTIVIDAD</t>
  </si>
  <si>
    <t xml:space="preserve"> GESTIÓN DE RIESGOS Y OPORTUNIDADES</t>
  </si>
  <si>
    <t>VERSIÓN</t>
  </si>
  <si>
    <t>PROCESO</t>
  </si>
  <si>
    <t>DIRECCIONAMIENTO ESTRATÉGICO</t>
  </si>
  <si>
    <t>FECHA</t>
  </si>
  <si>
    <t>Anexo 1 Solicitud de Modificación</t>
  </si>
  <si>
    <t>N°</t>
  </si>
  <si>
    <t>DEPENDENCIA SOLICITANTE (responsable del riesgo)</t>
  </si>
  <si>
    <t>TIPO DE SOLICITUD</t>
  </si>
  <si>
    <t>DESCRIPCIÓN DE MODIFICACIÓN</t>
  </si>
  <si>
    <t>JUSTIFICACIÓN DE LA MODIFICACIÓN</t>
  </si>
  <si>
    <t>OBSERVACIÓN OFICINA DE PLANEACIÓN</t>
  </si>
  <si>
    <t>Crear</t>
  </si>
  <si>
    <t>Actualizar</t>
  </si>
  <si>
    <t>Eliminar</t>
  </si>
  <si>
    <t>Acepta</t>
  </si>
  <si>
    <t>Rechaza</t>
  </si>
  <si>
    <t>Anexo 2 Reporte de Materialización del Riesgo</t>
  </si>
  <si>
    <t>N° RIESGO</t>
  </si>
  <si>
    <r>
      <t xml:space="preserve">¿Hay Materialización del Riesgo?
</t>
    </r>
    <r>
      <rPr>
        <sz val="11"/>
        <rFont val="Arial Narrow"/>
        <family val="2"/>
      </rPr>
      <t>Si responde "SI", debe responder las demás casillas para mostrar el valor del indicador</t>
    </r>
  </si>
  <si>
    <r>
      <t xml:space="preserve">Número de eventos
</t>
    </r>
    <r>
      <rPr>
        <sz val="11"/>
        <rFont val="Arial Narrow"/>
        <family val="2"/>
      </rPr>
      <t>Evento= es un riesgo materializado</t>
    </r>
  </si>
  <si>
    <r>
      <t xml:space="preserve">Frecuencia del Riesgo
</t>
    </r>
    <r>
      <rPr>
        <sz val="11"/>
        <rFont val="Arial Narrow"/>
        <family val="2"/>
      </rPr>
      <t>Número de veces que se realiza la acción</t>
    </r>
  </si>
  <si>
    <r>
      <t xml:space="preserve">Desempeño del Control
</t>
    </r>
    <r>
      <rPr>
        <sz val="11"/>
        <rFont val="Arial Narrow"/>
        <family val="2"/>
      </rPr>
      <t>Número de eventos: # de eventos (Evento= es un riesgo materializado)
Frecuencia del riesgo: Número de veces que se realiza la acción (# de veces que se realiza la acción)</t>
    </r>
  </si>
  <si>
    <t>¿Existe reporte de Materialización del Riesgo?</t>
  </si>
  <si>
    <t>¿Activó el control correctivo relacionado?</t>
  </si>
  <si>
    <t>¿Mitigó la materialización del riesgo?</t>
  </si>
  <si>
    <t>¿Existe evidencia del control correctivo?</t>
  </si>
  <si>
    <t>Indicador de Control Correctivo 
(No Materialización del Riesgo)</t>
  </si>
  <si>
    <t>Formulación de Acciones Preventivas</t>
  </si>
  <si>
    <t>Número de la acción Preventiva</t>
  </si>
  <si>
    <r>
      <t xml:space="preserve">RESPONSABLE DE LA ACCIÓN PREVENTIVA
</t>
    </r>
    <r>
      <rPr>
        <sz val="11"/>
        <color theme="0"/>
        <rFont val="Arial Narrow"/>
        <family val="2"/>
      </rPr>
      <t xml:space="preserve">
Identifica el nombre de la dependencia</t>
    </r>
  </si>
  <si>
    <t>DESCRIPCIÓN DELA ACCIÓN PREVENTIVA</t>
  </si>
  <si>
    <t>Evidencia o entregable de la acción preventiva (indicador)</t>
  </si>
  <si>
    <t>Cantidad Programa</t>
  </si>
  <si>
    <t>Enero</t>
  </si>
  <si>
    <t>Febrero</t>
  </si>
  <si>
    <t>Marzo</t>
  </si>
  <si>
    <t>Abril</t>
  </si>
  <si>
    <t>Mayo</t>
  </si>
  <si>
    <t>Junio</t>
  </si>
  <si>
    <t>Julio</t>
  </si>
  <si>
    <t>Agosto</t>
  </si>
  <si>
    <t>Septiembre</t>
  </si>
  <si>
    <t>Octubre</t>
  </si>
  <si>
    <t>Noviembre</t>
  </si>
  <si>
    <t>Diciembre</t>
  </si>
  <si>
    <t>Anexo 4 Seguimiento a las Acciones Preventivas</t>
  </si>
  <si>
    <t>Proceso</t>
  </si>
  <si>
    <r>
      <t xml:space="preserve">RESPONSABLE DE LA ACCIÓN PREVENTIVA
</t>
    </r>
    <r>
      <rPr>
        <sz val="11"/>
        <rFont val="Arial Narrow"/>
        <family val="2"/>
      </rPr>
      <t xml:space="preserve">
Identifica el nombre de la dependencia</t>
    </r>
  </si>
  <si>
    <t>MES</t>
  </si>
  <si>
    <t>Cumplimiento Programado</t>
  </si>
  <si>
    <t>Avance acumulado</t>
  </si>
  <si>
    <t>Descripción del avance</t>
  </si>
  <si>
    <t>Evidencia (URL o enlace)</t>
  </si>
  <si>
    <t>Ejecución</t>
  </si>
  <si>
    <t>Indicador de Identificación del Riesgo</t>
  </si>
  <si>
    <t>Indicador de Reducción del Riesgo</t>
  </si>
  <si>
    <t>DEST</t>
  </si>
  <si>
    <t>COGGI</t>
  </si>
  <si>
    <t>INTELIGENCIA DE LA INFORMACIÓN</t>
  </si>
  <si>
    <t>INTI</t>
  </si>
  <si>
    <t>GESTIÓN DEL MODELO DE ATENCIÓN</t>
  </si>
  <si>
    <t>GEMA</t>
  </si>
  <si>
    <t>PLANIFICACIÓN DEL ORDENAMIENTO SOCIAL DE LA PROPIEDAD</t>
  </si>
  <si>
    <t>POSPR</t>
  </si>
  <si>
    <t>SEGURIDAD JURÍDICA SOBRE LA TITULARIDAD DE LA TIERRA Y LOS TERRITORIOS</t>
  </si>
  <si>
    <t>SEJUT</t>
  </si>
  <si>
    <t>ACCESO A LA PROPIEDAD DE LA TIERRA Y LOS TERRITORIOS</t>
  </si>
  <si>
    <t>ACCTI</t>
  </si>
  <si>
    <t>ADMINISTRACIÓN DE TIERRAS</t>
  </si>
  <si>
    <t>ADMTI</t>
  </si>
  <si>
    <t>GESTIÓN DE LA INFORMACIÓN</t>
  </si>
  <si>
    <t>GINFO</t>
  </si>
  <si>
    <t>GESTIÓN DEL TALENTO HUMANO</t>
  </si>
  <si>
    <t>GTHU</t>
  </si>
  <si>
    <t>ADQUISICIÓN DE BIENES Y SERVICIOS</t>
  </si>
  <si>
    <t>ADQBS</t>
  </si>
  <si>
    <t>ADMINISTRACIÓN DE BIENES Y SERVICIOS</t>
  </si>
  <si>
    <t>ADMBS</t>
  </si>
  <si>
    <t>GESTIÓN FINANCIERA</t>
  </si>
  <si>
    <t>GEFIN</t>
  </si>
  <si>
    <t>APOYO JURÍDICO</t>
  </si>
  <si>
    <t>APJUR</t>
  </si>
  <si>
    <t>SEGUIMIENTO, EVALUACIÓN Y MEJORA</t>
  </si>
  <si>
    <t>SEYM</t>
  </si>
  <si>
    <t>Identificación del Riesgo</t>
  </si>
  <si>
    <t>Valoración de Controles</t>
  </si>
  <si>
    <t>Ejecución de Plan de Acciones Preventivas</t>
  </si>
  <si>
    <t>Reporte de Materialización del Riesgo</t>
  </si>
  <si>
    <t>Actividad (es) de la caracterización actual</t>
  </si>
  <si>
    <t>Responsable del Riesgo</t>
  </si>
  <si>
    <t>N° del Riesgo</t>
  </si>
  <si>
    <t>Fecha Creación o actualización del Riesgo</t>
  </si>
  <si>
    <t>Antigüedad del riesgo</t>
  </si>
  <si>
    <t>Afectación económica</t>
  </si>
  <si>
    <t>Porcentaje</t>
  </si>
  <si>
    <t>Reputacional</t>
  </si>
  <si>
    <r>
      <t xml:space="preserve">IMPACTO DEL RIESGO 
</t>
    </r>
    <r>
      <rPr>
        <sz val="10"/>
        <color theme="0"/>
        <rFont val="Arial Narrow"/>
        <family val="2"/>
      </rPr>
      <t xml:space="preserve">
¿Qué pasa?</t>
    </r>
  </si>
  <si>
    <t>Descripción del Riesgo</t>
  </si>
  <si>
    <t>Probabilidad Inherente</t>
  </si>
  <si>
    <t>Porcentaje (%) de Probabilidad</t>
  </si>
  <si>
    <r>
      <t xml:space="preserve">Criterios de impacto
</t>
    </r>
    <r>
      <rPr>
        <sz val="10"/>
        <color theme="0"/>
        <rFont val="Arial Narrow"/>
        <family val="2"/>
      </rPr>
      <t xml:space="preserve">
1. Si el impacto del riesgo es Afectación económica, debe seleccionar algún criterio que hace referencia
2. Si el impacto del riesgo es Pérdida Reputacional, debe seleccionar algún criterio que hace referencia</t>
    </r>
  </si>
  <si>
    <t>Impacto Inherente</t>
  </si>
  <si>
    <t>Porcentaje (%) de Impacto</t>
  </si>
  <si>
    <r>
      <t xml:space="preserve">Zona de Riesgo Inherente
</t>
    </r>
    <r>
      <rPr>
        <sz val="10"/>
        <color theme="0"/>
        <rFont val="Arial Narrow"/>
        <family val="2"/>
      </rPr>
      <t xml:space="preserve">
(Exposición en Mapa de Calor Inherente)</t>
    </r>
  </si>
  <si>
    <t>Tratamiento al riesgo inherente</t>
  </si>
  <si>
    <t>Número del control</t>
  </si>
  <si>
    <r>
      <t xml:space="preserve">Afectación
</t>
    </r>
    <r>
      <rPr>
        <sz val="10"/>
        <color theme="0"/>
        <rFont val="Arial Narrow"/>
        <family val="2"/>
      </rPr>
      <t xml:space="preserve">
Probabilidad o Impacto</t>
    </r>
  </si>
  <si>
    <r>
      <t xml:space="preserve">Calificación
</t>
    </r>
    <r>
      <rPr>
        <sz val="10"/>
        <color theme="0"/>
        <rFont val="Arial Narrow"/>
        <family val="2"/>
      </rPr>
      <t>(Suma de los porcentajes de Atributos de Eficiencia)
La columna O es una operación y no debe diligenciarse</t>
    </r>
  </si>
  <si>
    <r>
      <t xml:space="preserve">Probabilidad Residual
</t>
    </r>
    <r>
      <rPr>
        <sz val="10"/>
        <color theme="0"/>
        <rFont val="Arial Narrow"/>
        <family val="2"/>
      </rPr>
      <t xml:space="preserve">
Porcentaje (%)</t>
    </r>
  </si>
  <si>
    <t>Probabilidad Residual Final</t>
  </si>
  <si>
    <r>
      <t xml:space="preserve">Impacto Residual
</t>
    </r>
    <r>
      <rPr>
        <sz val="10"/>
        <color theme="0"/>
        <rFont val="Arial Narrow"/>
        <family val="2"/>
      </rPr>
      <t xml:space="preserve">
Porcentaje (%)</t>
    </r>
  </si>
  <si>
    <t>Impacto Residual Final</t>
  </si>
  <si>
    <r>
      <t xml:space="preserve">Zona de Riesgo Final
</t>
    </r>
    <r>
      <rPr>
        <sz val="10"/>
        <color theme="0"/>
        <rFont val="Arial Narrow"/>
        <family val="2"/>
      </rPr>
      <t xml:space="preserve">
(Exposición en Mapa de Calor Residual)</t>
    </r>
  </si>
  <si>
    <r>
      <t xml:space="preserve">OPCIÓN DE MANEJO
</t>
    </r>
    <r>
      <rPr>
        <sz val="10"/>
        <color theme="0"/>
        <rFont val="Arial Narrow"/>
        <family val="2"/>
      </rPr>
      <t xml:space="preserve">
Tratamiento </t>
    </r>
  </si>
  <si>
    <t>Se requiere Formulación de Plan de Acciones Preventivas</t>
  </si>
  <si>
    <t>Estado de ejecución</t>
  </si>
  <si>
    <r>
      <t xml:space="preserve">Número de eventos
</t>
    </r>
    <r>
      <rPr>
        <sz val="10"/>
        <color theme="0"/>
        <rFont val="Arial Narrow"/>
        <family val="2"/>
      </rPr>
      <t>Evento= es un riesgo materializado</t>
    </r>
  </si>
  <si>
    <r>
      <t xml:space="preserve">Frecuencia del Riesgo
</t>
    </r>
    <r>
      <rPr>
        <sz val="10"/>
        <color theme="0"/>
        <rFont val="Arial Narrow"/>
        <family val="2"/>
      </rPr>
      <t>Número de veces que se realiza la acción</t>
    </r>
  </si>
  <si>
    <r>
      <t xml:space="preserve">Desempeño del Control
</t>
    </r>
    <r>
      <rPr>
        <sz val="10"/>
        <color theme="0"/>
        <rFont val="Arial Narrow"/>
        <family val="2"/>
      </rPr>
      <t>Número de eventos: # de eventos (Evento= es un riesgo materializado)
Frecuencia del riesgo: Número de veces que se realiza la acción (# de veces que se realiza la acción)</t>
    </r>
  </si>
  <si>
    <t>COMUNICACIÓN Y GESTIÓN CON GRUPOS DE INTERÉS</t>
  </si>
  <si>
    <t>No</t>
  </si>
  <si>
    <t>DESCRIPCIÓN DEL CONTROL</t>
  </si>
  <si>
    <t>Anexo 3 Formulación de Acciones Preventivas</t>
  </si>
  <si>
    <t>¿Cuál impacta más?</t>
  </si>
  <si>
    <t>Estratégicos</t>
  </si>
  <si>
    <t>Gerenciales</t>
  </si>
  <si>
    <t>Operativos</t>
  </si>
  <si>
    <t>Financieros</t>
  </si>
  <si>
    <t>Tecnológicos</t>
  </si>
  <si>
    <t>De Cumplimiento</t>
  </si>
  <si>
    <t>De imagen</t>
  </si>
  <si>
    <t>Satisfacción del cliente</t>
  </si>
  <si>
    <t>Ejecución y administración de procesos</t>
  </si>
  <si>
    <t>Relaciones laborales</t>
  </si>
  <si>
    <t>Usuarios, productos y prácticas</t>
  </si>
  <si>
    <t>Daños a activos fijos/ eventos externos</t>
  </si>
  <si>
    <t>Plan Anual de Vacantes</t>
  </si>
  <si>
    <t>Plan de Previsión de Recursos Humanos</t>
  </si>
  <si>
    <t>Plan Estratégico de Talento Humano</t>
  </si>
  <si>
    <t>Plan Institucional de Capacitación PIC</t>
  </si>
  <si>
    <t>Plan Institucional de Archivo PINAR</t>
  </si>
  <si>
    <t>Plan de Tratamiento de Riesgos de Seguridad y Privacidad de la Información</t>
  </si>
  <si>
    <t>Plan de Seguridad y Privacidad de la Información</t>
  </si>
  <si>
    <t>Programa de Transparencia y Ética Pública PTEP</t>
  </si>
  <si>
    <t>Plan Estratégico de Tecnologías de la Información y las Comunicaciones PETI</t>
  </si>
  <si>
    <t>Nombre del Proceso</t>
  </si>
  <si>
    <t>Objetivo de Procesos</t>
  </si>
  <si>
    <t>Posible riesgo del proceso 
- No cumplimiento del objetivo del proceso -</t>
  </si>
  <si>
    <t>Alcance del proceso</t>
  </si>
  <si>
    <t>Nombre general del Riesgo a describir</t>
  </si>
  <si>
    <r>
      <t xml:space="preserve">¿Hay Materialización del Riesgo?
</t>
    </r>
    <r>
      <rPr>
        <sz val="10"/>
        <color theme="0"/>
        <rFont val="Arial Narrow"/>
        <family val="2"/>
      </rPr>
      <t>Si responde</t>
    </r>
    <r>
      <rPr>
        <b/>
        <sz val="10"/>
        <color theme="0"/>
        <rFont val="Arial Narrow"/>
        <family val="2"/>
      </rPr>
      <t xml:space="preserve"> "SI"</t>
    </r>
    <r>
      <rPr>
        <sz val="10"/>
        <color theme="0"/>
        <rFont val="Arial Narrow"/>
        <family val="2"/>
      </rPr>
      <t>, debe responder las demás casillas para mostrar el valor del indicador</t>
    </r>
    <r>
      <rPr>
        <b/>
        <sz val="10"/>
        <color theme="0"/>
        <rFont val="Arial Narrow"/>
        <family val="2"/>
      </rPr>
      <t xml:space="preserve">
</t>
    </r>
    <r>
      <rPr>
        <sz val="10"/>
        <color theme="0"/>
        <rFont val="Arial Narrow"/>
        <family val="2"/>
      </rPr>
      <t>Toda materialización del riesgo generará un plan de mejoramiento ante el riesgo identificado y materializado</t>
    </r>
  </si>
  <si>
    <t>CALIFICACIÓN A LA SOLICITUD</t>
  </si>
  <si>
    <r>
      <t xml:space="preserve">Revisión del Control
</t>
    </r>
    <r>
      <rPr>
        <sz val="11"/>
        <rFont val="Arial Narrow"/>
        <family val="2"/>
      </rPr>
      <t>¿Debe modificarse el control preventivo o detectivo?</t>
    </r>
    <r>
      <rPr>
        <b/>
        <sz val="11"/>
        <rFont val="Arial Narrow"/>
        <family val="2"/>
      </rPr>
      <t xml:space="preserve">
</t>
    </r>
    <r>
      <rPr>
        <sz val="11"/>
        <rFont val="Arial Narrow"/>
        <family val="2"/>
      </rPr>
      <t xml:space="preserve">1. Si el valor del resultado es mayor al 90%, no se revisa el control - </t>
    </r>
    <r>
      <rPr>
        <b/>
        <sz val="11"/>
        <rFont val="Arial Narrow"/>
        <family val="2"/>
      </rPr>
      <t>(Se mantiene)</t>
    </r>
    <r>
      <rPr>
        <sz val="11"/>
        <rFont val="Arial Narrow"/>
        <family val="2"/>
      </rPr>
      <t xml:space="preserve">
2. Si el valor del resultado se encuentra entre el 90% y 80%, es potestad de la dependencia revisar el control - </t>
    </r>
    <r>
      <rPr>
        <b/>
        <sz val="11"/>
        <rFont val="Arial Narrow"/>
        <family val="2"/>
      </rPr>
      <t>(Revisión de control)</t>
    </r>
    <r>
      <rPr>
        <sz val="11"/>
        <rFont val="Arial Narrow"/>
        <family val="2"/>
      </rPr>
      <t xml:space="preserve">
3. Si el valor del resultado es inferior al 80%, se debe revisar el control para realizar ajustes</t>
    </r>
    <r>
      <rPr>
        <b/>
        <sz val="11"/>
        <rFont val="Arial Narrow"/>
        <family val="2"/>
      </rPr>
      <t xml:space="preserve"> (Cambio)
Toda materialización generará un plan de mejoramiento, utilizar la forma del proceso SEYM-F-002</t>
    </r>
  </si>
  <si>
    <r>
      <t xml:space="preserve">Revisión del Control
</t>
    </r>
    <r>
      <rPr>
        <sz val="10"/>
        <color theme="0"/>
        <rFont val="Arial Narrow"/>
        <family val="2"/>
      </rPr>
      <t>¿Debe modificarse el control preventivo o detectivo?</t>
    </r>
    <r>
      <rPr>
        <b/>
        <sz val="10"/>
        <color theme="0"/>
        <rFont val="Arial Narrow"/>
        <family val="2"/>
      </rPr>
      <t xml:space="preserve">
</t>
    </r>
    <r>
      <rPr>
        <sz val="10"/>
        <color theme="0"/>
        <rFont val="Arial Narrow"/>
        <family val="2"/>
      </rPr>
      <t xml:space="preserve">1. Si el valor del resultado es mayor al 90%, no se revisa el control - </t>
    </r>
    <r>
      <rPr>
        <b/>
        <sz val="10"/>
        <color theme="0"/>
        <rFont val="Arial Narrow"/>
        <family val="2"/>
      </rPr>
      <t xml:space="preserve">(Se mantiene)
</t>
    </r>
    <r>
      <rPr>
        <sz val="10"/>
        <color theme="0"/>
        <rFont val="Arial Narrow"/>
        <family val="2"/>
      </rPr>
      <t xml:space="preserve">
2. Si el valor del resultado se encuentra entre el 90% y 80%, es potestad de la dependencia revisar el control - </t>
    </r>
    <r>
      <rPr>
        <b/>
        <sz val="10"/>
        <color theme="0"/>
        <rFont val="Arial Narrow"/>
        <family val="2"/>
      </rPr>
      <t>(Revisión de control)</t>
    </r>
    <r>
      <rPr>
        <sz val="10"/>
        <color theme="0"/>
        <rFont val="Arial Narrow"/>
        <family val="2"/>
      </rPr>
      <t xml:space="preserve">
3. Si el valor del resultado es inferior al 80%, se debe revisar el control para realizar ajustes</t>
    </r>
    <r>
      <rPr>
        <b/>
        <sz val="10"/>
        <color theme="0"/>
        <rFont val="Arial Narrow"/>
        <family val="2"/>
      </rPr>
      <t xml:space="preserve"> (Cambio)
"Toda materialización generará un plan de mejoramiento, utilizar la forma del proceso SEYM-F-002"</t>
    </r>
  </si>
  <si>
    <t>Cantidad reportada</t>
  </si>
  <si>
    <t>Código del Proceso</t>
  </si>
  <si>
    <t>Código del Riesgo</t>
  </si>
  <si>
    <t>NOMBRE DEL PROCESO</t>
  </si>
  <si>
    <t>OBJETIVO DEL PROCESO</t>
  </si>
  <si>
    <t>ALCANCE DEL PROCESO</t>
  </si>
  <si>
    <t>Desde el reporte y análisis de información y datos, la determinación de las causas probables de lo sin cumplimientos y tendencias negativas hasta la formulación de acciones correctivas, preventivas y de mejora.</t>
  </si>
  <si>
    <t>Establecer lineamientos para la comunicación y coordinación intra e interinstitucional, que proporcione a los grupos de interés información veraz, objetiva y oportuna de la misión, objetivos y gestión de la Agencia Nacional de Tierras.</t>
  </si>
  <si>
    <t>Desde la formulación de lineamientos de comunicación interna y externa, hasta la articulación con los grupos de interés y organismos de control.</t>
  </si>
  <si>
    <t>Desde la comprensión del contexto interno y externo, hasta la formulación de planes, programas y proyectos relacionados con el cumplimiento de las funciones de la entidad.</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</si>
  <si>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</si>
  <si>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</si>
  <si>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t>
  </si>
  <si>
    <t>Inicia con el análisis de la ruta jurídica y termina con la decisión final del expediente</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</si>
  <si>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</si>
  <si>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</si>
  <si>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Adelantar la adquisición de bienes y/o servicios de la Agencia a través de los mecanismos definidos para la selección, elaboración, celebración, formalización, ejecución, terminación y/o liquidación de los contratos.</t>
  </si>
  <si>
    <t>Desde la programación y análisis de las necesidades de la Agencia hasta la terminación y/o liquidación del contrato</t>
  </si>
  <si>
    <t>Gestionar la administración y mantenimiento de bienes y servicios necesarios para la ejecución de los procesos de la entidad</t>
  </si>
  <si>
    <t>Desde la recepción de los bienes y servicios, hasta la disposición final de los bienes y el recibido a satisfacción de los servicios</t>
  </si>
  <si>
    <t>GESTIÓN AMBIENTAL</t>
  </si>
  <si>
    <t>3. Avanzar en el Ordenamiento Social del Territorio para la ejecución de procesos de formalización y acceso a tierras</t>
  </si>
  <si>
    <t>SUBDIRECCIÓN ADMINISTRATIVA Y FINANCIERA (GESTIÓN AMBIENTAL)</t>
  </si>
  <si>
    <t xml:space="preserve">Realizar actualización y seguimiento a la generación de residuos peligrosos al interior de la entidad </t>
  </si>
  <si>
    <t>Bitácora de generación de residuos</t>
  </si>
  <si>
    <t>Realizar sensibilización sobre el manejo de residuos peligrosos a los colaboradores de la ANT</t>
  </si>
  <si>
    <t>Listado de asistencia a capacitación (sensibilización) y presentación</t>
  </si>
  <si>
    <t xml:space="preserve">Actualizar el Plan Institucional de Gestión Ambiental PIGA </t>
  </si>
  <si>
    <t>Actualización  del Plan Institucional de Gestión Ambiental - PIGA</t>
  </si>
  <si>
    <t>Realizar sensibilizaciones sobre los lineamientos internos ambientales a los colaboradores de la ANT</t>
  </si>
  <si>
    <t>Realizar sensibilizaciones sobre programas ambientales de ahorro y uso eficiente de energía a los colaboradores de la ANT</t>
  </si>
  <si>
    <t>Realizar sensibilizaciones sobre el cumplimiento en la disposición final de residuos a los colaboradores de la ANT</t>
  </si>
  <si>
    <t>Listado de asistencia a capacitación (sensibilización)</t>
  </si>
  <si>
    <t>Implementar (diseño y ejecución) de una plantilla de reporte de novedades en el manejo de residuos</t>
  </si>
  <si>
    <t>Plantilla de reporte de novedades en el manejo de residuos</t>
  </si>
  <si>
    <t>Ejecución del plan de mantenimiento preventivo, correctivo y evolutivo de la infraestructura  a través de la definición de actividades, recursos y responsables, realizando el seguimiento del mismo para la vigencia.</t>
  </si>
  <si>
    <t>Informe de seguimiento al plan de mantenimiento</t>
  </si>
  <si>
    <t>Realiza el seguimiento a los procesos de respaldo y recuperación de la información en servidores</t>
  </si>
  <si>
    <t>Realizar pruebas al plan de recuperación ante desastres - DRP</t>
  </si>
  <si>
    <t>establecerá un plan de capacitación en el uso de la herramienta de gestión a través sensibilizaciones a especialistas y usuario interno según el plan</t>
  </si>
  <si>
    <t>lista de asistencia y/o grabación de la sesión si es virtual</t>
  </si>
  <si>
    <t>SUBDIRECCIÓN DE TALENTO HUMANO</t>
  </si>
  <si>
    <t>Realizar seguimiento de las actividades programadas en la vigencia sobre gestión del conocimiento a cargo de la Subdirección de Talento Humano.</t>
  </si>
  <si>
    <t>Informe Seguimiento a las actividades Gestión del Conocimiento.</t>
  </si>
  <si>
    <t>PLANEACIÓN ESTRATÉGICA DEL TALENTO HUMANO</t>
  </si>
  <si>
    <t>SELECCIÓN Y VINCULACIÓN DEL TALENTO HUMANO</t>
  </si>
  <si>
    <t>ADMINISTRACIÓN DEL TALENTO HUMANO</t>
  </si>
  <si>
    <t>Diseñar los planes de la nueva vigencia a través del correo electrónico dando inicio a la formulación de los planes institucionales (Bienestar social, capacitación y seguridad y salud en el trabajo) de la nueva vigencia Con base al histórico de cumplimiento de metas y recomendaciones para oportunidades de mejora</t>
  </si>
  <si>
    <t>Socialización al grupo de vinculación de la STHU de los requisitos que debe cumplir un aspirante a funcionario público</t>
  </si>
  <si>
    <t>Listado de asistencia de la sesión</t>
  </si>
  <si>
    <t>Realizar seguimiento al presupuesto de gastos de personal de la ANT</t>
  </si>
  <si>
    <t>Matriz de Seguimiento Gastos de Personal</t>
  </si>
  <si>
    <t>RIESGO DEL PROCESO</t>
  </si>
  <si>
    <t>La posibilidad de incumplir con la administración y mantenimiento de bienes y servicios necesarios para la ejecución de los procesos de la entidad</t>
  </si>
  <si>
    <t xml:space="preserve">GESTIÓN DOCUMENTAL </t>
  </si>
  <si>
    <t>SUBDIRECCIÓN ADMINISTRATIVA Y FINANCIERA - GESTIÓN DOCUMENTAL</t>
  </si>
  <si>
    <t>Realizar Jornadas saneamiento ambiental conforme al Sistema Integrado de Conservación</t>
  </si>
  <si>
    <t xml:space="preserve">Informe de saneamiento </t>
  </si>
  <si>
    <t xml:space="preserve">Seguimiento a la implementación del Sistema Integrado de Conservación </t>
  </si>
  <si>
    <t>Informes de implementación del  Sistema Integrado de Conservación</t>
  </si>
  <si>
    <t>Realizar capacitaciones para fortalecer los conocimientos establecidos en el instructivo y dar claridad frente a las competencias y funciones asignadas a la Agencia y sus dependencias (Decreto 2363) y el Acuerdo 060 del 2001</t>
  </si>
  <si>
    <t xml:space="preserve">Listados de asistencia y presentación </t>
  </si>
  <si>
    <t xml:space="preserve">Realizar informe de seguimiento a la productividad y el margen de error del personal de correspondencia </t>
  </si>
  <si>
    <t>Informe de seguimiento a la productividad y el margen de error</t>
  </si>
  <si>
    <t>Realizar la actualización del Instructivo ADBMS-I-012 ENVÍO DE COMUNICACIONES OFICIALES</t>
  </si>
  <si>
    <t xml:space="preserve">Instructivo publicado </t>
  </si>
  <si>
    <t xml:space="preserve">Presentar informe de avance de casos cerrados a las solicitudes al Archivo </t>
  </si>
  <si>
    <t>Informe de avance</t>
  </si>
  <si>
    <t>La posibilidad de incumplir con la atención al ciudadano, mediante los modelos de atención por oferta, demanda y descongestión</t>
  </si>
  <si>
    <t>La posibilidad de incumplir con la administración del Talento Humano de la Agencia y promover su desarrollo</t>
  </si>
  <si>
    <t>La posibilidad de incumplir con la administración de los recursos e información financiera con base en las necesidades de las dependencias</t>
  </si>
  <si>
    <t>GESTIÓN DE EGRESOS</t>
  </si>
  <si>
    <t>DESAGREGACIÓN Y ADMINISTRACIÓN DEL PRESUPUESTO</t>
  </si>
  <si>
    <t>OFICINA DE PLANEACIÓN</t>
  </si>
  <si>
    <t>DIRECCIONAMIENTO SERVICIO AL CIUDADANO</t>
  </si>
  <si>
    <t>GESTIÓN DEL CONOCIMIENTO</t>
  </si>
  <si>
    <t>GESTIONAR LAS  PETICIONES QUEJAS, SUGERENCIAS, RECLAMOS, DENUNCIAS Y FELICITACIONES</t>
  </si>
  <si>
    <t>La posibilidad de incumplir con los lineamientos estratégicos y de operación de la entidad</t>
  </si>
  <si>
    <t>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t>
  </si>
  <si>
    <t>La posibilidad de incumplir con las diferentes acciones necesarias para la administración de los bienes fiscales patrimoniales de la Agencia y las tierras baldías de la Nación</t>
  </si>
  <si>
    <t>La posibilidad de incumplir con la adecuada actuación de la defensa jurídica ante los intereses de la entidad y la desatención en la asesoría de soporte jurídico a las solicitudes que reciban</t>
  </si>
  <si>
    <t>ANÁLISIS DEL SECTOR</t>
  </si>
  <si>
    <t>SELECCIÓN DE PROVEEDORES</t>
  </si>
  <si>
    <t xml:space="preserve">CONTROL DE INVENTARIO, PLANTA Y EQUIPOS </t>
  </si>
  <si>
    <t>GESTIÓN DE VIÁTICOS Y/O GASTOS  DE VIAJE Y PERMANENCIA</t>
  </si>
  <si>
    <t>GESTIÓN DE INGRESOS Y CARTERA</t>
  </si>
  <si>
    <t>GESTIÓN CONTABLE</t>
  </si>
  <si>
    <t>SEGUIMIENTO A LA GESTIÓN DE PETICIONES, QUEJAS, RECLAMOS, SUGERENCIAS, DENUNCIAS Y FELICITACIONES</t>
  </si>
  <si>
    <t>Desde la asesoría jurídica al Director y demás dependencias, hasta las actuaciones judiciales tendientes a la debida defensa de los intereses de la entidad.</t>
  </si>
  <si>
    <t>Diseñar el Plan Estratégico de Talento Humano de la entidad con el cumplimiento de requisitos de ley</t>
  </si>
  <si>
    <t>Plan diseñado para el CIGYD</t>
  </si>
  <si>
    <t>Diseñar el Plan Estratégico de Talento Humano con el cumplimiento a los lineamientos del decreto 612 2018 y Función Pública en documento proyectado para la vigencia</t>
  </si>
  <si>
    <t>El EQUIPO DE INFRAESTRUCTURA Y SOPORTE TECNOLÓGICO (SG)</t>
  </si>
  <si>
    <t>SIGLA DE LA DEPENDENCIA</t>
  </si>
  <si>
    <t>SG</t>
  </si>
  <si>
    <t xml:space="preserve">SECRETARÍA GENERAL </t>
  </si>
  <si>
    <t>Capacitar de manera periódica al personal de atención al ciudadano sobre los procedimientos, canales, rutas de trámites y competencias de cada dependencia, asegurando que el ciudadano reciba la información correcta desde el inicio</t>
  </si>
  <si>
    <t xml:space="preserve">Listado de asistencia a las capacitaciones </t>
  </si>
  <si>
    <t>Distribuir material informativo claro y accesible sobre los servicios de la ANT</t>
  </si>
  <si>
    <t>Realizar el seguimiento a las PQRSD recibidas por la ANT de manera mensual</t>
  </si>
  <si>
    <t>Reporte de seguimiento de PQRSD</t>
  </si>
  <si>
    <t>Realiza seguimiento a la gestión y respuestas a las PQRSD informando sobre el estado de avance de estas en cada dependencia</t>
  </si>
  <si>
    <t>Reporte en donde se indique a detalle la relación de bienes devolutivos de la Agencia Nacional de Tierras, teniendo en cuenta las bajas de la entidad</t>
  </si>
  <si>
    <t>Reporte APOTEOSYS de los bienes devolutivos de la ANT</t>
  </si>
  <si>
    <t>SUBDIRECCIÓN ADMINISTRATIVA Y FINANCIERA</t>
  </si>
  <si>
    <t>Capacitar en el procedimiento de solicitud, autorización, legalización y pago de desplazamientos al interior</t>
  </si>
  <si>
    <t>1. Entregar 1,5 millones de hectáreas a través del fondo de tierras a población rural sin tierra o con tierra insuficiente</t>
  </si>
  <si>
    <t>2. Formalizar 3,9 millones de hectáreas de tierras de pequeña y mediana propiedad rural</t>
  </si>
  <si>
    <t>Objetivos estratégicos</t>
  </si>
  <si>
    <t>CÓDIGO DEL PROCESO</t>
  </si>
  <si>
    <t>Establecer los lineamientos estratégicos y el esquema de operación de la Agencia Nacional de Tierras, asegurando la disponibilidad de los recursos necesarios para su aplicación.</t>
  </si>
  <si>
    <t>La posibilidad de incumplir con los lineamientos para la comunicación interna y externa enfocada hacia los grupos de interés de la entidad</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</si>
  <si>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</si>
  <si>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</si>
  <si>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</si>
  <si>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t>
  </si>
  <si>
    <t>Inicia con la planeación, selección y vinculación del personal idóneo, competente y con las habilidades requeridas y, termina con el retiro del servidor público.</t>
  </si>
  <si>
    <t>La posibilidad de incumplir con los mecanismos definidos para la adquisición de bienes y/o servicios de la Agencia</t>
  </si>
  <si>
    <t>Administrar los recursos e información financiera con base en las necesidades de las dependencias de la Agencia y organismos estatales requirentes, a través de mecanismos de dirección, registro, ejecución, control y seguimiento de los recursos.</t>
  </si>
  <si>
    <t>Desde la elaboración del anteproyecto de presupuesto de la ANT, hasta la presentación de los estados financieros.</t>
  </si>
  <si>
    <t>Asesorar y dar soporte jurídico a las diferentes dependencias ,a través de la emisión de conceptos y  demás soportes legales que sean necesarios, así como realizar todas las actuaciones tendientes a la debida defensa de los intereses de la entidad.</t>
  </si>
  <si>
    <t>Analizar la información proveniente de la retroalimentación del desempeño de procesos, planes, programas y  proyectos, para la toma de decisiones y formulación de nuevas acciones orientadas a elevar el nivel de cumplimiento, transparencia y mejora institucional.</t>
  </si>
  <si>
    <t>La posibilidad de incumplir con las acciones que generen mejoramiento a los procesos, planes, programas y proyectos que impactan en la toma de decisiones en la entidad</t>
  </si>
  <si>
    <t>Protocolo aprobado y publicado en el SIG</t>
  </si>
  <si>
    <t>Diseñar e implementar un cronograma de seguimiento al plan de mejoramiento, con revisión semanal por parte del área responsable</t>
  </si>
  <si>
    <t>Cronograma de seguimiento al plan de mejoramiento PQRSD</t>
  </si>
  <si>
    <t xml:space="preserve">forma ADQBS-F-008 "análisis del sector" actualizada, publicada en Intranet </t>
  </si>
  <si>
    <t>Promover a través de pieza publicitaria en la Intranet o a través de los correos institucionales, los principios de imparcialidad, objetividad y probidad en la contratación.</t>
  </si>
  <si>
    <t xml:space="preserve">Pieza publicitaria socializada a través de la intranet o del correo institucional </t>
  </si>
  <si>
    <t>Revisar y actualizar (si aplica) las formas utilizadas para evaluar los procesos de contratación de la Entidad</t>
  </si>
  <si>
    <t>Acta de reunión para validad si aplica la actualización de documentos</t>
  </si>
  <si>
    <t>El GRUPO INTERNO DE TRABAJO PARA LA GESTIÓN CONTRACTUAL - SG</t>
  </si>
  <si>
    <t>ALMACÉN - SAF</t>
  </si>
  <si>
    <t>Listado de asistencia a capacitación y presentación</t>
  </si>
  <si>
    <t>SUBDIRECCIÓN ADMINISTRATIVA Y FINANCIERA - PERSONA ENCARGADA DEL PRESUPUESTO</t>
  </si>
  <si>
    <t xml:space="preserve">Realizar socializaciones sobre el tramite de solicitudes de constitución y reducción de la reserva presupuestal con cada una de las dependencias </t>
  </si>
  <si>
    <t>Listado de asistencia de la socialización (presencial y/o virtual) y presentación.</t>
  </si>
  <si>
    <t>SUBDIRECCIÓN ADMINISTRATIVA Y FINANCIERA (TESORERÍA)</t>
  </si>
  <si>
    <t>Realizar capacitaciones socializando el cronograma estipulado a cada una de las dependencias de la ANT.</t>
  </si>
  <si>
    <t>Emitir circular con el cronograma y directrices de solicitud sobre el Programa Anual de Caja - PAC</t>
  </si>
  <si>
    <t>correo electrónico de comunicación del cronograma</t>
  </si>
  <si>
    <t>SUBDIRECCIÓN ADMINISTRATIVA Y FINANCIERA - PERSONA ENCARGADA DE CARTERA</t>
  </si>
  <si>
    <t>Informe con el estado de cartera de los predios ubicados en Isla del rosario y San Bernando</t>
  </si>
  <si>
    <t xml:space="preserve">Emitir informe con estado de la cartera a la subdirección de admiración de tierra </t>
  </si>
  <si>
    <t>Capacitaciones al personal de Presupuesto en el registro de los Compromisos Presupuestales</t>
  </si>
  <si>
    <t>SUBDIRECCIÓN ADMINISTRATIVA Y FINANCIERA (PRESUPUESTO)</t>
  </si>
  <si>
    <t>Realizar auditorías internas trimestrales sobre una muestra aleatoria del cinco por ciento (5%) de los pagos efectuados por contratos de prestación de servicios durante el periodo, con el fin de verificar el cumplimiento de los requisitos establecidos, detectar oportunamente desviaciones o inconsistencias y emitir acciones correctivas.</t>
  </si>
  <si>
    <t>Informe de auditoría</t>
  </si>
  <si>
    <t>Realizar capacitaciones sobre el procedimiento de pagos y las listas de chequeo asociadas al procedimiento a los colaboradores de la ANT</t>
  </si>
  <si>
    <t>Listado de asistencia de la socialización (presencial y/o virtual) y presentación</t>
  </si>
  <si>
    <t>SUBDIRECCIÓN ADMINISTRATIVA Y FINANCIERA (CONTABILIDAD)</t>
  </si>
  <si>
    <t>Presentar al cierre contable trimestral los Estados Financieros de la Entidad junto con las  Notas generales</t>
  </si>
  <si>
    <t xml:space="preserve">Estados Financieros intermedios </t>
  </si>
  <si>
    <t>Memorando por ORFEO</t>
  </si>
  <si>
    <t xml:space="preserve">Folletos, infografías cartillas </t>
  </si>
  <si>
    <t>Reporte de seguimiento en archivo de Excel a la gestión</t>
  </si>
  <si>
    <t>Correos electrónicos de reporte de actividad</t>
  </si>
  <si>
    <t>Informe de pruebas en Excel del PRD</t>
  </si>
  <si>
    <t>Correo electrónico donde se presenta el Plan de Estratégico de Talento Humano formulado a la STHU para el CIGYD</t>
  </si>
  <si>
    <t>Los planes institucionales formulados (Bienestar social, capacitación y seguridad y salud en el trabajo)</t>
  </si>
  <si>
    <t>Actualizar la forma ADQBS-F-008 "análisis del sector" con base en la última versión de la metodología establecida por Colombia Compra Eficiente</t>
  </si>
  <si>
    <t>SECRETARÍA GENERAL - Grupo Interno de Trabajo para la gestión contractual</t>
  </si>
  <si>
    <t>Comunicarla forma ADQBS-F-008 "análisis del sector" actualizada por correo electrónico</t>
  </si>
  <si>
    <t>Correo electrónico de la comunicación de la forma actualizada ADQBS-F-008</t>
  </si>
  <si>
    <t>Reporte donde se indique el reintegro por bienes por reposición (836101001)</t>
  </si>
  <si>
    <t>Reporte reposición (836101001)</t>
  </si>
  <si>
    <t>Conforme a las fechas limite de registro contable, dispuestas por parte de la  Contaduría General de la Nación, la Subdirección Administrativa y financiera emitirá un memorando con el cronograma de entrega de la información financiera por parte de las Direcciones, Subdirecciones y Oficinas de la entidad, que se requiere el análisis y verificación de cifras que alimentan la elaboración de los Estados Financieros de la entidad.</t>
  </si>
  <si>
    <t>Crear e implementar un protocolo de direccionamiento de servicio al ciudadano</t>
  </si>
  <si>
    <t>Actualizar el procedimiento GEFIN-P-012 TRÁMITE DE VIGENCIAS EXPIRADAS PARA LA AGENCIA NACIONAL DE TIERRAS a V3</t>
  </si>
  <si>
    <t>Procedimiento GEFIN-P-012 V3 publicado</t>
  </si>
  <si>
    <t>Comunicar el Tablero de seguimiento presupuestal de la entidad</t>
  </si>
  <si>
    <t>Correo electronico desde la Oficina de Planeación</t>
  </si>
  <si>
    <t>Reporte de presentación y pago de las declaraciones tributarias.</t>
  </si>
  <si>
    <t>Informe bimestral</t>
  </si>
  <si>
    <t>OCI</t>
  </si>
  <si>
    <t>RELACIONAMIENTO CON ENTES EXTERNOS DE CONTROL</t>
  </si>
  <si>
    <t>OFICINA DE CONTROL INTERNO</t>
  </si>
  <si>
    <t xml:space="preserve">Emitir lineamientos institucionales para gestión de requerimientos de los entes de control </t>
  </si>
  <si>
    <t>Lineamientos aprobado por la OP y divulgado</t>
  </si>
  <si>
    <t>AUDITORÍA INTERNA: ASEGURAMIENTO Y CONSULTA</t>
  </si>
  <si>
    <t>Actualizar los documentos del sistema de gestión de calidad relacionados con la Oficina de Control Interno, para la vigencia 2025  SEYM-P-007 REALIZACIÓN DE AUDITORÍAS INFORMES OB</t>
  </si>
  <si>
    <t>Documentos aprobados por la OP</t>
  </si>
  <si>
    <t>Divulgar piezas informativas para fomentar la cultura de autocontrol</t>
  </si>
  <si>
    <t>Pieza Publicitaria relacionada con el Control</t>
  </si>
  <si>
    <t>Alinear ros recursos financieros para el cumplimiento del PAA con el Anteproyecto de presupuesto y con el PAA y presentarse lo a la DG para su aprobación</t>
  </si>
  <si>
    <t>Anteproyecto de Presupuesto aprobado</t>
  </si>
  <si>
    <t>Consolidar calendario maestro de obligaciones de la ANT con la normatividad vigente y  el tiempo de entrega y someterlo al CICCI</t>
  </si>
  <si>
    <t>Acta de Comité aprobado</t>
  </si>
  <si>
    <t>Aplicar doble control de calidad previo a radicación</t>
  </si>
  <si>
    <t>% informes revisados bajo checklist</t>
  </si>
  <si>
    <t>OP</t>
  </si>
  <si>
    <t>GESTIÓN DE RIESGOS Y OPORTUNIDADES</t>
  </si>
  <si>
    <t>Realizar una mesa técnica con el Jefe de la OP para conocer la vigencia de los documentos metodológicos que solicita Función publica para la administración del riesgo de la entidad</t>
  </si>
  <si>
    <t>Acta de mesa técnica</t>
  </si>
  <si>
    <t>Proponer el documento actualizado Política de Administración del Riesgo DEST-Politica-001</t>
  </si>
  <si>
    <t>Acta de CICCI donde se presento la Política de Administración del Riesgo DEST-Politica-001</t>
  </si>
  <si>
    <t>FORMULACIÓN DE PROYECTOS DE INVERSIÓN</t>
  </si>
  <si>
    <t>Realizar acompañamiento metodológico y control técnico a la formulación de proyectos de inversión</t>
  </si>
  <si>
    <t>Proyectos con viabilidad definitiva en PIIP</t>
  </si>
  <si>
    <t>Actualizar integralmente los proyectos de inversión con base en los lineamientos y compromisos nacionales y sectoriales</t>
  </si>
  <si>
    <t>Proyectos de inversión actualizados en PIIP</t>
  </si>
  <si>
    <t>FORMULACIÓN DE PLAN DE ACCIÓN ANUAL</t>
  </si>
  <si>
    <t>Realizar la jornada estratégica de planeación de la próxima vigencia donde se revisa con las dependencias las  propuestas del plan de acción.</t>
  </si>
  <si>
    <t>Acta de mesa técnica y la presentación</t>
  </si>
  <si>
    <t>ADMINISTRACIÓN DE INDICADORES</t>
  </si>
  <si>
    <t>Correos informativos sobre gestión de indicadores durante la vigencia</t>
  </si>
  <si>
    <t>Correo electrónico dirigido a la(s) dependencia(s)</t>
  </si>
  <si>
    <t>CONTROL DE LA INFORMACIÓN DOCUMENTADA</t>
  </si>
  <si>
    <t>revisar si es pertinente la actualización de los documentos INTI-P-001; INTI-I-004; INTI-F-007 que hacen parte de las acciones de actualización de los documentos para los procesos vigentes de la entidad</t>
  </si>
  <si>
    <t>Acta de reunión con el equipo del SIG</t>
  </si>
  <si>
    <t>FORMULACIÓN DE ANTEPROYECTO DE PRESUPUESTO DE LA ANT</t>
  </si>
  <si>
    <t>Realizar comunicación para iniciar el procedimiento para definición del anteproyecto del presupuesto</t>
  </si>
  <si>
    <t>Circular por correo electrónico</t>
  </si>
  <si>
    <t>CONSOLIDACIÓN Y SEGUIMIENTO A PLANES DE MEJORAMIENTO</t>
  </si>
  <si>
    <t>Diseñar una forma de seguimiento para los Planes de Mejoramiento de la entidad, este documento tendrá codificación del Sistema Integrado de Gestión</t>
  </si>
  <si>
    <t>forma de seguimiento para los Planes de Mejoramiento publicado</t>
  </si>
  <si>
    <t>Elaborar manual metodológico para construir acciones de mejora</t>
  </si>
  <si>
    <t>Manual publicado</t>
  </si>
  <si>
    <t>Definir indicador de cierre efectivo de hallazgos</t>
  </si>
  <si>
    <t>Indicador aprobado e incorporado</t>
  </si>
  <si>
    <t>DGJT</t>
  </si>
  <si>
    <t>GESTIONAR PETICIONES, QUEJAS, RECLAMOS Y DENUNCIAS, POR DEMANDA</t>
  </si>
  <si>
    <t>SUBDIRECCIÓN DE PROCESOS AGRARIOS Y GESTIÓN JURÍDICA</t>
  </si>
  <si>
    <t>Implementar un sistema de control sobre los PQRS recibidas, tramitadas y por tramitar en la dependencia</t>
  </si>
  <si>
    <t>Base de datos del reporte Orfeo y el cálculo porcentual de recibidos vs tramitados</t>
  </si>
  <si>
    <t>SUBDIRECCIÓN DE SEGURIDAD JURÍDICA</t>
  </si>
  <si>
    <t>Implementar un sistema de control de calidad sobre los actos administrativos a expedirse por la Subdirección de Procesos Agrarios y Gestión Jurídica, que garantice las revisiones calidad del producto previo a la firma y expedición del mismo.</t>
  </si>
  <si>
    <t>Relación de los actos administrativos revisados previa a la firma y expedición del mismo</t>
  </si>
  <si>
    <t>SUBDIRECCIÓN SEGURIDAD JURÍDICA</t>
  </si>
  <si>
    <t>Implementar un sistema de control de calidad sobre los actos administrativos a expedirse por la Subdirección de Seguridad Jurídica, que garantice las revisiones calidad del producto previo a la firma y expedición del mismo.</t>
  </si>
  <si>
    <t>Implementar un sistema de alertas sobre los recursos de reposición interpuestos sobre los actos administrativos expedidos por la Subdirección de Procesos Agrarios y Gestión Jurídica.</t>
  </si>
  <si>
    <t>Relación de los actos administrativos que resuelven el recurso de reposición como instrumento de monitoreo</t>
  </si>
  <si>
    <t>Implementar un sistema de alertas sobre los recursos de reposición interpuestos sobre los actos administrativos expedidos por la Subdirección de Seguridad Jurídica</t>
  </si>
  <si>
    <t xml:space="preserve">Revisión, análisis y conformación de expedientes de procesos agrarios en zonas no focalizadas en ORFEO </t>
  </si>
  <si>
    <t>Base de datos con reporte de conformación de expedientes en ORFEO</t>
  </si>
  <si>
    <t>Revisión, análisis y conformación de expedientes de procesos agrarios en zonas focalizadas en ORFEO y/o SIT</t>
  </si>
  <si>
    <t>Base de datos reporte de conformación de expedientes en ORFEO</t>
  </si>
  <si>
    <t>FORMALIZACIÓN DE PREDIOS PRIVADOS</t>
  </si>
  <si>
    <t>Implementar un sistema de control sobre los actos administrativos a expedirse, que garantice las revisiones calidad del producto previo a la firma y expedición del mismo.</t>
  </si>
  <si>
    <t>Relación de los actos administrativos previa a la firma y expedición del mismo</t>
  </si>
  <si>
    <t>OJ</t>
  </si>
  <si>
    <t>CONTROL INTERNO DISCIPLINARIO</t>
  </si>
  <si>
    <t>OFICINA JURÍDICA</t>
  </si>
  <si>
    <t>OFICINA JURÍDICA (CONTROL INTERNO DISCIPLINARIO)</t>
  </si>
  <si>
    <t>Realizar informe de la Matriz de seguimiento y control al jefe de la Oficina Jurídica, que muestren en nivel de riesgo de prescripción de los procesos disciplinarios</t>
  </si>
  <si>
    <t>Informe Matriz de seguimiento a los procesos disciplinarios</t>
  </si>
  <si>
    <t>Hacer seguimiento de los expedientes de los procesos disciplinarios entregados en la plantilla física</t>
  </si>
  <si>
    <t>Planilla de préstamo (entrega y devolución) de expedientes en físico</t>
  </si>
  <si>
    <t>ESTUDIO DE ANÁLISIS DE RIESGOS Y CONTROL</t>
  </si>
  <si>
    <t>Realizar reuniones de seguimiento periódicas para garantizar la coherencia en la interpretación de los conceptos y viabilidades jurídicas emitidas por la Oficina Jurídica, evitando interpretaciones divergentes.</t>
  </si>
  <si>
    <t>Actas de reuniones de revisión de documentos con el respectivo listado de asistencia</t>
  </si>
  <si>
    <t>REPRESENTACIÓN JURÍDICA</t>
  </si>
  <si>
    <t>Fomentar la participación del equipo jurídico en espacios de capacitación especializados en defensa judicial del Estado</t>
  </si>
  <si>
    <t>Correo de solicitud del Jefe de Oficina Jurídica o Líder de grupo para la participación del curso, taller, seminario o diplomado especializado en defensa judicial del Estado, emitidos por la entidad organizadora.</t>
  </si>
  <si>
    <t>ASESORÍA JURÍDICA</t>
  </si>
  <si>
    <t>Actas de reuniones de revisión de documentos con el respectivo listado de asistencia.</t>
  </si>
  <si>
    <t>OIGT</t>
  </si>
  <si>
    <t xml:space="preserve"> GESTIÓN PARA LA TRANSPARENCIA</t>
  </si>
  <si>
    <t>LA OFICINA DEL INSPECTOR DE LA GESTIÓN DE TIERRAS</t>
  </si>
  <si>
    <t xml:space="preserve">Designará un profesional que realizará un informe sobre las denuncias recepcionadas por la dependencia,  el cual será publicado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</si>
  <si>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Inspector de la Gestión de Tierras bajo su competencia a través del Gestor Documental Orfeo.</t>
  </si>
  <si>
    <t>implementará un instrumento de valoración de la satisfacción, el cual será incluido en todas las respuestas emitidas desde la OIGT en atención a las PQRSD para mitigar el riesgo reputacional de la entidad, con la información recolectada se realizará un balance de gestión semestralmente, el cual será utilizado como insumo para la implementación de acciones de mejora.</t>
  </si>
  <si>
    <t xml:space="preserve">Informe semestral con el resultado obtenido del balance estadístico </t>
  </si>
  <si>
    <t>DGOSP</t>
  </si>
  <si>
    <t>SUBDIRECCIÓN DE SISTEMAS DE INFORMACIÓN DE TIERRAS</t>
  </si>
  <si>
    <t>Realizar mesas de Seguimiento a la Implementación Proyectos PETI</t>
  </si>
  <si>
    <t>Informe de seguimiento periódico a la ejecución del PETI</t>
  </si>
  <si>
    <t>ARQUITECTURA DE TIC</t>
  </si>
  <si>
    <t>Actualización Modelo de Arquitectura de la ANT frente al marco de referencia del MINTIC</t>
  </si>
  <si>
    <t>Informe de actualización del modelo de arquitectura de TI</t>
  </si>
  <si>
    <t xml:space="preserve">Informe de Avance implementación  modelo de seguridad y privacidad de la Información </t>
  </si>
  <si>
    <t>Informe de avance MSPI</t>
  </si>
  <si>
    <t>Actualización del INTI P004 Gobierno TIC</t>
  </si>
  <si>
    <t>INTI-P-004 Gobierno TIC actualizado</t>
  </si>
  <si>
    <t>DIRECCIÓN DE GESTIÓN DEL ORDENAMIENTO SOCIAL DE LA PROPIEDAD</t>
  </si>
  <si>
    <t>realizar seguimiento a la oportunidad en tiempos de respuesta de las PQRD</t>
  </si>
  <si>
    <t>Matriz de seguimiento</t>
  </si>
  <si>
    <t xml:space="preserve">FORMULACIÓN DE PLANES DE ORDENAMIENTO SOCIAL DE LA PROPIEDAD RURAL - POSPR </t>
  </si>
  <si>
    <t>SUBDIRECCIÓN DE PLANEACIÓN OPERATIVA</t>
  </si>
  <si>
    <t>Realizar seguimiento a las actividades de formulación de los POSPR, utilizando la matriz de seguimiento</t>
  </si>
  <si>
    <t>Matrices de seguimiento etapas formulación POSRP</t>
  </si>
  <si>
    <t>Desarrollar capacitaciones sobre el procedimiento de formulación de POSPR-P-002, dirigidas a funcionarios y colaboradores de la dependencia</t>
  </si>
  <si>
    <t>Actas de asistencia y/o enlace de grabación de capacitación y/o presentación</t>
  </si>
  <si>
    <t xml:space="preserve"> IMPLEMENTACIÓN Y CONSOLIDACIÓN DE LOS PLANES DE ORDENAMIENTO SOCIAL DE LA PROPIEDAD RURAL - POSPR</t>
  </si>
  <si>
    <t xml:space="preserve">Realizar monitoreo y asistencia técnica a los avances de los productos derivados de la implementación de POSPR tales como:  levantamiento de información en el barrido predial, validación física - jurídica y de gestión documental </t>
  </si>
  <si>
    <t>Matrices de seguimiento de barrido predial y validación físico-jurídica y de gestión documental.
Listas de asistencia, presentaciones y/o enlaces de reuniones.</t>
  </si>
  <si>
    <t>Realizar seguimiento a las condiciones de seguridad y/o desastres naturales de los municipios con intervención bajo el modelo de oferta</t>
  </si>
  <si>
    <t>Matriz de caracterización de asuntos de seguridad</t>
  </si>
  <si>
    <t>MONITOREO  Y SEGUIMIENTO 
A LA FORMULACIÓN E IMPLEMENTACIÓN DE LOS PLANES DE ORDENAMIENTO SOCIAL DE LA PROPIEDAD RURAL</t>
  </si>
  <si>
    <t>DIRECCIÓN DE GESTION DEL ORDENAMIENTO SOCIAL DE PROPIEDAD</t>
  </si>
  <si>
    <t>Realizar seguimiento mensual a los indicadores relacionados con la formulación e implementación de los POSPR en el Plan de acción institucional</t>
  </si>
  <si>
    <t xml:space="preserve">Matriz de seguimiento Plan de Acción </t>
  </si>
  <si>
    <t>Realizar seguimiento a las actividades y gestión documental para la supervisión de los convenios y contratos a cargo de la DGOSP, relacionados con la formulación e implementación de POSPR</t>
  </si>
  <si>
    <t xml:space="preserve">Matriz de seguimiento a la supervisión de contratos y convenios de la DGOSP, relacionados con la formulación e implementación de POSPR </t>
  </si>
  <si>
    <t xml:space="preserve"> REGISTRO DE SUJETOS DE ORDENAMIENTO - RESO</t>
  </si>
  <si>
    <t>Realizar mesas de trabajo conjuntas de manera trimestral, entre los encargados de la SSIT que administran el sistema orquestador, “Sistema Integrado de Tierras – SIT”, y los encargados de seguimiento y monitoreo del RESO para identificar los cuellos de botellas y acciones de mejora de las valoraciones, que puedan afectar los tiempos de generación de las resoluciones de inclusión al RESO</t>
  </si>
  <si>
    <t>Actas de asistencia o enlaces de las reuniones de Microsoft Teams</t>
  </si>
  <si>
    <t>Realizar capacitaciones al equipo tecnico sobre el ciclo de vida de desarrollo de software</t>
  </si>
  <si>
    <t>Control de Asistencia y presentación</t>
  </si>
  <si>
    <t xml:space="preserve">Gestionar el informe de supervisión y seguimiento contractual con el proveedor de servicios tecnologicos con el  fin de asegurar el cumplimiento y calidad contractual.
</t>
  </si>
  <si>
    <t xml:space="preserve">Informe de Proveedor de Servicios Tecnologicos </t>
  </si>
  <si>
    <t>Generar de manera mensual el informe de seguimiento de los casos de desarrollo registrado en ARANDA, para revisar el cumplimiento de los tiempos y calidad establecidos</t>
  </si>
  <si>
    <t>Informe de seguimiento</t>
  </si>
  <si>
    <t xml:space="preserve">SUBDIRECCIÓN DE SISTEMAS DE INFORMACIÓN DE TIERRAS / EQUIPO DE INFRAESTRUCTURA Y SOPORTE TECNOLOGICO </t>
  </si>
  <si>
    <t>Actualizar el plan anual de mantenimiento preventivo y correctivo de la infraestructura tecnológica alineados con las necesidades operativas de la Entidad</t>
  </si>
  <si>
    <t>Plan de mantenimiento actualizado</t>
  </si>
  <si>
    <t>Actualizar el Plan de Recuperación ante Desastres (DRP), asegurando que contemple los recursos críticos, responsables, procedimientos de contingencia, tiempos máximos de recuperación (RTO/RPO), y mecanismos de respaldo y restauración de los sistemas de información.</t>
  </si>
  <si>
    <t>Plan de Recuperación ante Desastres (DRP) actualizado</t>
  </si>
  <si>
    <t>Creará procedimiento  para la gestión integral de usuarios, que incluya la creación, modificación, asignación y revocación de derechos de acceso basados en perfiles de autorización claramente definidos, asegurando controles adecuados para evitar accesos no autorizados</t>
  </si>
  <si>
    <t>Documento aprobado y publicado en intranet</t>
  </si>
  <si>
    <t xml:space="preserve">capacitación  previa  a la entrega de los sistemas de información, dirigido a los usuarios funcionales y operativos, que contemple sesiones prácticas, con el fin de garantizar su apropiación y correcta utilización </t>
  </si>
  <si>
    <t>Mantener actualizada la documentación de los aplicativos (manuales, tutoriales, videos) y asegurar su disponibilidad en un repositorio accesible para todos los usuarios.</t>
  </si>
  <si>
    <t>Acceso de la Documentación de los Aplicativos</t>
  </si>
  <si>
    <t>DAE</t>
  </si>
  <si>
    <t>DIRECCIÓN DE ASUNTO ÉTNICOS</t>
  </si>
  <si>
    <t>Elabora un reporte de las PQRS sin respuesta identificando el responsable para el seguimiento de estas</t>
  </si>
  <si>
    <t>Reporte de Orfeo</t>
  </si>
  <si>
    <t>Capacitación de Orfeo para la gestión eficiente y efectiva de PQRS a los colaboradores de la DAE</t>
  </si>
  <si>
    <t>Listado de Asistencia y presentación (pantallazos grabación)</t>
  </si>
  <si>
    <t>SUBDIRECCIÓN DE ASUNTOS ÉTNICOS</t>
  </si>
  <si>
    <t>Capacitación de Orfeo para la gestión eficiente y efectiva de PQRS a los colaboradores de la SUBDAE</t>
  </si>
  <si>
    <t>CLARIFICACIÓN DE LA VIGENCIA LEGAL DE LOS TÍTULOS DE ORIGEN COLONIAL O REPUBLICANO DE LOS RESGUARDOS INDÍGENAS</t>
  </si>
  <si>
    <t>SUBDIRECCIÓN ASUNTOS ÉTNICOS</t>
  </si>
  <si>
    <t>Seguimiento a la carpeta con actos administrativos registrados para el cumplimiento del plan de acción</t>
  </si>
  <si>
    <t>Informe general de cumplimiento de plan de acción</t>
  </si>
  <si>
    <t>ADQUISICIÓN DE PREDIOS</t>
  </si>
  <si>
    <t>DIRECCIÓN DE ASUNTOS ÉTNICOS</t>
  </si>
  <si>
    <t>Actualización del ACCTI-P-021 COMPRA DIRECTA DE PREDIOS Y/O MEJORAS CON DESTINO A LAS COMUNIDADES ÉTNICAS V6</t>
  </si>
  <si>
    <t>ACCTI-P-021 COMPRA DIRECTA DE PREDIOS Y/O MEJORAS CON DESTINO A LAS COMUNIDADES ÉTNICAS V7 publicado</t>
  </si>
  <si>
    <t>Actualización del Manual ACCTIM-002 COMPRA DIRECTA DE PREDIOS PARA COMUNIDADES ÉTNICAS</t>
  </si>
  <si>
    <t>Manual ACCTIM-002 COMPRA DIRECTA DE PREDIOS PARA COMUNIDADES ÉTNICAS V2 publicado</t>
  </si>
  <si>
    <t>Actualización la forma ACCTI-F-024 Forma Acta de Recibo y Entrega de Material del Predio V3</t>
  </si>
  <si>
    <t>ACCTI-F-024 Forma Acta de Recibo y Entrega de Material del Predio V4</t>
  </si>
  <si>
    <t>Creación de la ruta técnico jurídica y de diálogo social para el avance de la formalización de los predios adquiridos a comunidades étnicas</t>
  </si>
  <si>
    <t>Documento de ruta técnico jurídico y de dialogo social para avance de formalización de comunidades étnicas</t>
  </si>
  <si>
    <t>Realizar informe de seguimiento al cumplimiento de las metas donde haya delegación de casos de formalización</t>
  </si>
  <si>
    <t>Informes elaborados</t>
  </si>
  <si>
    <t>Informe semestral de registro acuerdo de constitución ante la ORIP</t>
  </si>
  <si>
    <t>Informe semestral</t>
  </si>
  <si>
    <t>GESTIÓN DE INICIATIVAS COMUNITARIAS CON ENFOQUE DIFERENCIAL ÉTNICO</t>
  </si>
  <si>
    <t>DIRECCIÓN DE ASUNTOS ÉTNICOS - EQUIPO INICIATIVAS COMUNITARIAS</t>
  </si>
  <si>
    <t>Realizar la correcta evaluación de los requisitos habilitantes y de evaluación de las respectivas propuestas económicas presentadas por los proveedores</t>
  </si>
  <si>
    <t>Formatos habilitantes y de evaluación firmados, por cada Comité de Compras realizado, diligenciando las siguientes formas: 5. ACCTI-F-111 CRITERIOS DE EVALUACIÓN DE PROVEEDORES DE INICIATIVAS COMUNITARIAS v2, 6. ACCTI-F-112  CRITERIOS HABILITANTES PARA SELECCIÓN DE PROVEEDORES DE INICIATIVAS, ACCTI-F-128 CUADRO COMPARATIVO COTIZACIONES PARA LA SELECCIÓN DE PROVEEDORES</t>
  </si>
  <si>
    <t>Verificar pólizas de cumplimiento de los proveedores</t>
  </si>
  <si>
    <t>La póliza con el respectivo soporte de pago de la misma.</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</si>
  <si>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</si>
  <si>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y presentación de la capacitación</t>
  </si>
  <si>
    <t>PROTECCIÓN DE TERRITORIOS ANCESTRALES DE COMUNIDADES INDÍGENAS</t>
  </si>
  <si>
    <t xml:space="preserve">Realizar seguimiento al cumplimiento de la meta establecida en plan de acción </t>
  </si>
  <si>
    <t>Informe cumplimiento con relación a Actos administrativos</t>
  </si>
  <si>
    <t>DIRECCIÓN DE ASUNTOS ÉTNICOS (Grupo de análisis Geográfico)</t>
  </si>
  <si>
    <t>Capacitar a los integrantes del grupo de análisis Geográfico en la acción de cruce de capas de comunidades étnicas</t>
  </si>
  <si>
    <t>Listado de asistencia y presentación</t>
  </si>
  <si>
    <t>Realizar seguimiento a las solicitudes de especialización de comunidades étnicas</t>
  </si>
  <si>
    <t xml:space="preserve">Informe trimestral de seguimiento de solicitud de especialización </t>
  </si>
  <si>
    <t>DAT</t>
  </si>
  <si>
    <t>DIRECCIÓN DE ACCESO A TIERRAS</t>
  </si>
  <si>
    <t>Realizar capacitación en el Procedimiento Gestión de Petición Quejas y Reclamos por parte de profesional líder del equipo de correspondencia, a los colaboradores de correspondencia DAT.</t>
  </si>
  <si>
    <t>Acta de la socialización y listado de asistencia de la socialización</t>
  </si>
  <si>
    <t>ADJUDICACIÓN DE BALDÍOS</t>
  </si>
  <si>
    <t>SUBDIRECCIÓN DE ACCESO A TIERRAS EN ZONAS FOCALIZADAS</t>
  </si>
  <si>
    <t xml:space="preserve">Socialización de el procedimiento ACCTI- P 020-Adjudicación Baldíos  en los municipios focalizados, </t>
  </si>
  <si>
    <t>Listado de asistencia de la socialización y presentación</t>
  </si>
  <si>
    <t>Socializa los procedimientos ACCTI-P-005 Revocatoria del Acto de Adjudicación de Baldíos a Persona Natural (ley 160/94) y ACCTI-P-014 Revocatoria de Titulación de Baldíos en el Marco del Procedimiento Único OSPR al equipo de trabajo de Revocatorias.</t>
  </si>
  <si>
    <t>SUBDIRECCIÓN DE ACCESO A TIERRAS POR DEMANDA Y DESCONGESTIÓN</t>
  </si>
  <si>
    <t>Actualizar la información en la forma ACCTI-F-097 - Matriz de Revocatoria Directa</t>
  </si>
  <si>
    <t>ACCTI-F-097 - Matriz de Revocatoria Directa actualizada para los predios no focalizados  junto con su reporte interno de seguimiento</t>
  </si>
  <si>
    <t>Realizar socialización a los profesionales técnicos que desarrollan los componentes de la forma POSPRF-015 Viabilidad Técnica y Jurídica</t>
  </si>
  <si>
    <t>ADJUDICACIÓN DE BIENES FISCALES PATRIMONIALES</t>
  </si>
  <si>
    <t>realiza una reunión con los líderes, coordinador de UGT y subdirector de la dependencia, con el fin de reiterar los tiempos establecidos en el procedimiento ACCTI-P-029 para la publicación de los listados de elegibles y definir los soportes a entregar.</t>
  </si>
  <si>
    <t>Lista de asistencia y acta de la reunión</t>
  </si>
  <si>
    <t>ASIGNACIÓN DE SUBSIDIO INTEGRAL DE REFORMA AGRARIA SIRA</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</si>
  <si>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</si>
  <si>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</si>
  <si>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 xml:space="preserve">Socialización de los procedimientos e instructivos relacionados con Subsidios que se encuentren vigentes en el Sistema Integrado de Gestión dentro de la Subdirección de Acceso a Tierras en Zonas Focalizadas - SATZF </t>
  </si>
  <si>
    <t>Realizar capacitación a profesionales de Compra Directa sobre el procedimiento de Compra Directa de Predios con énfasis en las tareas críticas y de control señaladas en él</t>
  </si>
  <si>
    <t>Documento o soporte que evidencie la capacitación</t>
  </si>
  <si>
    <t>ADMINISTRACIÓN DEL FONDO NACIONAL AGRARIO</t>
  </si>
  <si>
    <t>SUBDIRECCIÓN DE ADMINISTRACIÓN DE TIERRAS DE LA NACIÓN</t>
  </si>
  <si>
    <t>Monitorear la actualización del inventario del Fondo de Tierras para la Reforma Rural Integral</t>
  </si>
  <si>
    <t>Informe de monitoreo</t>
  </si>
  <si>
    <t>Planificar el calculo de los tiempos y recursos requeridos para dar ingreso al Fondo de Tierras de la Reforma Rural Integral</t>
  </si>
  <si>
    <t>Solicitudes por correo electrónico mensual a la Dirección de Acceso a Tierras y la Dirección de Asuntos Étnicos</t>
  </si>
  <si>
    <t>Realizar reunión mensual con la Dirección de Acceso a Tierras y la Dirección de Asuntos Étnicos, para conciliar lo enviado, registrado, devuelto y subsanado</t>
  </si>
  <si>
    <t>Acta de reunión</t>
  </si>
  <si>
    <t>MECANISMOS DE ADMINISTRACIÓN</t>
  </si>
  <si>
    <t>Asignar un profesional idóneo para elaborar el acto de decisión del otorgamiento de derechos de uso y  realizar doble revisión, con el fin de evitar errores en la asignación de derechos</t>
  </si>
  <si>
    <t>Actos de decisión revisados</t>
  </si>
  <si>
    <t xml:space="preserve">SUBDIRECCIÓN DE ADMINISTRACIÓN DE TIERRAS DE LA NACIÓN </t>
  </si>
  <si>
    <t>Entregar las herramientas a los equipos de trabajo de los procedimientos de Reglamentación para la Administración y el Otorgamiento de Derechos de uso en Sabanas y Playones Comunales; y Regularización de la Ocupación y Aprovechamiento Campesino Sostenible en Áreas de Reserva Forestal (Ley 2da/1959), con el fin de darles directrices claras para la ejecución de sus actividades</t>
  </si>
  <si>
    <t>Acta de capacitación de los procedimientos</t>
  </si>
  <si>
    <t>GESTIÓN DE LA COMUNICACIÓN INTERNA Y EXTERNA</t>
  </si>
  <si>
    <t>DIRECCIÓN GENERAL - EQUIPO DE COMUNICACIONES</t>
  </si>
  <si>
    <t>Socialización de la Política de Comunicación Interna y Externa con el fin dar lineamientos específicos a los canales de comunicación autorizados por la Entidad</t>
  </si>
  <si>
    <t>Socialización de la política de comunicaciones y lista de asistentes</t>
  </si>
  <si>
    <t>Actualización del manual de imagen de la Entidad</t>
  </si>
  <si>
    <t>Manual de imagen actualizado</t>
  </si>
  <si>
    <t>Socialización del manual de imagen de la Entidad</t>
  </si>
  <si>
    <t>Listado de asistencia generado por teams en STHU</t>
  </si>
  <si>
    <t>EQ COM DG</t>
  </si>
  <si>
    <t>Indicador de No materialización del riesgo</t>
  </si>
  <si>
    <t>Indicador de Riesgos de Gestión - por proceso -</t>
  </si>
  <si>
    <t xml:space="preserve"> PLANEACIÓN DE PROCESOS</t>
  </si>
  <si>
    <t xml:space="preserve"> PLANEACIÓN ESTRATÉGICA INSTITUCIONAL</t>
  </si>
  <si>
    <t>GESTIÓN MISIONAL</t>
  </si>
  <si>
    <t>GESTIÓN DE PLANES E INSTRUMENTOS DE COOPERACIÓN INTERNACIONAL E INTERINSTITUCIONAL</t>
  </si>
  <si>
    <t xml:space="preserve"> PROGRAMACIÓN DE MUNICIPIOS A INTERVENIR MEDIANTE EL MODELO DE OFERTA</t>
  </si>
  <si>
    <t xml:space="preserve"> IDENTIFICAR EL ESTADO DEL EXPEDIENTE</t>
  </si>
  <si>
    <t xml:space="preserve"> APROBACIÓN DE PLANES DE ORDENAMIENTO SOCIAL DE LA PROPIEDAD RURAL - POSPR</t>
  </si>
  <si>
    <t>CARACTERIZACIÓN PREDIAL POR DEMANDA</t>
  </si>
  <si>
    <t xml:space="preserve"> PLANIFICACIÓN DE LA DESCONGESTIÓN</t>
  </si>
  <si>
    <t xml:space="preserve"> FORMULACIÓN PLAN DE ATENCIÓN A COMUNIDADES ÉTNICAS</t>
  </si>
  <si>
    <t>DELIMITACIÓN DE LOS TERRITORIOS INDÍGENAS</t>
  </si>
  <si>
    <t>CONSTITUCIÓN Y AMPLIACIÓN DE TERRITORIOS CAMPESINOS AGROALIMENTARIOS - TECAM</t>
  </si>
  <si>
    <t>ADMINISTRACIÓN DE BALDÍOS</t>
  </si>
  <si>
    <t xml:space="preserve"> CONSTITUCIÓN Y DELIMITACIÓN DE ZONAS RESERVAS</t>
  </si>
  <si>
    <t>LIMITACIONES A LA PROPIEDAD</t>
  </si>
  <si>
    <t>EXPROPIACIÓN DE TIERRAS</t>
  </si>
  <si>
    <t xml:space="preserve"> DESARROLLO DE COMPETENCIAS DEL TALENTO HUMANO</t>
  </si>
  <si>
    <t xml:space="preserve"> GESTIÓN DEL BIENESTAR Y ESTÍMULOS PARA EL TALENTO HUMANO</t>
  </si>
  <si>
    <t xml:space="preserve"> GESTIÓN DE LA SEGURIDAD  Y SALUD EN EL TRABAJO</t>
  </si>
  <si>
    <t xml:space="preserve"> DESVINCULACIÓN Y RETIRO DE LOS SERVIDORES PÚBLICOS</t>
  </si>
  <si>
    <t>PLANIFICACIÓN DE LAS  NECESIDADES DE BIENES Y SERVICIOS DE LA ENTIDAD</t>
  </si>
  <si>
    <t xml:space="preserve">FORMULACIÓN DE ESTUDIOS Y DOCUMENTOS PREVIOS </t>
  </si>
  <si>
    <t xml:space="preserve"> ELABORACIÓN DEL CONTRATO</t>
  </si>
  <si>
    <t xml:space="preserve"> EJECUCIÓN Y SUPERVISIÓN DE CONTRATOS </t>
  </si>
  <si>
    <t xml:space="preserve"> EJECUCIÓN DE ETAPA POS CONTRACTUAL </t>
  </si>
  <si>
    <t>MANTENIMIENTO DE BIENES Y SERVICIOS</t>
  </si>
  <si>
    <t>CONTROL DE ADQUISICIONES</t>
  </si>
  <si>
    <t>ADMINISTRACIÓN DE BIENES Y SERVICIOS GENERALES PARA EL FUNCIONAMIENTO DE LA ENTIDAD</t>
  </si>
  <si>
    <t>FALTANTE O PÉRDIDA DE INVENTARIOS</t>
  </si>
  <si>
    <t>SOPORTE DE SERVICIOS ADMINISTRATIVOS DE TECNOLOGÍAS DE LA INFORMACIÓN</t>
  </si>
  <si>
    <t xml:space="preserve"> COBRO COACTIVO</t>
  </si>
  <si>
    <t>ADMINISTRACIÓN DEL NORMOGRAMA DE LA ANT</t>
  </si>
  <si>
    <t>REVOCATORIA DEL ACTO DE ADJUDICACIÓN</t>
  </si>
  <si>
    <t>SEGUIMIENTO Y EVALUACIÓN DEL DESEMPEÑO DE PROCESOS, PLANES, PROGRAMAS Y PROYECTOS</t>
  </si>
  <si>
    <t>SEGUIMIENTO Y EVALUACIÓN A LA EJECUCIÓN PRESUPUESTAL</t>
  </si>
  <si>
    <t>SEGUIMIENTO A LA IMPLEMENTACIÓN DE POLÍTICAS, ESTRATEGIAS Y PLANES PARA LA TRANSPARENCIA</t>
  </si>
  <si>
    <t>GRUPO INTERNO DE TRABAJO PARA LA GESTIÓN CONTRACTUAL - SG</t>
  </si>
  <si>
    <t>Bases de datos (Liquidaciones) actualizada</t>
  </si>
  <si>
    <t>Memorando informativos de contratos vigentes</t>
  </si>
  <si>
    <t>Diligenciamiento de la base de datos de control de los contratos susceptibles a liquidación</t>
  </si>
  <si>
    <t>Elaborar memorando dirigido a las Dependencias, recordando la responsabilidad de las liquidaciones de los contratos y/o convenios, con listado de los contratos y/o convenios  susceptibles de liquidación y con fechas próximas a vencerse</t>
  </si>
  <si>
    <t>DEST 1 Acción preventiva 1</t>
  </si>
  <si>
    <t>DEST 1 Acción preventiva 2</t>
  </si>
  <si>
    <t>DEST 1 Acción preventiva 3</t>
  </si>
  <si>
    <t>DEST 1 Acción preventiva 4</t>
  </si>
  <si>
    <t>DEST 2 Acción preventiva 1</t>
  </si>
  <si>
    <t>DEST 2 Acción preventiva 2</t>
  </si>
  <si>
    <t>DEST 2 Acción preventiva 3</t>
  </si>
  <si>
    <t>DEST 2 Acción preventiva 4</t>
  </si>
  <si>
    <t>DEST 3 Acción preventiva 1</t>
  </si>
  <si>
    <t>DEST 3 Acción preventiva 2</t>
  </si>
  <si>
    <t>DEST 3 Acción preventiva 3</t>
  </si>
  <si>
    <t>DEST 3 Acción preventiva 4</t>
  </si>
  <si>
    <t>DEST 4 Acción preventiva 1</t>
  </si>
  <si>
    <t>DEST 4 Acción preventiva 2</t>
  </si>
  <si>
    <t>DEST 4 Acción preventiva 3</t>
  </si>
  <si>
    <t>DEST 4 Acción preventiva 4</t>
  </si>
  <si>
    <t>COGGI 5 Acción preventiva 1</t>
  </si>
  <si>
    <t>COGGI 5 Acción preventiva 2</t>
  </si>
  <si>
    <t>COGGI 5 Acción preventiva 3</t>
  </si>
  <si>
    <t>COGGI 5 Acción preventiva 4</t>
  </si>
  <si>
    <t>COGGI 6 Acción preventiva 1</t>
  </si>
  <si>
    <t>COGGI 6 Acción preventiva 2</t>
  </si>
  <si>
    <t>COGGI 6 Acción preventiva 3</t>
  </si>
  <si>
    <t>COGGI 6 Acción preventiva 4</t>
  </si>
  <si>
    <t>COGGI 6 Acción preventiva 5</t>
  </si>
  <si>
    <t>COGGI 7 Acción preventiva 1</t>
  </si>
  <si>
    <t>COGGI 7 Acción preventiva 2</t>
  </si>
  <si>
    <t>COGGI 7 Acción preventiva 3</t>
  </si>
  <si>
    <t>COGGI 7 Acción preventiva 4</t>
  </si>
  <si>
    <t xml:space="preserve"> Acción preventiva 2</t>
  </si>
  <si>
    <t xml:space="preserve"> Acción preventiva 3</t>
  </si>
  <si>
    <t xml:space="preserve"> Acción preventiva 4</t>
  </si>
  <si>
    <t>INTI 10 Acción preventiva 1</t>
  </si>
  <si>
    <t>INTI 10 Acción preventiva 2</t>
  </si>
  <si>
    <t>INTI 10 Acción preventiva 3</t>
  </si>
  <si>
    <t>INTI 10 Acción preventiva 4</t>
  </si>
  <si>
    <t>INTI 11 Acción preventiva 1</t>
  </si>
  <si>
    <t>INTI 11 Acción preventiva 2</t>
  </si>
  <si>
    <t>INTI 11 Acción preventiva 3</t>
  </si>
  <si>
    <t>INTI 11 Acción preventiva 4</t>
  </si>
  <si>
    <t>INTI 12 Acción preventiva 1</t>
  </si>
  <si>
    <t>INTI 12 Acción preventiva 2</t>
  </si>
  <si>
    <t>INTI 12 Acción preventiva 3</t>
  </si>
  <si>
    <t>INTI 12 Acción preventiva 4</t>
  </si>
  <si>
    <t>INTI 13 Acción preventiva 1</t>
  </si>
  <si>
    <t>INTI 13 Acción preventiva 2</t>
  </si>
  <si>
    <t>INTI 13 Acción preventiva 3</t>
  </si>
  <si>
    <t>INTI 13 Acción preventiva 4</t>
  </si>
  <si>
    <t>INTI 14 Acción preventiva 1</t>
  </si>
  <si>
    <t>INTI 14 Acción preventiva 2</t>
  </si>
  <si>
    <t>INTI 14 Acción preventiva 3</t>
  </si>
  <si>
    <t>INTI 14 Acción preventiva 4</t>
  </si>
  <si>
    <t>GEMA 15 Acción preventiva 1</t>
  </si>
  <si>
    <t>GEMA 15 Acción preventiva 2</t>
  </si>
  <si>
    <t>GEMA 15 Acción preventiva 3</t>
  </si>
  <si>
    <t>GEMA 15 Acción preventiva 4</t>
  </si>
  <si>
    <t>GEMA 16 Acción preventiva 1</t>
  </si>
  <si>
    <t>GEMA 16 Acción preventiva 2</t>
  </si>
  <si>
    <t>GEMA 16 Acción preventiva 3</t>
  </si>
  <si>
    <t>GEMA 16 Acción preventiva 4</t>
  </si>
  <si>
    <t>GEMA 17 Acción preventiva 1</t>
  </si>
  <si>
    <t>GEMA 17 Acción preventiva 2</t>
  </si>
  <si>
    <t>GEMA 17 Acción preventiva 3</t>
  </si>
  <si>
    <t>GEMA 17 Acción preventiva 4</t>
  </si>
  <si>
    <t>GEMA 18 Acción preventiva 1</t>
  </si>
  <si>
    <t>GEMA 18 Acción preventiva 2</t>
  </si>
  <si>
    <t>GEMA 18 Acción preventiva 3</t>
  </si>
  <si>
    <t>GEMA 18 Acción preventiva 4</t>
  </si>
  <si>
    <t>GEMA 19 Acción preventiva 1</t>
  </si>
  <si>
    <t>GEMA 19 Acción preventiva 2</t>
  </si>
  <si>
    <t>GEMA 19 Acción preventiva 3</t>
  </si>
  <si>
    <t>GEMA 19 Acción preventiva 4</t>
  </si>
  <si>
    <t>POSPR 20 Acción preventiva 1</t>
  </si>
  <si>
    <t>POSPR 20 Acción preventiva 2</t>
  </si>
  <si>
    <t>POSPR 20 Acción preventiva 3</t>
  </si>
  <si>
    <t>POSPR 20 Acción preventiva 4</t>
  </si>
  <si>
    <t>POSPR 21 Acción preventiva 1</t>
  </si>
  <si>
    <t>POSPR 21 Acción preventiva 2</t>
  </si>
  <si>
    <t>POSPR 21 Acción preventiva 3</t>
  </si>
  <si>
    <t>POSPR 21 Acción preventiva 4</t>
  </si>
  <si>
    <t>POSPR 22 Acción preventiva 1</t>
  </si>
  <si>
    <t>POSPR 22 Acción preventiva 2</t>
  </si>
  <si>
    <t>POSPR 22 Acción preventiva 3</t>
  </si>
  <si>
    <t>POSPR 22 Acción preventiva 4</t>
  </si>
  <si>
    <t>POSPR 23 Acción preventiva 1</t>
  </si>
  <si>
    <t>POSPR 23 Acción preventiva 2</t>
  </si>
  <si>
    <t>POSPR 23 Acción preventiva 3</t>
  </si>
  <si>
    <t>POSPR 23 Acción preventiva 4</t>
  </si>
  <si>
    <t>POSPR 24 Acción preventiva 1</t>
  </si>
  <si>
    <t>POSPR 24 Acción preventiva 2</t>
  </si>
  <si>
    <t>POSPR 24 Acción preventiva 3</t>
  </si>
  <si>
    <t>POSPR 24 Acción preventiva 4</t>
  </si>
  <si>
    <t>SEJUT 25 Acción preventiva 1</t>
  </si>
  <si>
    <t>SEJUT 25 Acción preventiva 2</t>
  </si>
  <si>
    <t>SEJUT 25 Acción preventiva 3</t>
  </si>
  <si>
    <t>SEJUT 25 Acción preventiva 4</t>
  </si>
  <si>
    <t>SEJUT 26 Acción preventiva 1</t>
  </si>
  <si>
    <t>SEJUT 26 Acción preventiva 2</t>
  </si>
  <si>
    <t>SEJUT 26 Acción preventiva 3</t>
  </si>
  <si>
    <t>SEJUT 26 Acción preventiva 4</t>
  </si>
  <si>
    <t>SEJUT 27 Acción preventiva 1</t>
  </si>
  <si>
    <t>SEJUT 27 Acción preventiva 2</t>
  </si>
  <si>
    <t>SEJUT 27 Acción preventiva 3</t>
  </si>
  <si>
    <t>SEJUT 27 Acción preventiva 4</t>
  </si>
  <si>
    <t>SEJUT 28 Acción preventiva 1</t>
  </si>
  <si>
    <t>SEJUT 28 Acción preventiva 2</t>
  </si>
  <si>
    <t>SEJUT 28 Acción preventiva 3</t>
  </si>
  <si>
    <t>SEJUT 28 Acción preventiva 4</t>
  </si>
  <si>
    <t>SEJUT 29 Acción preventiva 1</t>
  </si>
  <si>
    <t>SEJUT 29 Acción preventiva 2</t>
  </si>
  <si>
    <t>SEJUT 29 Acción preventiva 3</t>
  </si>
  <si>
    <t>SEJUT 29 Acción preventiva 4</t>
  </si>
  <si>
    <t>SEJUT 30 Acción preventiva 1</t>
  </si>
  <si>
    <t>SEJUT 30 Acción preventiva 2</t>
  </si>
  <si>
    <t>SEJUT 30 Acción preventiva 3</t>
  </si>
  <si>
    <t>SEJUT 30 Acción preventiva 4</t>
  </si>
  <si>
    <t>ACCTI 31 Acción preventiva 1</t>
  </si>
  <si>
    <t>ACCTI 31 Acción preventiva 2</t>
  </si>
  <si>
    <t>ACCTI 31 Acción preventiva 3</t>
  </si>
  <si>
    <t>ACCTI 31 Acción preventiva 4</t>
  </si>
  <si>
    <t>ACCTI 32 Acción preventiva 1</t>
  </si>
  <si>
    <t>ACCTI 32 Acción preventiva 2</t>
  </si>
  <si>
    <t>ACCTI 32 Acción preventiva 3</t>
  </si>
  <si>
    <t>ACCTI 32 Acción preventiva 4</t>
  </si>
  <si>
    <t>ACCTI 33 Acción preventiva 1</t>
  </si>
  <si>
    <t>ACCTI 33 Acción preventiva 2</t>
  </si>
  <si>
    <t>ACCTI 33 Acción preventiva 3</t>
  </si>
  <si>
    <t>ACCTI 33 Acción preventiva 4</t>
  </si>
  <si>
    <t>ACCTI 34 Acción preventiva 1</t>
  </si>
  <si>
    <t>ACCTI 34 Acción preventiva 2</t>
  </si>
  <si>
    <t>ACCTI 34 Acción preventiva 3</t>
  </si>
  <si>
    <t>ACCTI 34 Acción preventiva 4</t>
  </si>
  <si>
    <t>ACCTI 35 Acción preventiva 1</t>
  </si>
  <si>
    <t>ACCTI 35 Acción preventiva 2</t>
  </si>
  <si>
    <t>ACCTI 35 Acción preventiva 3</t>
  </si>
  <si>
    <t>ACCTI 35 Acción preventiva 4</t>
  </si>
  <si>
    <t>ACCTI 36 Acción preventiva 1</t>
  </si>
  <si>
    <t>ACCTI 36 Acción preventiva 2</t>
  </si>
  <si>
    <t>ACCTI 36 Acción preventiva 3</t>
  </si>
  <si>
    <t>ACCTI 36 Acción preventiva 4</t>
  </si>
  <si>
    <t>ACCTI 37 Acción preventiva 1</t>
  </si>
  <si>
    <t>ACCTI 37 Acción preventiva 2</t>
  </si>
  <si>
    <t>ACCTI 37 Acción preventiva 3</t>
  </si>
  <si>
    <t>ACCTI 37 Acción preventiva 4</t>
  </si>
  <si>
    <t>ACCTI 38 Acción preventiva 1</t>
  </si>
  <si>
    <t>ACCTI 38 Acción preventiva 2</t>
  </si>
  <si>
    <t>ACCTI 38 Acción preventiva 3</t>
  </si>
  <si>
    <t>ACCTI 38 Acción preventiva 4</t>
  </si>
  <si>
    <t>ACCTI 39 Acción preventiva 1</t>
  </si>
  <si>
    <t>ACCTI 39 Acción preventiva 2</t>
  </si>
  <si>
    <t>ACCTI 39 Acción preventiva 3</t>
  </si>
  <si>
    <t>ACCTI 39 Acción preventiva 4</t>
  </si>
  <si>
    <t>ADMTI 40 Acción preventiva 1</t>
  </si>
  <si>
    <t>ADMTI 40 Acción preventiva 2</t>
  </si>
  <si>
    <t>ADMTI 40 Acción preventiva 3</t>
  </si>
  <si>
    <t>ADMTI 40 Acción preventiva 4</t>
  </si>
  <si>
    <t>ADMTI 41 Acción preventiva 1</t>
  </si>
  <si>
    <t>ADMTI 41 Acción preventiva 2</t>
  </si>
  <si>
    <t>ADMTI 41 Acción preventiva 3</t>
  </si>
  <si>
    <t>ADMTI 41 Acción preventiva 4</t>
  </si>
  <si>
    <t>ADMTI 42 Acción preventiva 1</t>
  </si>
  <si>
    <t>ADMTI 42 Acción preventiva 2</t>
  </si>
  <si>
    <t>ADMTI 42 Acción preventiva 3</t>
  </si>
  <si>
    <t>ADMTI 42 Acción preventiva 4</t>
  </si>
  <si>
    <t>GINFO 43 Acción preventiva 1</t>
  </si>
  <si>
    <t>GINFO 43 Acción preventiva 2</t>
  </si>
  <si>
    <t>GINFO 43 Acción preventiva 3</t>
  </si>
  <si>
    <t>GINFO 43 Acción preventiva 4</t>
  </si>
  <si>
    <t>GINFO 44 Acción preventiva 1</t>
  </si>
  <si>
    <t>GINFO 44 Acción preventiva 2</t>
  </si>
  <si>
    <t>GINFO 44 Acción preventiva 3</t>
  </si>
  <si>
    <t>GINFO 44 Acción preventiva 4</t>
  </si>
  <si>
    <t>GINFO 45 Acción preventiva 1</t>
  </si>
  <si>
    <t>GINFO 45 Acción preventiva 2</t>
  </si>
  <si>
    <t>GINFO 45 Acción preventiva 3</t>
  </si>
  <si>
    <t>GINFO 45 Acción preventiva 4</t>
  </si>
  <si>
    <t>GINFO 46 Acción preventiva 1</t>
  </si>
  <si>
    <t>GINFO 46 Acción preventiva 2</t>
  </si>
  <si>
    <t>GINFO 46 Acción preventiva 3</t>
  </si>
  <si>
    <t>GINFO 46 Acción preventiva 4</t>
  </si>
  <si>
    <t>GINFO 47 Acción preventiva 1</t>
  </si>
  <si>
    <t>GINFO 47 Acción preventiva 2</t>
  </si>
  <si>
    <t>GINFO 47 Acción preventiva 3</t>
  </si>
  <si>
    <t>GINFO 47 Acción preventiva 4</t>
  </si>
  <si>
    <t>GINFO 48 Acción preventiva 1</t>
  </si>
  <si>
    <t>GINFO 48 Acción preventiva 2</t>
  </si>
  <si>
    <t>GINFO 48 Acción preventiva 3</t>
  </si>
  <si>
    <t>GINFO 48 Acción preventiva 4</t>
  </si>
  <si>
    <t>GINFO 49 Acción preventiva 1</t>
  </si>
  <si>
    <t>GINFO 49 Acción preventiva 2</t>
  </si>
  <si>
    <t>GINFO 49 Acción preventiva 3</t>
  </si>
  <si>
    <t>GINFO 49 Acción preventiva 4</t>
  </si>
  <si>
    <t>GTHU 50 Acción preventiva 1</t>
  </si>
  <si>
    <t>GTHU 50 Acción preventiva 2</t>
  </si>
  <si>
    <t>GTHU 50 Acción preventiva 3</t>
  </si>
  <si>
    <t>GTHU 50 Acción preventiva 4</t>
  </si>
  <si>
    <t>GTHU 51 Acción preventiva 1</t>
  </si>
  <si>
    <t>GTHU 51 Acción preventiva 2</t>
  </si>
  <si>
    <t>GTHU 51 Acción preventiva 3</t>
  </si>
  <si>
    <t>GTHU 51 Acción preventiva 4</t>
  </si>
  <si>
    <t>GTHU 52 Acción preventiva 1</t>
  </si>
  <si>
    <t>GTHU 52 Acción preventiva 2</t>
  </si>
  <si>
    <t>GTHU 52 Acción preventiva 3</t>
  </si>
  <si>
    <t>GTHU 52 Acción preventiva 4</t>
  </si>
  <si>
    <t>GTHU 53 Acción preventiva 1</t>
  </si>
  <si>
    <t>GTHU 53 Acción preventiva 2</t>
  </si>
  <si>
    <t>GTHU 53 Acción preventiva 3</t>
  </si>
  <si>
    <t>GTHU 53 Acción preventiva 4</t>
  </si>
  <si>
    <t>GTHU 54 Acción preventiva 1</t>
  </si>
  <si>
    <t>GTHU 54 Acción preventiva 2</t>
  </si>
  <si>
    <t>GTHU 54 Acción preventiva 3</t>
  </si>
  <si>
    <t>GTHU 54 Acción preventiva 4</t>
  </si>
  <si>
    <t>GTHU 55 Acción preventiva 1</t>
  </si>
  <si>
    <t>GTHU 55 Acción preventiva 2</t>
  </si>
  <si>
    <t>GTHU 55 Acción preventiva 3</t>
  </si>
  <si>
    <t>GTHU 55 Acción preventiva 4</t>
  </si>
  <si>
    <t>ADQBS 56 Acción preventiva 1</t>
  </si>
  <si>
    <t>ADQBS 56 Acción preventiva 2</t>
  </si>
  <si>
    <t>ADQBS 56 Acción preventiva 3</t>
  </si>
  <si>
    <t>ADQBS 56 Acción preventiva 4</t>
  </si>
  <si>
    <t>ADQBS 57 Acción preventiva 1</t>
  </si>
  <si>
    <t>ADQBS 57 Acción preventiva 2</t>
  </si>
  <si>
    <t>ADQBS 57 Acción preventiva 3</t>
  </si>
  <si>
    <t>ADQBS 57 Acción preventiva 4</t>
  </si>
  <si>
    <t>ADQBS 58 Acción preventiva 1</t>
  </si>
  <si>
    <t>ADQBS 58 Acción preventiva 2</t>
  </si>
  <si>
    <t>ADQBS 58 Acción preventiva 3</t>
  </si>
  <si>
    <t>ADQBS 58 Acción preventiva 4</t>
  </si>
  <si>
    <t>ADMBS 59 Acción preventiva 1</t>
  </si>
  <si>
    <t>ADMBS 59 Acción preventiva 2</t>
  </si>
  <si>
    <t>ADMBS 59 Acción preventiva 3</t>
  </si>
  <si>
    <t>ADMBS 59 Acción preventiva 4</t>
  </si>
  <si>
    <t>ADMBS 60 Acción preventiva 1</t>
  </si>
  <si>
    <t>ADMBS 60 Acción preventiva 2</t>
  </si>
  <si>
    <t>ADMBS 60 Acción preventiva 3</t>
  </si>
  <si>
    <t>ADMBS 60 Acción preventiva 4</t>
  </si>
  <si>
    <t>ADMBS 61 Acción preventiva 1</t>
  </si>
  <si>
    <t>ADMBS 61 Acción preventiva 2</t>
  </si>
  <si>
    <t>ADMBS 61 Acción preventiva 3</t>
  </si>
  <si>
    <t>ADMBS 61 Acción preventiva 4</t>
  </si>
  <si>
    <t>ADMBS 62 Acción preventiva 1</t>
  </si>
  <si>
    <t>ADMBS 62 Acción preventiva 2</t>
  </si>
  <si>
    <t>ADMBS 62 Acción preventiva 3</t>
  </si>
  <si>
    <t>ADMBS 62 Acción preventiva 4</t>
  </si>
  <si>
    <t>ADMBS 63 Acción preventiva 1</t>
  </si>
  <si>
    <t>ADMBS 63 Acción preventiva 2</t>
  </si>
  <si>
    <t>ADMBS 63 Acción preventiva 3</t>
  </si>
  <si>
    <t>ADMBS 63 Acción preventiva 4</t>
  </si>
  <si>
    <t>ADMBS 64 Acción preventiva 1</t>
  </si>
  <si>
    <t>ADMBS 64 Acción preventiva 2</t>
  </si>
  <si>
    <t>ADMBS 64 Acción preventiva 3</t>
  </si>
  <si>
    <t>ADMBS 64 Acción preventiva 4</t>
  </si>
  <si>
    <t>ADMBS 65 Acción preventiva 1</t>
  </si>
  <si>
    <t>ADMBS 65 Acción preventiva 2</t>
  </si>
  <si>
    <t>ADMBS 65 Acción preventiva 3</t>
  </si>
  <si>
    <t>ADMBS 65 Acción preventiva 4</t>
  </si>
  <si>
    <t>ADMBS 66 Acción preventiva 1</t>
  </si>
  <si>
    <t>ADMBS 66 Acción preventiva 2</t>
  </si>
  <si>
    <t>ADMBS 66 Acción preventiva 3</t>
  </si>
  <si>
    <t>ADMBS 66 Acción preventiva 4</t>
  </si>
  <si>
    <t>APJUR 67 Acción preventiva 1</t>
  </si>
  <si>
    <t>APJUR 67 Acción preventiva 2</t>
  </si>
  <si>
    <t>APJUR 67 Acción preventiva 3</t>
  </si>
  <si>
    <t>APJUR 67 Acción preventiva 4</t>
  </si>
  <si>
    <t>APJUR 68 Acción preventiva 1</t>
  </si>
  <si>
    <t>APJUR 68 Acción preventiva 2</t>
  </si>
  <si>
    <t>APJUR 68 Acción preventiva 3</t>
  </si>
  <si>
    <t>APJUR 68 Acción preventiva 4</t>
  </si>
  <si>
    <t>APJUR 69 Acción preventiva 1</t>
  </si>
  <si>
    <t>APJUR 69 Acción preventiva 2</t>
  </si>
  <si>
    <t>APJUR 69 Acción preventiva 3</t>
  </si>
  <si>
    <t>APJUR 69 Acción preventiva 4</t>
  </si>
  <si>
    <t>GEFIN 70 Acción preventiva 1</t>
  </si>
  <si>
    <t>GEFIN 70 Acción preventiva 2</t>
  </si>
  <si>
    <t>GEFIN 70 Acción preventiva 3</t>
  </si>
  <si>
    <t>GEFIN 70 Acción preventiva 4</t>
  </si>
  <si>
    <t>GEFIN 71 Acción preventiva 1</t>
  </si>
  <si>
    <t>GEFIN 71 Acción preventiva 2</t>
  </si>
  <si>
    <t>GEFIN 71 Acción preventiva 3</t>
  </si>
  <si>
    <t>GEFIN 71 Acción preventiva 4</t>
  </si>
  <si>
    <t>GEFIN 72 Acción preventiva 1</t>
  </si>
  <si>
    <t>GEFIN 72 Acción preventiva 2</t>
  </si>
  <si>
    <t>GEFIN 72 Acción preventiva 3</t>
  </si>
  <si>
    <t>GEFIN 72 Acción preventiva 4</t>
  </si>
  <si>
    <t>GEFIN 73 Acción preventiva 1</t>
  </si>
  <si>
    <t>GEFIN 73 Acción preventiva 2</t>
  </si>
  <si>
    <t>GEFIN 73 Acción preventiva 3</t>
  </si>
  <si>
    <t>GEFIN 73 Acción preventiva 4</t>
  </si>
  <si>
    <t>GEFIN 74 Acción preventiva 1</t>
  </si>
  <si>
    <t>GEFIN 74 Acción preventiva 2</t>
  </si>
  <si>
    <t>GEFIN 74 Acción preventiva 3</t>
  </si>
  <si>
    <t>GEFIN 74 Acción preventiva 4</t>
  </si>
  <si>
    <t>GEFIN 75 Acción preventiva 1</t>
  </si>
  <si>
    <t>GEFIN 75 Acción preventiva 2</t>
  </si>
  <si>
    <t>GEFIN 75 Acción preventiva 3</t>
  </si>
  <si>
    <t>GEFIN 75 Acción preventiva 4</t>
  </si>
  <si>
    <t>GEFIN 76 Acción preventiva 1</t>
  </si>
  <si>
    <t>GEFIN 76 Acción preventiva 2</t>
  </si>
  <si>
    <t>GEFIN 76 Acción preventiva 3</t>
  </si>
  <si>
    <t>GEFIN 76 Acción preventiva 4</t>
  </si>
  <si>
    <t>GEFIN 77 Acción preventiva 1</t>
  </si>
  <si>
    <t>GEFIN 77 Acción preventiva 2</t>
  </si>
  <si>
    <t>GEFIN 77 Acción preventiva 3</t>
  </si>
  <si>
    <t>GEFIN 77 Acción preventiva 4</t>
  </si>
  <si>
    <t>GEFIN 78 Acción preventiva 1</t>
  </si>
  <si>
    <t>GEFIN 78 Acción preventiva 2</t>
  </si>
  <si>
    <t>GEFIN 78 Acción preventiva 3</t>
  </si>
  <si>
    <t>GEFIN 78 Acción preventiva 4</t>
  </si>
  <si>
    <t>SEYM 79 Acción preventiva 1</t>
  </si>
  <si>
    <t>SEYM 79 Acción preventiva 2</t>
  </si>
  <si>
    <t>SEYM 79 Acción preventiva 3</t>
  </si>
  <si>
    <t>SEYM 79 Acción preventiva 4</t>
  </si>
  <si>
    <t>SEYM 80 Acción preventiva 1</t>
  </si>
  <si>
    <t>SEYM 80 Acción preventiva 2</t>
  </si>
  <si>
    <t>SEYM 80 Acción preventiva 3</t>
  </si>
  <si>
    <t>SEYM 80 Acción preventiva 4</t>
  </si>
  <si>
    <t>SEYM 81 Acción preventiva 1</t>
  </si>
  <si>
    <t>SEYM 81 Acción preventiva 2</t>
  </si>
  <si>
    <t>SEYM 81 Acción preventiva 3</t>
  </si>
  <si>
    <t>SEYM 81 Acción preventiva 4</t>
  </si>
  <si>
    <t>SEYM 82 Acción preventiva 1</t>
  </si>
  <si>
    <t>SEYM 82 Acción preventiva 2</t>
  </si>
  <si>
    <t>SEYM 82 Acción preventiva 3</t>
  </si>
  <si>
    <t>SEYM 82 Acción preventiva 4</t>
  </si>
  <si>
    <t>COGGI 8 Acción preventiva 1</t>
  </si>
  <si>
    <t>COGGI 9 Acción preventiva 1</t>
  </si>
  <si>
    <t>Índice general de los cuatro indicadores</t>
  </si>
  <si>
    <t>Impacto que identifica más alto</t>
  </si>
  <si>
    <t>Planes de acción 2026</t>
  </si>
  <si>
    <t>Plan de Incentivos institucionales</t>
  </si>
  <si>
    <t>Plan Anual de Adquisiciones - PAABS</t>
  </si>
  <si>
    <t>Plan de Trabajo Anual de Seguridad y Salud en Trabajo SG - SST</t>
  </si>
  <si>
    <t>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t>
  </si>
  <si>
    <t>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t>
  </si>
  <si>
    <t>La posibilidad de incumplir con la gestión estratégica de la información, la definición de políticas, lineamientos y estándares de TIC que fortalezcan el gobierno de datos, la interoperabilidad y la arquitectura empresarial.</t>
  </si>
  <si>
    <t>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t>
  </si>
  <si>
    <t>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t>
  </si>
  <si>
    <t>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t>
  </si>
  <si>
    <t>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t>
  </si>
  <si>
    <t>La posibilidad de incumplir con las acciones institucionales requeridas para la implementación efectiva del Ordenamiento Social de la Propiedad Rural a cargo de la ANT</t>
  </si>
  <si>
    <t>Desde la formulación de planes de ordenamiento de la propiedad rural, y/o de análisis de información de los diferentes modelos de atención hasta la implementación de acciones que permiten el cumplimiento de los procesos misionales de la entidad.</t>
  </si>
  <si>
    <t>ESTRATEGIA DE TIC Y GOBIERNO DE DATOS</t>
  </si>
  <si>
    <t>ANALISIS DE DATOS E INTEROPERABILIDAD</t>
  </si>
  <si>
    <t>GESTIÓN DE SEGURIDAD Y PRIVACIDAD DE LA INFORMACIÓN</t>
  </si>
  <si>
    <t>GESTIÓN DE CONTINUIDAD DE NEGOCIO</t>
  </si>
  <si>
    <t>CONSTITUCIÓN, AMPLIACIÓN, SANEAMIENTO O RESTRUCTURACIÓN DE RESGUARDOS INDÍGENAS</t>
  </si>
  <si>
    <t>TITULACIÓN COLECTIVA, AMPLIACIÓN Y SANEAMIENTO A COMUNIDADES NEGRAS</t>
  </si>
  <si>
    <t>REVERSIÓN DE BALDIÓS ADJUDICADOS</t>
  </si>
  <si>
    <t>IMPLEMENTACIÓN DEL CICLO DE VIDA DE SOLUCIONES DE SOFTWARE</t>
  </si>
  <si>
    <t>ADMINISTRACIÓN Y SOPORTE DE INFRAESTRUCTURA TECNOLÓGICA, BASE DE DATOS, SERVICIOS TIC Y SEGURIDAD INFORMATICA</t>
  </si>
  <si>
    <t>PRODUCCIÓN TÉCNICA DE INFORMACIÓN GEOGRÁFICA Y TOPOGRÁFICA</t>
  </si>
  <si>
    <t>PUBLICACIÓN DE INFORMACIÓN EN INTRANET Y PÁGINA WEB</t>
  </si>
  <si>
    <t>SEGUIMIENTO AL MODELO INTEGRADO DE LA PLANEACIÓN Y GESTIÓN</t>
  </si>
  <si>
    <t>MONITOREO DE LA SEGURIDAD Y PRIVACIDAD DE LA INFORMACIÓN</t>
  </si>
  <si>
    <t>Dirección de Asuntos Étnicos -SAE</t>
  </si>
  <si>
    <t>Inadecuada gestión para lograr la clarificación de títulos de origen colonial o republicano</t>
  </si>
  <si>
    <t xml:space="preserve"> de la entidad ante las comunidades indígenas</t>
  </si>
  <si>
    <t>al incumplimiento en la ejecución del Plan de Acción Institucional aprobado para la clarificación de títulos de origen colonial o republicano</t>
  </si>
  <si>
    <t>Plan de Acción Institucional</t>
  </si>
  <si>
    <t>Fortalecimiento de la materialización de los derechos territoriales de los Pueblos y Comunidades Indígenas  Nacional</t>
  </si>
  <si>
    <t>La SUBDIRECCIÓN DE ASUNTOS ÉTNICOS</t>
  </si>
  <si>
    <t>verifica el cumplimiento de la ejecución del plan de acción</t>
  </si>
  <si>
    <t>unas mesas técnicas semestrales que se inscriben en un acta de reunión para el monitoreo de la gestión del procedimiento</t>
  </si>
  <si>
    <t>prioriza el análisis del cumplimiento de los actos administrativos no generados como meta del plan de acción de la vigencia anterior para incluir</t>
  </si>
  <si>
    <t>la formulación del nuevo plan de acción anual</t>
  </si>
  <si>
    <t>Inadecuada gestión para lograr la delimitación politico administrativa para comunidades indigenas</t>
  </si>
  <si>
    <t>Dirección de Asuntos Étnicos</t>
  </si>
  <si>
    <t>de la entidad ante las comunidades indigenas</t>
  </si>
  <si>
    <t>al incumplimiento de la ejecución del Plan de Acción Institucional aprobado para la delimitación politico administrativo para comunidades indigenas</t>
  </si>
  <si>
    <t>La DIRECCIÓN DE ASUNTOS ÉTNICOS</t>
  </si>
  <si>
    <t>unas mesas técnicas semestrales que se inscriben en un acta de reunión para el monitoreo de la gestión de los procedimientos</t>
  </si>
  <si>
    <t>Informe general de cumplimiento de plan de acción - Resoluciones</t>
  </si>
  <si>
    <t>Inadecuada gestión para la constitución de Resguardos Indigenas</t>
  </si>
  <si>
    <t>al incumplimiento de la ejecución del Plan de Acción Institucional aprobado para la Constitución de Resguardos indigenas</t>
  </si>
  <si>
    <t>verifica el cumplimiento de requisitos establecidos en la ley para dar apertura al expediente</t>
  </si>
  <si>
    <t>registro de la información de solicitud en el archivo Base de Datos DAE cada vez que exista una solicitud presentada por el representante legal de la comunidad indigena a la ANT</t>
  </si>
  <si>
    <t>revisa el proyecto de acuerdo a Constitución o Ampliación</t>
  </si>
  <si>
    <t>los requisitos que describen los procedimientos para que el documento sea aprobado y firmado por el Consejo Directivo de la ANT cada vez que se requiera cumplir la necesidad de una comunidad indigena</t>
  </si>
  <si>
    <t>corrije el proyecto de acuerdo a Constitución o Ampliación</t>
  </si>
  <si>
    <t>la forma ACCTI-F-072 AUTO CORRECCIÓN DE IRREGULARIDADES para  atender las observaciones del Consejo Directivo en su votación negativa</t>
  </si>
  <si>
    <t>Seguimiento trimestral a la ejecución de los procedimientos de Constitución de Resguardos Indigenas</t>
  </si>
  <si>
    <t>Acta de Reunión y/o Presentaciones en Diapositivas</t>
  </si>
  <si>
    <t>Inadecuada gestión para la Titulación de Comunidades Negras</t>
  </si>
  <si>
    <t xml:space="preserve"> de la entidad ante las comunidades Negras</t>
  </si>
  <si>
    <t>al incumplimiento de la ejecución del Plan de Acción Institucional formulado para la Titulación Colectiva de Comunidades Negras</t>
  </si>
  <si>
    <t>Fortalecimiento de la materialización de derechos territoriales de las Comunidades Negras, Afrocolombianas, Raizales y Palenqueras a nivel Nacional</t>
  </si>
  <si>
    <t>registro de la información de solicitud en el archivo Base de Datos DAE cada vez que exista una solicitud presentada por el representante legal de la comunidad negra a la ANT</t>
  </si>
  <si>
    <t>revisa el proyecto de resolución a Titulación Colectiva o Ampliación de Titulos Colectivos</t>
  </si>
  <si>
    <t>los requisitos que describen los procedimientos para que el documento sea aprobado y firmado por la Comisión Ley 70 cada vez que se requiera cumplir la necesidad de una comunidad negra</t>
  </si>
  <si>
    <t>corrije el proyecto de resolución a Titulación Colectiva o Ampliación de Titulos Colectivos</t>
  </si>
  <si>
    <t>la forma ACCTI-F-072 AUTO CORRECCIÓN DE IRREGULARIDADES para  atender las observaciones de la Comisión Ley 70 en su votación negativa</t>
  </si>
  <si>
    <t>Seguimiento trimestral a la ejecución de los procedimientos de Titulación Colectiva de Comunidades Negras</t>
  </si>
  <si>
    <t>Informe semestral de registro titulación colectiva ante la ORIP</t>
  </si>
  <si>
    <t>Inadecuada gestión de la información externa e interna</t>
  </si>
  <si>
    <t>Inadecuado manejo de la imagen institucional</t>
  </si>
  <si>
    <t>en la credibilidad y mala imagen institucional</t>
  </si>
  <si>
    <t>deficiencia en la información interna y externa de boletines y comunicados de prensa en la entidad</t>
  </si>
  <si>
    <t>incidiendo en la percepción y confianza hacia la institución</t>
  </si>
  <si>
    <t>al manejo inadecuado de la imagen institucional (símbolos, nombre, colores, manual de imagen, entre otros)</t>
  </si>
  <si>
    <t xml:space="preserve">
Programa de Transparencia y Ética Pública PTEP</t>
  </si>
  <si>
    <t>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</si>
  <si>
    <t>revisa el contenido y estilo de los textos redactados para ser aprobados en boletines y comunicados de prensa</t>
  </si>
  <si>
    <t>de una matriz de seguimiento donde se ha validado el tipo de información, alcance y usuario final para determinar si cumple con los lineamientos en comunicación interna y externa</t>
  </si>
  <si>
    <t>emite nuevo mensaje</t>
  </si>
  <si>
    <t>de los diferentes medios de comunicación con aclaraciones por parte del Director General o jefe de oficina correspondiente</t>
  </si>
  <si>
    <t xml:space="preserve">valida la calidad de la solicitud para la pieza de diseño </t>
  </si>
  <si>
    <t xml:space="preserve">la forma COGGI-F-014 SOLICITUD DE REQUERIMIENTOS AL EQUIPO DE COMUNICACIONES V2 cada vez que la dependencia realice la solicitud
</t>
  </si>
  <si>
    <t xml:space="preserve">verifica los lineamientos para el cumplimiento en el uso de la imagen institucional </t>
  </si>
  <si>
    <t>matriz de seguimiento y formato de solicitud para el diseño de pieza al grupo de diseño grafico y una cadena de comunicación en whatsapp del grupo de diseño grafico</t>
  </si>
  <si>
    <t>prioriza el rediseño de los instrumentos que se utilizan en los diferentes medios, eventos e implementos que requiera la ANT</t>
  </si>
  <si>
    <t>de la actualización de la imagen instucional cumpliendo con el manual de imagen</t>
  </si>
  <si>
    <t>El EQUIPO DE COMUNICACIONES - DG</t>
  </si>
  <si>
    <t>Oficina del Inspector de la Gestión de Tierras</t>
  </si>
  <si>
    <t>MAL REGISTRO Y TRÁMITE DE DENUNCIAS</t>
  </si>
  <si>
    <t>en la imagen institucional de la entidad antes los grupos de interés</t>
  </si>
  <si>
    <t>al desconocimiento en el registro y trámite de denuncias que llegan a la OIGT por los diferentes canales de atención al ciudadano disponibles en la entidad (Virtual y fisico).</t>
  </si>
  <si>
    <t>Fortalecimiento del desempeño del modelo integrado de planeación y gestión de la ANT nacional</t>
  </si>
  <si>
    <t>verifica y analiza el estado de los trámites y la gestión de las denuncias y/o PQRS asignadas a la dependencia de acuerdo con su competencia. Este seguimiento se realiza</t>
  </si>
  <si>
    <t>Gestor Documental Orfeo y del reporte correspondiente en Power BI mensualmente. En caso de no evidenciarse gestión en el trámite, se generara una alerta al profesional responsable. Esta alerta se basa en el resultado del balance estadístico trimestral, el cual detalla el número de denuncias recibidas durante el periodo de análisis, la gestión realizada y la clasificación de dichas denuncias.</t>
  </si>
  <si>
    <t xml:space="preserve">Verifica en que casos procede una actuación administrativa, para interponer la denuncia penal, queja disciplinaria, fiscal o la que corresponde ante la autoridad competente y para ello, </t>
  </si>
  <si>
    <t>un memorando, cada vez que se analice un caso,  la OIGT emite las respectivas recomendaciones a las dependencias,  para que se adelanten las acciones que correspondan de acuerdo con sus competencias aportando la documentación recopilada y el contexto construido</t>
  </si>
  <si>
    <t>en caso de identificar que no se están dando respuestas a las PQRSD dentro de los tiempos establecidos, el supervisor emitirá una alerta al profesional encargado, quien deberá completar el trámite correspondiente en un plazo máximo de un (1) día, en caso de incumplirlo se enviará</t>
  </si>
  <si>
    <t>una comunicación  interna, un llamado de atención citando la responsabilidad que le atañe en su relación contractual y/o laboral con la dependencia</t>
  </si>
  <si>
    <t>30%</t>
  </si>
  <si>
    <t>40%</t>
  </si>
  <si>
    <t>Impacto</t>
  </si>
  <si>
    <t>25%</t>
  </si>
  <si>
    <t xml:space="preserve">realiza un informe sobre las denuncias recepcionadas por la dependencia,  el cual se publica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</si>
  <si>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Inspectror de la Gestión de Tierras bajo su competencia a través del Gestor Documental Orfeo.</t>
  </si>
  <si>
    <t>implementa un instrumento de valoración de la satisfacción, el cual se incluye en todas las respuestas emitidas desde la OIGT en atención a las PQRSD para mitigar el riesgo reputacional de la entidad, con la información recolectada se realiza un balance de gestión semestralmente, el cual es utilizado como insumo para la implementación de acciones de mejora.</t>
  </si>
  <si>
    <t>Informe semestral con el resultado obtenido del balance estadístico de valoración de satisfacción</t>
  </si>
  <si>
    <t>SG - GRUP CONT</t>
  </si>
  <si>
    <t>Inadecuado análisis del sector para temas contractuales</t>
  </si>
  <si>
    <t xml:space="preserve">Secretaría General - Grup Cont </t>
  </si>
  <si>
    <t>en la imagen institucional ante los grupos de interés</t>
  </si>
  <si>
    <t>a vicios en la determinación de los presupuestos (análisis del sector)</t>
  </si>
  <si>
    <t>realiza los análisis del sector para los procesos de contratación de la entidad, con base en la metodología señalada por Colombia Compra Eficiente y en el manual de contratación de la Agencia</t>
  </si>
  <si>
    <t>diligenciamiento de la forma ADQBS-F-008 "análisis del sector", para los procesos de contratación cada vez que se requieran distintos a CPS (se efectúa dentro del formato de Estudios previos) y los convenios de cooperación internacional que no requieren dicho análisis</t>
  </si>
  <si>
    <t xml:space="preserve">elabora un nuevo análisis del sector para el proceso contractual, inmediatamente se detecta el error </t>
  </si>
  <si>
    <t>diligenciamiento de la forma ADQBS-F-008 "análisis del sector" para los procesos de contratación distintos a CPS y los convenios de cooperación internacional que no requieren dicho análisis</t>
  </si>
  <si>
    <t>Comunicación al equipo de análisis del sector sobre las diferencias que se presentan entre la versión 2 y 3 de la Guía para la Elaboración de Estudios del Sector</t>
  </si>
  <si>
    <t xml:space="preserve">Correo electronico de comunicación sobre el tema </t>
  </si>
  <si>
    <t>Nulidad de un proceso de selección contractual por vicios en los documentos precontractuales de un proceso</t>
  </si>
  <si>
    <t>a la revisión deficiente en el momento de estructuración de los documentos precontractuales de un proceso de selección</t>
  </si>
  <si>
    <t>El GRUPO INTERNO DE TRABAJO PARA LA GESTIÓN CONTRACTUAL - SG - Abogado revisor</t>
  </si>
  <si>
    <t>valida los documentos precontractuales</t>
  </si>
  <si>
    <t>la plataforma de SECOPII cada vez que se requiere un proceso de selección y han sido cargados previamente por el abogado estructurador</t>
  </si>
  <si>
    <t>rechaza los documentos precontractuales</t>
  </si>
  <si>
    <t>su flujo de aprobación en SECOP II para que el abogado estructurador subsane los documentos y se carguen de nuevo</t>
  </si>
  <si>
    <t>Realizar banner informativo donde se socialice los requisitos minimos legales para la suscripción de contratos y convenios mediante la modalidad de contratación directa</t>
  </si>
  <si>
    <t>Uso indebido de la modalidad de contratación directa</t>
  </si>
  <si>
    <t>al desconocimiento de la norma y/o mal intención por parte de los responsables del proceso</t>
  </si>
  <si>
    <t>El GRUPO INTERNO DE TRABAJO PARA LA GESTIÓN CONTRACTUAL - SG -  Abogado estructurador</t>
  </si>
  <si>
    <t>revisa la capacidad e idoneidad del proveedor</t>
  </si>
  <si>
    <t xml:space="preserve">las formas ADQBS-F-036 CONSTANCIA DE CAPACIDAD E IDONEIDAD PARA CONTRATACIÓN DIRECTA o ADQBS-F-027 CONSTANCIA DE IDONEIDAD Y EXPERIENCIA (dependiendo de la necesidad del objeto a contratar), diligenciados previamente por las áreas cada vez que se requiera la contración directa
</t>
  </si>
  <si>
    <t>devuelve los documentos</t>
  </si>
  <si>
    <t>un correo electronico informando las observaciones respectivas para que la dependencia subsane</t>
  </si>
  <si>
    <t>Socialización sobre los términos y normas aplican en contratación directa</t>
  </si>
  <si>
    <t>Presentación y lista de asistencia</t>
  </si>
  <si>
    <t>Incidir en la selección de proveedores sin cumplimiento de requisitos</t>
  </si>
  <si>
    <t>a la evaluación sesgada de proveedores o existencia de criterios de evaluación poco claros o subjetivos</t>
  </si>
  <si>
    <t>El COMITÉ DE EVALUACIÓN (JURÍDICO, TÉCNICO Y ECONÓMICO)</t>
  </si>
  <si>
    <t>evalúa técnica, económica y jurídicamente las propuestas allegadas por los proveedores</t>
  </si>
  <si>
    <t>informe de evaluación cada vez que se realice un proceso de selección para la escoger el proveedor</t>
  </si>
  <si>
    <t>QUIEN OSTENTE LA CALIDAD DE ORDENADOR DEL GASTO</t>
  </si>
  <si>
    <t>revoca la adjudicación del proceso</t>
  </si>
  <si>
    <t>de una acto administrativo</t>
  </si>
  <si>
    <t>Actualizar las formas utilizadas para evaluar los procesos de contratación de la Entidad y presentarlos a la Oficina de Planeación para el Sistema Integrada de Gestión</t>
  </si>
  <si>
    <t>Formas publicadas en la Intranet de la entidad</t>
  </si>
  <si>
    <t xml:space="preserve">Inadecuada gestión de la liquidación del contrato y/o convenio por incumplimiento </t>
  </si>
  <si>
    <t>al quedar sin competencia para llevar a cabo la liquidación del contrato</t>
  </si>
  <si>
    <t xml:space="preserve">a la inoportunidad en la radicación de la solicitud de liquidación por parte del supervisor del contrato y/o convenio e incumplimientos de la legislación vigente </t>
  </si>
  <si>
    <t>verifica el contenido del Orfeo radicado por el supervisor que solicita la liquidación del contrato o convenio</t>
  </si>
  <si>
    <t>análisis del control de legalidad de los anexos y de su pertinencia, verificando en cada radicación de liquidación si la entidad mantiene la competencia para efectuarla.</t>
  </si>
  <si>
    <t>valida los tiempos de los contratos susceptibles de liquidación</t>
  </si>
  <si>
    <t>una base de datos interna de control que se mantiene actualizada mensualmente</t>
  </si>
  <si>
    <t>determina la perdida de competencia</t>
  </si>
  <si>
    <t xml:space="preserve">un acta de perdida de competencia para la liquidación del contrato fuera de los términos establecidos en el art 11 de la ley 1150 del 2007 y demás normas concordantes y vigentes, en el caso de perderse la competencia se compulsa copias a control interno para realizar las investigaciones pertinentes a los supervisores. </t>
  </si>
  <si>
    <t>SG - STH</t>
  </si>
  <si>
    <t>Fuga parcial o completa del conocimiento tácito o explicito de la Entidad</t>
  </si>
  <si>
    <t>Secretaría General - STH</t>
  </si>
  <si>
    <t>en la desaparición del conocimiento de la entidad</t>
  </si>
  <si>
    <t>a la falta de mecanismos que permitan retener el conocimiento tácito y explícito tanto individual como grupal e institucional</t>
  </si>
  <si>
    <t>Plan de Acción Insitucional
Plan Institucional de Archivo PINAR
Plan Anual de Adquisiciones PAA
Plan Anual de Vacantes
Plan de Previsión de Recursos Humanos
Plan Estratégico de Talento Humano
Plan Institucional de Capacitación PIC
Plan de Trabajo Anual de Seguridad y Salud en Trabajo 
Plan Estratégico de Tecnologías de la Información y las Comunicaciones PETI
Plan de Tratamiento de Riesgos de Seguridad y Privacidad de la Información
Plan de Seguridad y Privacidad de la Información
Programa de Transparencia y Ética Pública PTEP</t>
  </si>
  <si>
    <t>revisar el autodiagnóstico de MIPG para la dimensión de Gestión del conocimiento</t>
  </si>
  <si>
    <t>la recolección y/o confirmación de los aportes de cada dependencia a la Gestión del Conocimiento, así como la mitigación del riesgo de fuga de conocimiento en la entidad, se realiza mediante reuniones con los enlaces designados en cada área o a través de la actualización adelantada por el equipo asesor, con base en la identificación y revisión de insumos potencialmente reportables dentro de esta dimensión; este ejercicio se desarrolla con una periodicidad anual.</t>
  </si>
  <si>
    <t>actualiza el Plan Estratégico de Talento Humano de la entidad</t>
  </si>
  <si>
    <t>resultado del autodianostico de MiPG de gestión de conocimiento y las observaciones a informes internos de seguimiento</t>
  </si>
  <si>
    <t>Posibilidad de incumplir metas del Plan Estratégico de Talento Humano</t>
  </si>
  <si>
    <t>en la imagen institucional ante los funcionarios de la entidad</t>
  </si>
  <si>
    <t>a la falta de ejecución en las actividades y recursos para el Plan Estratégico de Talento Humano</t>
  </si>
  <si>
    <t>El COMITÉ INSTITUCIONAL DE GESTIÓN Y DESEMPEÑO</t>
  </si>
  <si>
    <t>valida la propuesta del Plan Estratégico de Talento Humano</t>
  </si>
  <si>
    <t>la sesión del CIGYD de la vigencia con la aprobación o no del Plan Estratégico de Talento Humano para el 2026 y queda registrado en el acta del CIGYD realizado por la Oficina de Planeación</t>
  </si>
  <si>
    <t>La SUBDIRECCIÓN DE TALENTO HUMANO</t>
  </si>
  <si>
    <t>valida la ejecución de las actividades programadas en el Plan Estratégico de Talento Humano</t>
  </si>
  <si>
    <t>dos informes de seguimiento en la vigencia a las actividades del Plan de Estratégico de la Subdirección de Talento Humano</t>
  </si>
  <si>
    <t>actualiza el Plan Estratégico de Talento Humano</t>
  </si>
  <si>
    <t>los ajustes realizados a las observaciones que se presenten por la no ejecución adecuada del documento y se debe presentar de nuevo para su revisión y aprobación en una nueva sesión del CIGYD</t>
  </si>
  <si>
    <t>Realizar monitoreo de las actividades programadas en el Plan de Estratégico de la Subdirección de Talento Humano.</t>
  </si>
  <si>
    <t>Informe Seguimiento a las actividades Plan de Estratégico de la Subdirección de Talento Humano.</t>
  </si>
  <si>
    <t>Vinculación de personal sin cumplir requisitos de ley</t>
  </si>
  <si>
    <t>Inconsistencias en el reporte y liquidación de las novedades laborales y prestacionales</t>
  </si>
  <si>
    <t>en la imagen institucional ante los funcionarios de la entidad, grupos de interés y público general</t>
  </si>
  <si>
    <t>a la vinculación de funcionarios de la entidad sin el cumplimiento de requisitos mínimos de ley</t>
  </si>
  <si>
    <t>en el presupuesto de gastos de personal de la ANT</t>
  </si>
  <si>
    <t>al desconocimiento del reporte de novedades del personal de la ANT por errores en la liquidación de la nomina y presentando fallas en el pago</t>
  </si>
  <si>
    <t>Plan Estratégico de Talento Humano
Plan Anual de Vacantes
Plan de Previsión de Recursos Humanos</t>
  </si>
  <si>
    <t>verifica el cumplimiento de los requisitos exigidos por el empleo a proveer</t>
  </si>
  <si>
    <t>formato cumplimiento Requisitos Mínimos GTHU-F-010 cada vez que se requiere y dando cumplimiento con los requisitos de Ley y los contemplados en el Manual Especifico de Funciones y de Competencias Laborales de la Agencia</t>
  </si>
  <si>
    <t>revisa para aprobación del cumplimiento de requisitos</t>
  </si>
  <si>
    <t xml:space="preserve">un expediente creado para el aspirante al cargo en cada vez que se requiera suplir una vacante de la planta de personal de la ANT </t>
  </si>
  <si>
    <t>deroga nombramiento</t>
  </si>
  <si>
    <t>un acto administrativo donde constan que no cumple los requisitos de ley</t>
  </si>
  <si>
    <t>revisa el soporte y mantenimiento del aplicativo Meta4 - SIGEP Nómina</t>
  </si>
  <si>
    <t>informe de supervisión que presenta los ajustes en el presupuesto, las notificaciones a los interesados con inconsistencias y correcciones a que haya lugar cada vez que se requiera</t>
  </si>
  <si>
    <t>se realiza en el próximo pago un ajuste de la liquidación adicional realizada en el salario</t>
  </si>
  <si>
    <t>aplicativo SIGEP NOMINA y las disposiciones de ley para realizar la actualización del pago</t>
  </si>
  <si>
    <t>Listado de asistencia de la sesión y presentación</t>
  </si>
  <si>
    <t>Gestión inadecuada de la Política de Riesgos de la entidad</t>
  </si>
  <si>
    <t>Oficina de Planeación</t>
  </si>
  <si>
    <t>en la imagen de la Oficina de Planeación dentro de la entidad</t>
  </si>
  <si>
    <t>a la gestión inadecuada de la Política de Administración del Riesgo</t>
  </si>
  <si>
    <t>Plan de Acción Institucional
Programa de Transparencia y Ética Pública PTEP</t>
  </si>
  <si>
    <t>La OFICINA DE PLANEACIÓN</t>
  </si>
  <si>
    <t>revisa la pertinencia de los riesgos a los procesos activos de la entidad</t>
  </si>
  <si>
    <t>registro anual MAPA DE RIESGOS DE GESTIÓN DEST-F-001 donde se evidencia que los responsables de los riesgos, han realizado un identificación correcta y su evaluación al mismo, para reconocer el nivel de exposición que tiene este frente al proceso para la vigencia en curso</t>
  </si>
  <si>
    <t>valida la gestión de acciones preventivas del mapa de riesgos de gestión de la entidad</t>
  </si>
  <si>
    <t>informe de seguimiento cuatrimestral a la gestión de la Administración del Riesgo de la entidad y generando las recomendaciones y alertas pertinentes a los responsables de los riesgos</t>
  </si>
  <si>
    <t>realiza las acciones de corrección y actualización del MAPA DE RIESGOS DE GESTIÓN DEST-F-001 donde actúa como segunda línea de defensa</t>
  </si>
  <si>
    <t>anexo 1 Solicitud de Modificación del MAPA DE RIESGOS DE GESTIÓN DEST-F001 para actualizar los riesgos no identificados, los controles a mejorar y plan de acciones preventivas basadas en el plan de mejoramiento que deben ejecutar los responsables de los riesgos y así procurar en las posibles futuras no materializaciones del riesgo en el proceso</t>
  </si>
  <si>
    <t>Inscribir proyectos de inversión no adecuados a las necesidades de la entidad</t>
  </si>
  <si>
    <t>multa del ente de control</t>
  </si>
  <si>
    <t>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t>
  </si>
  <si>
    <t>revisa la formulación de los proyectos de inversión</t>
  </si>
  <si>
    <t>documento técnico de FORMULACIÓN DE PROYECTO que presenta la verificación de pertinencia y confiabilidad técnica, financiera, económica, legal, ambiental y metodológica del proyecto; en línea con la misión, objetivos, lineamientos y planes establecidos por parte de la entidad</t>
  </si>
  <si>
    <t>evalúa el cumplimiento de requisitos para la formulación de los proyectos de inversión</t>
  </si>
  <si>
    <t>una lista de verificación cumpliendo con los criterios consignados en el artículo 12 del Decreto 2844 de 2010 por parte del rol Control de Formulación En caso de tener observaciones se devolverá el trámite a través del PIIP o en caso de dar viabilidad, se procederá a integrar el comentario de aprobación y enviará el trámite al rol Entidad Jefe de Planeación</t>
  </si>
  <si>
    <t>reemplaza los Proyectos Inversión devueltos</t>
  </si>
  <si>
    <t>la formulación actualizada de los Proyectos de Inversión con base en las observaciones presentadas para dar cumplimiento a los criterios consignados en el artículo 12 del Decreto 2844 de 2010 por parte del rol Control de Formulación</t>
  </si>
  <si>
    <t>Planeación inoportuna de cada vigencia del plan de acción</t>
  </si>
  <si>
    <t>en la imagen institucional</t>
  </si>
  <si>
    <t>a la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del Plan de Acción Institucional</t>
  </si>
  <si>
    <t>revisa la información diligenciada entregada por las dependencias</t>
  </si>
  <si>
    <t>registro de la forma DEST-F-003 FORMA FORMULACIÓN PLAN DE ACCIÓN INSTITUCIONAL y responderá por medio electrónico justificando la necesidad de modificarlo o no</t>
  </si>
  <si>
    <t>revisa el cumplimiento de los lineamientos para la elaboración del plan de acción</t>
  </si>
  <si>
    <t>acta de Consejo Directivo donde se aprueba o no el documento presentado por la Oficina de Planeación y la Dirección</t>
  </si>
  <si>
    <t>actualiza los Planes de Acción con observaciones</t>
  </si>
  <si>
    <t>los Planes de Acción actualizados donde se da cumplimiento a las observaciones y recomendaciones a los Planes presentados por las dependencias, estén listos para ser pre aprobados por la Dirección General y presentar para aprobación del Consejo Directivo de la ANT</t>
  </si>
  <si>
    <t>Reporte de información no pertinente a las necesidades de la Dirección General</t>
  </si>
  <si>
    <t>en la imagen institucional dentro de la política publica a nivel sectorial</t>
  </si>
  <si>
    <t>al desconocimiento o falta de apropiación en metodologías correctas para la producción del dato de las dependencias para reporte de indicadores y, además, tener los Sistemas de Información sincronizados</t>
  </si>
  <si>
    <t>verifica los datos entregados por las dependencias</t>
  </si>
  <si>
    <t>sus fichas de indicadores donde valida que los datos registrados sean coherentes con la ficha técnica del indicador y de cumplimiento a las necesidades de información de la Entidad, en caso de alguna novedad se responde por correo electrónico la justificación de la devolución</t>
  </si>
  <si>
    <t>realiza actualización del dato que presenta novedad y</t>
  </si>
  <si>
    <t>una mesa técnica con la dependencia que produce el dato se valida el porque de la observación y actualiza el reporte de acuerdo con la estructura de reporte de sistemas de información</t>
  </si>
  <si>
    <t>Aprobación y publicación de información documentada no pertinente a los Procesos de la entidad</t>
  </si>
  <si>
    <t>en la imagen institucional antes los grupos de interés</t>
  </si>
  <si>
    <t>al desconocimiento del procedimiento INTI-P-001 y establecido para controlar la aprobación, actualización y publicación de la información documentada oficial de la entidad, dispuesta para apoyar la operación de los procesos</t>
  </si>
  <si>
    <t xml:space="preserve">Plan de Acción Institucional
Programa de Transparencia y Ética Pública PTEP
</t>
  </si>
  <si>
    <t xml:space="preserve">evalúa la pertinencia de la solicitud de elaboración o actualización de información documentada </t>
  </si>
  <si>
    <t xml:space="preserve">la forma SOLICITUD DE ELABORACIÓN O MODIFICACIÓN DE DOCUMENTOS INTI-F-007 cada vez que la dependencia la diligencia, donde se verifica el tipo de solicitud, el criterio de la solicitud y si es pertinente con base a la necesidad y el cumplimiento del Sistema Integrado de Gestión </t>
  </si>
  <si>
    <t>evalúa el contenido del documento que presenta la dependencia responsable del documento</t>
  </si>
  <si>
    <t>la SOLICITUD DE ELABORACIÓN O MODIFICACIÓN DE DOCUMENTOS INTI-F-007 y la forma que debe utilizarse para el contenido del documento con el objetivo de aprobarla para publicación en pagina web (si aplica) y en la intranet en el repositorio de documentos vigentes del Sistema Integrado de Gestión - SIG</t>
  </si>
  <si>
    <t>informa a la dependencia responsable del documento la urgencia de actualización (creación, modificación o eliminación) del SIG</t>
  </si>
  <si>
    <t>una comunicación por correo electrónico sobre observaciones encontradas al proceso basadas en informes de auditoría o seguimiento a  los procesos creando una solicitud de elaboración o modificación del documento</t>
  </si>
  <si>
    <t>Inadecuado gestión de la formulación del anteproyecto de presupuesto</t>
  </si>
  <si>
    <t>en sanción disciplinaria y reprocesos para la formulación y presentación del presupuesto</t>
  </si>
  <si>
    <t>al incumplimiento de los requisitos previos para su aprobación y registro</t>
  </si>
  <si>
    <t>revisa y verifica la información recibida sobre el presupuesto</t>
  </si>
  <si>
    <t>los dos formatos del Ministerio de Hacienda para esta actividad</t>
  </si>
  <si>
    <t xml:space="preserve">prioriza el diligenciamiento </t>
  </si>
  <si>
    <t>los formatos que deben ser cargado en SIIF - Nación ante el Ministerio de Hacienda por incumplimiento de los términos de diligenciamiento</t>
  </si>
  <si>
    <t>PROCESOS AGRARIOS (DESLINDE DE TIERRAS, CLARIFICACIÓN DE LA PROPIEDAD, EXTINCIÓN DEL DERECHO DE DOMINIO Y RECUPERACIÓN DE BALDÍOS)</t>
  </si>
  <si>
    <t>DGJ</t>
  </si>
  <si>
    <t>RECONOCIMIENTO DE SENTENCIAS JUDICIALES EN EL MARCO DEL CUMPLIMIENTO A LO ORDENADO POR LA CORTE CONSTITUCIONAL EN LA SENTENCIA SU-288 DE 2022</t>
  </si>
  <si>
    <t>CONVALIDACIÓN DE TITULOS HISTORICOS DE PROPIEDAD TERRITORIAL</t>
  </si>
  <si>
    <t>Dirección de Gestión Jurídica de Tierras</t>
  </si>
  <si>
    <t>Acto administrativo de decisión o cierre de etapa administrativa del proceso agrario generado inadecuadamente</t>
  </si>
  <si>
    <t>Incumplimiento en la resolución del recurso de reposición</t>
  </si>
  <si>
    <t>en la credibilidad institucional ante los grupos de interés</t>
  </si>
  <si>
    <t>a la decisión generada erradamente en el acto administrativo de decisión o cierre de etapa administrativa del proceso agrario</t>
  </si>
  <si>
    <t xml:space="preserve">al incumplimiento de los términos de Ley para resolver un recurso de reposición con relación a las decisiones de procesos agrarios </t>
  </si>
  <si>
    <t>Incremento de la formalización de predios privados rurales y procesos agrarios a nivel nacional</t>
  </si>
  <si>
    <t>revisa, antes de ser suscritos, todos los actos administrativos definitivos o que cierran etapa administrativa y ordenan demanda, generados en el marco de la gestión de los procesos especiales agrarios</t>
  </si>
  <si>
    <t>la matriz de los actos administrativos expedidos mensualmente por la SPAGJ, donde consta la validación indicando, nombre del revisor, el número de expediente y el número del acto administrativo que está en los sistemas de información de la ANT.</t>
  </si>
  <si>
    <t>corrige las inconsistencias de la decisión del proceso agrario</t>
  </si>
  <si>
    <t>un acto de corrección o un nuevo acto administrativo definitivo o de cierre de etapa administrativa</t>
  </si>
  <si>
    <t>la matriz de los actos administrativos expedidos mensualmente por la SSJ, donde consta la validación indicando, nombre del revisor, el número de expediente y el número del acto administrativo que está en los sistemas de información de la ANT.</t>
  </si>
  <si>
    <t>revisa los actos administrativos expedidos que resuelven recursos de reposición interpuestos a las decisiones finales de procesos agrarios</t>
  </si>
  <si>
    <t>prioriza las solicitudes de reposición fuera de términos</t>
  </si>
  <si>
    <t>actos administrativos de la SPAGJ que resuelven el recurso de reposición frente a la decisión del proceso agrario</t>
  </si>
  <si>
    <t>actos administrativos de la SSJ que resuelven el recurso de reposición frente a la decisión del proceso agrario</t>
  </si>
  <si>
    <t>Monitorear los actos administrativos a expedirse por la SPAGJ, que garantice las revisiones calidad del producto previo a la firma y expedición del mismo.</t>
  </si>
  <si>
    <t>Monitorear los actos administrativos a expedirse por la SSJ, que garantice las revisiones calidad del producto previo a la firma y expedición del mismo.</t>
  </si>
  <si>
    <t xml:space="preserve">Socializar los instrumentos del Sistema Integrado de Gestión del proceso de Seguridad Jurídica sobre la Titularidad de la Tierra y los Territorios a los colaboradores de la Dirección de Gestión Jurídica de Tierras y sus Subdirecciones adscrita. Procesos Admistrativos Eespeciales Agrarios. 
</t>
  </si>
  <si>
    <t xml:space="preserve">Lista de Asistencia y/o memorias </t>
  </si>
  <si>
    <t>Monitorear que se resuelvan en términos los recursos de reposición interpuestos contra las decisiones de procesos agrarios</t>
  </si>
  <si>
    <t>Relación de los actos administrativos de resolución de recursos de reposición</t>
  </si>
  <si>
    <t>Generar duplicidad de expedientes agrarios sobre una unidad predial</t>
  </si>
  <si>
    <t>al reparto a diferentes dependencias, de la solicitud de apertura de un proceso agrario sobre el mismo predio o área.</t>
  </si>
  <si>
    <t>verifica que sobre un predio o área no exista expediente creado en el Orfeo</t>
  </si>
  <si>
    <t>cruce de información con diferentes variables (nombre del predio, folio de matrícula, referencia catastral, entre otros), cada vez que se realice una solicitud deapertura expediente agrario</t>
  </si>
  <si>
    <t>unifica en un solo expediente las piezas procesales de las solicitudes de apertura de expedientes de procesos agrarios sobre el mismo predio o área</t>
  </si>
  <si>
    <t>las acciones de gestión documental en Orfeo y en la base de datos, así como, si aplica, las acciones jurídicas que deban expedirse</t>
  </si>
  <si>
    <t>cruza información de expedientes de procesos agrarios en base de datos y Orfeo, previo a la creación de un nuevo expediente</t>
  </si>
  <si>
    <t>Relación de expedientes conformados de procesos agrarios</t>
  </si>
  <si>
    <t>a la decisión generada erradamente en el acto administrativo de formalización de la propiedad privada rural</t>
  </si>
  <si>
    <t>revisa, antes de ser suscritos, todos los actos administrativos de formalización de propiedad privada rural</t>
  </si>
  <si>
    <t>corrige las inconsistencias de la decisión de formalización de propiedad privada rural</t>
  </si>
  <si>
    <t>un acto de corrección o un nuevo acto administrativo</t>
  </si>
  <si>
    <t xml:space="preserve">Socializar los instrumentos del Sistema Integrado de Gestión del proceso de Seguridad Jurídica sobre la Titularidad de la Tierra y los Territorios a los colaboradores de la Dirección de Gestión Jurídica de Tierras y sus Subdirecciones adscrita. Formalización de la Propiedad Privada Rural. </t>
  </si>
  <si>
    <t>Acto administrativo de reconocimiento o no reconocimiento de sentencias judiciales de pertenencia generado inadecuadamente</t>
  </si>
  <si>
    <t>Acto administrativo de convalidación de título histórico generado inadecuadamente</t>
  </si>
  <si>
    <t>en la credibilidad institucional de la entidad ante de los grupos de interés y la Corte Constitucional</t>
  </si>
  <si>
    <t>a la decisión generada erradamente en el acto administrativo de reconocimiento o no reconocimiento de sentencia judicial de pertenencia en el marco del cumplimiento a la sentencia SU-288 de 2022</t>
  </si>
  <si>
    <t>a la decisión generada erradamente en el acto administrativo de convalidación de título histórico de propiedad territorial</t>
  </si>
  <si>
    <t>revisa, antes de ser suscritos, todos los actos administrativos de reconocimiento o no reconocimiento de sentencias judiciales de pertenencia en el marco del cumplimiento de la sentencia SU-288 de 2022</t>
  </si>
  <si>
    <t>corrige las inconsistencias de la decisión de reconocimiento o no reconocimiento de sentencias en el marco de la SU-288/2022</t>
  </si>
  <si>
    <t>un acto de corrección o la expedición de un nuevo acto administrativo que toma la decisión</t>
  </si>
  <si>
    <t>revisa, antes de ser suscritos, todos los actos administrativos de convalidación de título histórico</t>
  </si>
  <si>
    <t>corrige las inconsistencias de la decisión de convalidación de título histórico</t>
  </si>
  <si>
    <t>Monitorear los actos administrativos a expedirse por la SPAGJ que garantice las revisiones calidad del producto previo a la firma y expedición del mismo.</t>
  </si>
  <si>
    <t>Actualizar el procedimiento SEJUT-P-013</t>
  </si>
  <si>
    <t>Procedimiento SEJT-P-013 publicado</t>
  </si>
  <si>
    <t>Actualizar el procedimiento SEJUT-P-011</t>
  </si>
  <si>
    <t>Procedimiento SEJT-P-011 publicado</t>
  </si>
  <si>
    <t>Inadecuada gestión a respuestas a tiempo a PQRS de temas técnicos en la DAT y Subdirecciones</t>
  </si>
  <si>
    <t>en la imagen institucional secundario a peticiones, quejas y/o reclamos de la comunidad y por incumplimiento en respuesta oportuna a  requerimientos legales (derechos de petición, tutelas, y demandas)</t>
  </si>
  <si>
    <t>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t>
  </si>
  <si>
    <t>Fortalecimiento del programa de reforma agraria y reforma rural integral nacional</t>
  </si>
  <si>
    <t>La DIRECCIÓN DE ACCESO A TIERRAS</t>
  </si>
  <si>
    <t>verifica los trámites que pueden incumplir los términos establecidos</t>
  </si>
  <si>
    <t>la realización del reportes de alertas semanales del estado de cada trámite en curso y determinando cuáles podrían hallarse por superar algún término</t>
  </si>
  <si>
    <t>tramita inmediatamente la PQRDS con el equipo funcional de titulación</t>
  </si>
  <si>
    <t>la realización de un nuevo trámite y/o la Orden Judicial (cuando aplique) que lo solicita verificando el estado del trámite que venció</t>
  </si>
  <si>
    <t>Acta de la socialización y/o listado de asistencia de la socialización</t>
  </si>
  <si>
    <t>Dirección de Acceso a Tierras</t>
  </si>
  <si>
    <t>Inadecuada adjudicación de baldíos</t>
  </si>
  <si>
    <t>en la imagen institucional ante el ciudadano y también dentro de la entidad, generando revocatorias de actos administrativos de adjudicación y acciones ante lo contencioso administrativo</t>
  </si>
  <si>
    <t>al desconocimiento normativo y técnico del procedimiento vigente por parte de los profesionales encargados del análisis de los expedientes</t>
  </si>
  <si>
    <t>Incremento de la formalización de predios privados rurales y procesos agrarios a nivel nacional 
Fortalecimiento del programa de reforma agraria y reforma rural integral nacional</t>
  </si>
  <si>
    <t>La SUBDIRECCIÓN DE ACCESO A TIERRAS EN ZONAS FOCALIZADAS</t>
  </si>
  <si>
    <t xml:space="preserve">valida el cumplimiento de los requisitos para ser sujeto de reforma agraria </t>
  </si>
  <si>
    <t>los requisitos ambientales, sociales, de infraestructura y técnicas del predio, en el marco del Decreto Ley 902/2017, mediante la forma POSPR-F-015 INFORME TÉCNICO JURÍDICO y lo descrito en el procedimiento ACCTI-P-020 Único en municipios focalizados cada vez que se requiera</t>
  </si>
  <si>
    <t>realiza la revocatoria del acto administrativo de adjudicación</t>
  </si>
  <si>
    <t>de los procedimientos de revocatoria ACCTI-P-014 Revocatoria de Titulación de Baldíos en el Marco del Procedimiento Único OSPR y el ACCTI-P-005 Revocatoria del Acto de Adjudicación de Baldíos a Persona Natural (ley 160/94)</t>
  </si>
  <si>
    <t xml:space="preserve">Socialización de el procedimiento ACCTI- P 020-Adjudicación Baldíos  en los municipios focalizados. </t>
  </si>
  <si>
    <t>Inadecuada gestión para la adjudicación de baldíos en zonas no focalizadas</t>
  </si>
  <si>
    <t xml:space="preserve">en la imagen institucional ante el ciudadano y también dentro de la entidad por la reconstrucción de expedientes de predios no focalizados </t>
  </si>
  <si>
    <t>a los hallazgos de auditorias internas o externas e investigaciones por parte de los entes de control y/o por los tiempos en la toma de decisiones por la alta complejidad, jurídica y social</t>
  </si>
  <si>
    <t>Incremento de la formalización de predios privados rurales y procesos agrarios a nivel nacional
Fortalecimiento del programa de reforma agraria y reforma rural integral nacional</t>
  </si>
  <si>
    <t>La SUBDIRECCIÓN DE ACCESO A TIERRAS POR DEMANDA Y DESCONGESTIÓN</t>
  </si>
  <si>
    <t>revisa y valora la solicitud de revocatoria del acto administrativo para predios no focalizados</t>
  </si>
  <si>
    <t>la documentación aportada en cada ocasión que ha sido enviado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</si>
  <si>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valida con anticipación la proximidad de vencimiento de los tiempos del procedimiento de revocatoria de predios no focalizados para priorizar la gestión</t>
  </si>
  <si>
    <t>la forma ACCTI-F-097 - Matriz de Revocatoria Directa actualizada mediante la verificación del estado del procedimiento de revocatoria y sus términos en cada caso que se requiera</t>
  </si>
  <si>
    <t>prioriza la gestión</t>
  </si>
  <si>
    <t>tipo de requerimiento donde se revisa si es un derecho de petición o solicitud de revocatoria de predios no focalizados qué incumplió los tiempos de ejecución del procedimiento</t>
  </si>
  <si>
    <t>Inadecuada gestión para la adjudicación de baldíos por el informe técnico jurídico</t>
  </si>
  <si>
    <t>en la imagen institucional por realizar adjudicaciones erróneas de los predios</t>
  </si>
  <si>
    <t>a falta de unidad de criterio, así como, falta de la declaración del concepto viable, no viable o condicionado para cada uno de los componentes de la forma POSPR-F-015 Informe Técnico Jurídico.</t>
  </si>
  <si>
    <t>verifica que se cumpla con las condiciones de unidad de criterio, así como, la declaración de viabilidad, no viabilidad o condicionamiento requeridos</t>
  </si>
  <si>
    <t>diligenciamiento de la forma POSPR-F-015 Informe de Viabilidad Técnica Jurídica cada vez que se interviene el expediente</t>
  </si>
  <si>
    <t>realiza la revocatoria de la adjudicación</t>
  </si>
  <si>
    <t>la activación de los procedimientos ACCTI-P-005 REVOCATORIA DEL ACTO DE ADJUDICACIÓN DE BALDÍOS A PERSONA NATURAL - LEY 160 DE 1994 o ACCTI-P-014 REVOCATORIA DE TITULACIÓN DE BALDÍOS EN EL MARCO DEL PROCEDIMIENTO ÚNICO DE ORDENAMIENTO SOCIAL DE LA PROPIEDAD RURAL</t>
  </si>
  <si>
    <t>Realizar socialización a los profesionales técnicos que desarrollan los componentes de la forma POSPR-F-015 Viabilidad Técnica y Jurídica</t>
  </si>
  <si>
    <t>Realizar capacitación al equipo de revocatoria sobre los procedimientos ACCTI-P-005 REVOCATORIA DEL ACTO DE ADJUDICACIÓN DE BALDÍOS A PERSONA NATURAL - LEY 160 DE 1994 y ACCTI-P-014 REVOCATORIA DE TITULACIÓN DE BALDÍOS EN EL MARCO DEL PROCEDIMIENTO ÚNICO DE ORDENAMIENTO SOCIAL DE LA PROPIEDAD RURAL</t>
  </si>
  <si>
    <t>Inadecuada gestión en la adjudicación de bienes fiscales patrimoniales</t>
  </si>
  <si>
    <t>por sanción disciplinaria de los entes de control por incumplimiento de los tiempos establecidos en el procedimiento ACCTI-P-029 ADJUDICACIÓN DE LOS PREDIOS DEL PROGRAMA ESPECIAL DE DOTACIÓN DE TIERRAS DEL DECRETO 1623 DE 2023</t>
  </si>
  <si>
    <t>a que las UGT no publican los listados de elegibles según Resolución 202510300733526 de 3 de abril de 2025 por 5 días hábiles</t>
  </si>
  <si>
    <t xml:space="preserve"> Fortalecimiento del programa de reforma agraria y reforma rural integral nacional</t>
  </si>
  <si>
    <t>verifica la respuesta oportuna de las UGT</t>
  </si>
  <si>
    <t>un memorando respuesta del original en cada ocasión que se reqeuira, donde se confirma la publicación de los listados junto con la foto de la publicación</t>
  </si>
  <si>
    <t>tramita inmediatamente la ejecución de la publicación con la UGT a cargo</t>
  </si>
  <si>
    <t>un memorando reiterando que se han incumplido los tiempos establecidos y que se debe ejecutar de forma prioritaria</t>
  </si>
  <si>
    <t>realizar una reunión con los líderes, coordinador de UGT y subdirector de la dependencia, con el fin de reiterar los tiempos establecidos en el procedimiento ACCTI-P-029 para la publicación de los listados de elegibles y definir los soportes a entregar.</t>
  </si>
  <si>
    <t>Presentarse nulidad del acuerdo con el cual se constituye el TECAM</t>
  </si>
  <si>
    <t>a la  no aprobación del control de legalidad del acto administrativo que ordena la constitución del TECAM</t>
  </si>
  <si>
    <t>en la imagen institucional ante los grupos de interes</t>
  </si>
  <si>
    <t>Plan de Acción Instittucional</t>
  </si>
  <si>
    <t xml:space="preserve"> realiza la revisión técnica y jurídica rigurosa al expediente,</t>
  </si>
  <si>
    <t>la memoria justificativa (documento de elaboración del TECAM) cada vez que se proyecte un acuerdo TECAM</t>
  </si>
  <si>
    <t>con el apoyo de la OFICINA JURÍDICA y Consejo Directivo de la Agencia, realizan la revisión técnica jurídica al expediente,</t>
  </si>
  <si>
    <t>el concepto de viabilidad jurídica y el proyecto de acuerdo del TECAM, respectivamente</t>
  </si>
  <si>
    <t>realiza una nuevo acuerdo TECAM</t>
  </si>
  <si>
    <t>de la identificación de los criterios de incumplimiento, para realizar las correcciones correspondientes al proyecto de acuerdo TECAM que se anulo</t>
  </si>
  <si>
    <t>Realizar capacitación en el Procedimiento de Constitucióin y Formalización de los Territorios Campesinos Agroalimentarios TECAM, de acuerdo con el Decreto 780 de 2024, a los colaboradores del equipo asignado en la DAT</t>
  </si>
  <si>
    <t>Soportes de la capacitación</t>
  </si>
  <si>
    <t>Realizar capacitación en cuanto a las buenas prácticas para la conformación de los expedientes TECAM</t>
  </si>
  <si>
    <t>PROYECTOS PRODUCTIVOS SOSTENIBLES</t>
  </si>
  <si>
    <t xml:space="preserve">Incumplimiento, durante la estructuración, de los requisitos técnicos, jurídicos y financieros de las personas u organizaciones que hacen parte del proyecto productivo </t>
  </si>
  <si>
    <t xml:space="preserve">interna al diagnosticar como viable a una persona u organización, para el desarrollo del proyecto productivo, </t>
  </si>
  <si>
    <t>al cambio del estado diagnosticado por causas sobrevinientes de origen ambiental, orden público y cambios financieros del beneficiario, entre otros</t>
  </si>
  <si>
    <t>verifica el cumplimiento de los requisitos técnicos, jurídicos y/o financieros</t>
  </si>
  <si>
    <t>la revisión de la forma ACCTI-F-159 Diagnóstico de Iniciativas, previo a la formulación del proyecto productivo, dejando constancia en el campo de revisión</t>
  </si>
  <si>
    <t>valida el cumplimiento de los requisitos técnicos, jurídicos y/o financieros</t>
  </si>
  <si>
    <t>diligenciamiento de la forma ACCTI-F-160 Documento Técnico de Estructuración de Proyectos Integrales Sostenibles, previo a la cofinanciación del proyecto productivo, dejando constancia en el campo de revisión</t>
  </si>
  <si>
    <t>evidencia el incumplimiento o cambios no previstos en los requisitos tecnicos, jurídicos y/o ambientales en la fase de ejecución</t>
  </si>
  <si>
    <t>seguimiento en el Comité Técnico de Ejecución de Proyectos - CTEP, dejando constancia en acta</t>
  </si>
  <si>
    <t>Capacitar a los colaboradores de la Dirección de Acceso a Tierras sobre la Guía ACCTI-G-011 RECEPCION, ESTRUCTURACION, EJECUCION Y CIERRE DE PISPRA V3</t>
  </si>
  <si>
    <t>Documentos soporte de la capacitación</t>
  </si>
  <si>
    <t>Inadecuada gestión para adquisición de predios de la DAT</t>
  </si>
  <si>
    <t>a la falta de seguimiento y aplicación de los controles y normativa establecidos en el procedimiento</t>
  </si>
  <si>
    <t>en la imagen institucional por inconsistencias en la viabilidad técnica</t>
  </si>
  <si>
    <t>decide si la oferta que se presenta a la entidad para la adquisición del predio es viable técnicamente</t>
  </si>
  <si>
    <t>diligenciamiento de la forma ACCTI-F-147 INFORME DE VIABILIDAD TÉCNICA reduciendo la posibilidad de avanzar en procesos de compra dirigidos a predios</t>
  </si>
  <si>
    <t>se realiza la reversión del negocio de compra venta</t>
  </si>
  <si>
    <t>la anulación de la escritura publica de compraventa y registro de instrumentos públicos - ORIP</t>
  </si>
  <si>
    <t>Realizar capacitación a profesionales de Compra Directa sobre el procedimiento ACCTI-P-010 Compra Directa de Predios con énfasis en las tareas críticas y de control señaladas en él</t>
  </si>
  <si>
    <t>ADMINISTRACIÓN DEL FONDO DE TIERRAS PARA LA REFORMA RURAL INTEGRAL</t>
  </si>
  <si>
    <t>Inadecuada gestión del Fondo de Tierras</t>
  </si>
  <si>
    <t>Inadecuada gestión en la operación de reglamentos para la administración y otorgamientos de uso</t>
  </si>
  <si>
    <t>en la imagen institucional de la entidad</t>
  </si>
  <si>
    <t>debilidad en el envío de la información requerida para el ingreso de los predios al FTRRI y del reporte de los predios adjudicados y registrados a nombre del beneficiario, asicomo, debilidad en la calidad de la información allegada a la Subdirección de Adminsitración de Tierras de la Nación</t>
  </si>
  <si>
    <t>en la imagen institucional de la entidad por reclamaciones en errores en la asignación de derechos a quien no corresponda,</t>
  </si>
  <si>
    <t>a incumplimientos en la operación de los procedimientos de Reglamentación para la Administración y el Otorgamiento de Derechos de uso en Sabanas y Playones Comunales; y Regularización de la Ocupación y Aprovechamiento Campesino Sostenible en Áreas de Reserva Forestal (Ley 2da/1959)</t>
  </si>
  <si>
    <t xml:space="preserve">Plan de Acción Institucional </t>
  </si>
  <si>
    <t xml:space="preserve">determina la veracidad y exactitud de la información registrada de predios en el fondo de tierras </t>
  </si>
  <si>
    <t>un documento de conciliación mensual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t>
  </si>
  <si>
    <t>corrige las debilidades de la información remitida por las dependencias, por falta de cumplimiento de los requisitos para dar ingreso de predios al Fondo de Tierras para la Reforma Rural Integral,</t>
  </si>
  <si>
    <t>una comunicación escrita solicitando la subsanación de los errores detectados</t>
  </si>
  <si>
    <t>La SUBDIRECCIÓN DE ADMINISTRACIÓN DE TIERRAS DE LA NACIÓN</t>
  </si>
  <si>
    <t>evalúa si el presunto baldío inadjudicable cumple con los requerimientos técnicos y jurídicos</t>
  </si>
  <si>
    <t>la revisión de las proyecciones de resoluciones de regulación de la ocupación y/o reglamentación y asignación de derechos de usos para sabanas y playones comunales cada vez que se requiera</t>
  </si>
  <si>
    <t>atiende las reclamaciones que surjan con base en los recursos de ley presentados</t>
  </si>
  <si>
    <t>la aplicación de las acciones que contemplan los procedimientos corrigiendo la resolución expedida</t>
  </si>
  <si>
    <t>Realizar reunión mensual con las dependecias que alimentan el FTRRI, para conciliar lo enviado, registrado, devuelto, subsanado y enrutado para iniciar los procedimientos de adjudicación</t>
  </si>
  <si>
    <t>Acta de reunión con listado de asistencia</t>
  </si>
  <si>
    <t>Realizar reuniones de seguimiento con los equipos de trabajo con el fin unificar criterios para la aplicación de los procedimientos</t>
  </si>
  <si>
    <t>Acta de reunión y/o listado de asistencia</t>
  </si>
  <si>
    <t>Dirección de Gestión de Ordenamiento Social de la Propiedad</t>
  </si>
  <si>
    <t>Inadecuada gestión a respuestas a tiempo a PQRS de temas técnicos en la DGOSP y Subdirecciones</t>
  </si>
  <si>
    <t>en la imagen de la entidad ante los grupos de interes</t>
  </si>
  <si>
    <t>a retrasos en la recopilación de insumos requeridos y/o emisión de respuestas incompletas o inadecuadas por incumplimiento de los términos de ley</t>
  </si>
  <si>
    <t>Fortalecimiento del ordenamiento social de la propiedad rural nacional</t>
  </si>
  <si>
    <t>La DIRECCIÓN DE GESTIÓN DEL ORDENAMIENTO SOCIAL DE LA PROPIEDAD</t>
  </si>
  <si>
    <t>la matriz de seguimiento de calidad, la cual se realiza mensualmente para verificar cumplimiento normativo y de términos legales</t>
  </si>
  <si>
    <t>prioriza la PQRSD que estan fuera de terminos de ley</t>
  </si>
  <si>
    <t>memorando y/o respuestas oficiales por correo electrónico que requieren respuesta inmediata ante los grupos de interes</t>
  </si>
  <si>
    <t xml:space="preserve">valida la calidad de la respuestas proyectadas a los PQRD (completitud, coherencia, uso adecuado y oportunidad de la información) </t>
  </si>
  <si>
    <t>Matriz de seguimiento dePQRSD</t>
  </si>
  <si>
    <t xml:space="preserve">Sobre costos en la implmentación de los planes de OSP por deficiencias en la formulación </t>
  </si>
  <si>
    <t xml:space="preserve"> por sobrecostos de la operación</t>
  </si>
  <si>
    <t>a los reprocesos de calidad técnicos, ausencia de herramientas y/o escenarios de monitoreo y seguimiento al desarrollo de las tareas de formulación de los POSPR</t>
  </si>
  <si>
    <t>La SUBDIRECCIÓN DE PLANEACIÓN OPERATIVA</t>
  </si>
  <si>
    <t>verifica la oportuna consecución de los insumos y ejecución de las etapas de formulación de los POSPR</t>
  </si>
  <si>
    <t>valida el plan formulado con sus documentos anexos recibidos</t>
  </si>
  <si>
    <t>los correos electrónicos enviados por Subdireción de Planeción Operativa por cada plan formulado para determianr si tiene observaciones técnicas y jurídicas que haya a lugar para ajuste</t>
  </si>
  <si>
    <t>actualiza las fuentes interinstitucionales y los cronogramas de operación en el municipio programado</t>
  </si>
  <si>
    <t>la realización de los prediagnósticos para ajustar el desarrollo de la operación</t>
  </si>
  <si>
    <t>diligenciamiento de la matriz de seguimiento ( Matriz Plan de trabajo por municipio_ base_estandar) por cada plan que se realice</t>
  </si>
  <si>
    <t>Inadecuada implementación de los POSPR</t>
  </si>
  <si>
    <t>por sobrecostos de operación en la implementación de los POSPR</t>
  </si>
  <si>
    <t>a insumos desactualizados y productos derivados que no cumplen con los parámetros de calidad exigidos, limitada capacidad técnica y operativa y, dificultad en la operación logística</t>
  </si>
  <si>
    <t>la SUBDIRECCIÓN DE PLANEACIÓN OPERATIVA</t>
  </si>
  <si>
    <t xml:space="preserve">verifica la información secundaria de entidades como el IGAC, SNR y entidades territoriales previo al barrido predial </t>
  </si>
  <si>
    <t>de la actualización de los análisis prediales integrales incluidos en los prediagnósticos, los cuales proporcionan una visión sobre la naturaleza jurídica de los predios objeto de intervención y definen la metodología para el levantamiento planimétrico predial.</t>
  </si>
  <si>
    <t>revisa las condiciones de riesgo en situaciones irregulares de orden público y/o desastres naturales</t>
  </si>
  <si>
    <t>la evaluación de variables de seguridad y la articulación con autoridades del sector defensa, soportada en actas de reuniones e informes en materia de seguridad.</t>
  </si>
  <si>
    <t>valida que los predios, objeto de levantamiento, cuenten con posprocesamiento y cumplan con los requerimientos técnicos y jurídicos para definir su ruta jurídica preliminar</t>
  </si>
  <si>
    <t>matrices de seguimiento de validación de información física y jurídica</t>
  </si>
  <si>
    <t>se suspende (posibilidad de cancelación) o reprograma la implementación del POSPR</t>
  </si>
  <si>
    <t>informe que justifica las situaciones irregulares de orden público y/o desastres naturales que afectan la operación.  En caso de suspensión, se elaborará la resolución de suspensión para la firma del(a) Director(a) de Ordenamiento Social de la Propiedad</t>
  </si>
  <si>
    <t>Inadecuada gestión de los convenios de la entidad con socios estrategicos y/o contratos con personas jurídicas</t>
  </si>
  <si>
    <t>al inadecuado seguimiento a la ejecución de las actividades desarrolladas por los socios estratégicos y/o contratos con personas jurídicas para la formulación e implementación de POSPR</t>
  </si>
  <si>
    <t>en la imagen institucional por hallazgos del ente regulador</t>
  </si>
  <si>
    <t xml:space="preserve">verifica la conformación de los expedientes de la documentación precontractual, contractual, financiera, ejecución y liquidación </t>
  </si>
  <si>
    <t>actas mensuales de monitoreo y seguimiento a la supervisión de los convenios y/o contratos con personas jurídicas relacionados con la formulación e implementación de POSPR</t>
  </si>
  <si>
    <t>gestiona la completitud de los expedientes de los convenios y/o contratos, vinculados a la formulación e implementación del POSPR</t>
  </si>
  <si>
    <t>cargue de documentos faltantes o requeridos y el diligenciamiento de la matriz de seguimiento.</t>
  </si>
  <si>
    <t>Inadecuada gestión para los actos administrativos de inclusión en RESO</t>
  </si>
  <si>
    <t>al incumplimiento en los tiempos establecidos para la generación del Acto Administrativo de inclusión a RESO por la  falta de información de los sujetos de ordenamiento para realizar la valoración</t>
  </si>
  <si>
    <t>La SUBDIRECCIÓN SISTEMAS INFORMACIÓN DE TIERRAS</t>
  </si>
  <si>
    <t>verifica la oportunidad en los tiempos de generación de las resoluciones de inclusión al RESO</t>
  </si>
  <si>
    <t>análisis de cruce de bases de datos del Sistema de Información de Tierras (SIT) para los registros que hayan cumplido con los cruces de interoperabilidad del sistema orquestador, conforme a los requisitos establecidos en los artículos 4, 5 y 6 del Decreto Ley 902 de 2017, y que aún no cuenten con resolución expedida</t>
  </si>
  <si>
    <t xml:space="preserve">genera las resoluciones de inclusión de las solicitudes que no se han tramitado dentro de los tiempos establecidos </t>
  </si>
  <si>
    <t>un barrido de la caracterización de las solicitudes, una vez se han cumplido los cruces de interoperabilidad del sistema orquestador (requisitos artículos 4, 5 y 6 decreto ley 902 de 2017)</t>
  </si>
  <si>
    <t>Inadecuada producción técnica de la información geográfica.</t>
  </si>
  <si>
    <t xml:space="preserve">por sobre costos en reprocesos de la información geoespacial utilizada para los procesos misionales </t>
  </si>
  <si>
    <t>a la falta de estandarización en los procedimientos técnicos, debilidades en los controles de calidad y uso inadecuado de herramientas tecnológicas o insumos de información.</t>
  </si>
  <si>
    <t>Fortalecimiento de las soluciones tecnológicas para la transformación digital de los procesos institucionales a nivel nacional 
Fortalecimiento del ordenamiento social de la propiedad rural nacional</t>
  </si>
  <si>
    <t>verifica el cumplimiento de requisitos para generar los planes de vuelo</t>
  </si>
  <si>
    <t>cada una de las solicitudes de información geoespacial de la dependencia misional</t>
  </si>
  <si>
    <t>corrige la información cartográfica que presente inconsistencias</t>
  </si>
  <si>
    <t>la validación y generacion del formato del control de calidad  de las imágenes ortorectificadas de acuerdo con las observaciones técnicas identificadas en el proceso de validación del banco de imágenes</t>
  </si>
  <si>
    <t>Realizar capacitación y entrenamiento para el diligenciamiento de los planes de vuelo (GINFO-F-041)</t>
  </si>
  <si>
    <t>Lista de asistencia al entrenamiento y presentación</t>
  </si>
  <si>
    <t>Realizar capacitación y entrenamiento para el diligenciamiento del formato de control de calidad (GINFO-F-044)</t>
  </si>
  <si>
    <t>DGOSP - SSIT</t>
  </si>
  <si>
    <t>Dirección de Gestión de Ordenamiento Social de la Propiedad - SSIT</t>
  </si>
  <si>
    <t>Inadecuada gestión en la implementación del desarrollo y mantenimiento de aplicativos</t>
  </si>
  <si>
    <t>en la imagen de la entidad por la indisponibilidad o deficiencias en las funcionalidades de los aplicativos a cargo de la SSIT</t>
  </si>
  <si>
    <t xml:space="preserve"> a fallas en la gestión integral del ciclo de vida de los desarrollos y mantenimientos</t>
  </si>
  <si>
    <t>en la imagen de la Entidad ante los grupos de interés</t>
  </si>
  <si>
    <t>a la interrupción operativa como resultado de vulnerabilidades en la gestión de la seguridad y calidad de los sistemas tecnológicos.</t>
  </si>
  <si>
    <t>Fortalecimiento de las soluciones tecnológicas para la transformación digital de los procesos institucionales a nivel nacional</t>
  </si>
  <si>
    <t>valida la ejecución del procedimiento GINFO-P-003 “Construcción de Software” y el instructivo GINFO-I-015: Buenas Prácticas en ITIL para la Gestión de los Servicios de TI</t>
  </si>
  <si>
    <t>un informe trimestral de los desarrollos de software implementados, con el fin de asegurar la adecuada gestión del ciclo de vida de los desarrollos y mantenimientos de los aplicativos a cargo</t>
  </si>
  <si>
    <t>valida la continuidad operativa de la ejecución del mantenimiento preventivo y correctivo de la infraestructura tecnológica</t>
  </si>
  <si>
    <t>contratos vigentes  con los proveedores y/o soporte interno especializado, conforme a los lineamientos técnicos establecidos y plan de contratación de la SSIT</t>
  </si>
  <si>
    <t xml:space="preserve"> ejecuta acciones de recuperación y remediación de los sistemas tecnológicos afectados cuando se presenten interrupciones operativas derivadas de vulnerabilidades en la seguridad o calidad de los sistemas,</t>
  </si>
  <si>
    <t>la gestión de incidentes, aplicación de mantenimientos correctivos, ajuste de configuraciones, liberación de parches o actualizaciones y seguimiento a la solución de las causas identificadas, con el fin de restablecer la operación normal de los sistemas y garantizar la continuidad del servicio.</t>
  </si>
  <si>
    <t>la corrección de fallas, aplicación de parches, restauración de servicios y fortalecimiento de los controles de seguridad, dejando evidencia en el informe de atención del incidente y en el registro de cierre de las acciones correctivas implementadas.</t>
  </si>
  <si>
    <t xml:space="preserve">reacciona inmediatamente cuando se presenten fallas o indisponibilidad en los aplicativos institucionales, </t>
  </si>
  <si>
    <t>Realizar los informes semestral de los desarrollos de software implementados puestos en producción, con el fin de asegurar la adecuada gestión del ciclo de vida de los desarrollos conforme a los lineamientos y procedimientos.</t>
  </si>
  <si>
    <t>Informe semestral de los casos de desarrollo implementados y puestos en producción</t>
  </si>
  <si>
    <t>Plan de mantenimiento preventivo y correctivo actualizado</t>
  </si>
  <si>
    <t>Inoportunidad de Publicación de Información</t>
  </si>
  <si>
    <t xml:space="preserve">en la imagen institucional en los grupos de interes por la inoportunidad de publicación de la información en el Portal WEB y la Intranet </t>
  </si>
  <si>
    <t>errores humanos y/o imcumplimiento de los tiempos establecidos en el procedimiento.</t>
  </si>
  <si>
    <t>verifica a diario las solicitudes de publicación del Portal WEB e Intranet</t>
  </si>
  <si>
    <t xml:space="preserve"> los casos radicados en la herramienta de Gestión para ser atendidos dentro de los tiempos</t>
  </si>
  <si>
    <t>realiza la corrección y publicación inmediata de la información en el Portal Web y/o la Intranet cuando se identifiquen errores o retrasos en su publicación,</t>
  </si>
  <si>
    <t>ajuste de la información, dejando evidencia en el registro de actualización de contenidos y en el reporte de cierre de la acción correctiva</t>
  </si>
  <si>
    <t>Informe cuatrimestral de los casos de publicación de Información en el Portal Web de la Entidad, evidenciando la oportunidad de atención de los mismos</t>
  </si>
  <si>
    <t>Informe Cuatrimestral casos publicados Portal WEB  de la Entidad</t>
  </si>
  <si>
    <t>Informe cuatrimestral de los casos de publicación de Información en el Intranet de la Entidad, evidenciando la oportunidad de atención de los mismos</t>
  </si>
  <si>
    <t xml:space="preserve">Informe Cuatrimestral casos publicados en la Intranet </t>
  </si>
  <si>
    <t>Dirección de Gestión de Ordenamiento Social de la Porpiedad - SSIT</t>
  </si>
  <si>
    <t>Ausencia de Lineamientos del Gobierno de Datos</t>
  </si>
  <si>
    <t>Inadecuada identificación de la arquitectura empresarial de la entidad</t>
  </si>
  <si>
    <t>Ineficiencia Operacional en el intercambio de información entre entidades</t>
  </si>
  <si>
    <t>Indebida implementación de la Seguridad y Gobierno digital</t>
  </si>
  <si>
    <t>No implementación de las estratégicas de Continuidad de Negocio</t>
  </si>
  <si>
    <t>en la imagen institucional en los grupos de interes por errores en la gestión de los  proyectos del PETI,</t>
  </si>
  <si>
    <t>a un insuficiente análisis de necesidades y requerimientos tecnologicos</t>
  </si>
  <si>
    <t>en la imagen institucional en los grupos de interes que ocasiona problemas de calidad, integridad, disponibilidad y trazabilidad de la información</t>
  </si>
  <si>
    <t>a  la falta de lineamientos de Gobierno de Datos</t>
  </si>
  <si>
    <t xml:space="preserve"> en la imagen institucional, debido a la no implementación de la Hoja de ruta definida de la  Arquitectura Empresarial y la ausencia de mecanismos de adopción y gobierno </t>
  </si>
  <si>
    <t>a decisiones, prioridades , falta presupuestal lo que puede generar  ineficiencias, reprocesos y limitando el cumplimiento de los Objetivos estratégicos de la Entidad</t>
  </si>
  <si>
    <t>en la imagen institucional con los grupos de interes</t>
  </si>
  <si>
    <t xml:space="preserve">a la ausencia de protocolos de intercambio de información con entidades externas </t>
  </si>
  <si>
    <t>a la inadecuada priorización de las tareas necesarias para planificar e implementar el componente de seguridad digital de la estrategia de gobierno digital</t>
  </si>
  <si>
    <t>en la imagen institucional ante los grupos de interes por la interrupción de la prestación de los servicios</t>
  </si>
  <si>
    <t>a la falta de la implementación de las estrategias de continuidad de Negocio</t>
  </si>
  <si>
    <t>Inadecuada gestión del PETI</t>
  </si>
  <si>
    <t>Plan de Tratamiento de Riesgos de Seguridad y Privacidad de la Información
Plan de Seguridad y Privacidad de la Información</t>
  </si>
  <si>
    <t>la revisión técnica y financiera de los costos, beneficios y fuentes de financiación, de manera previa a la aprobación del presupuesto, dejando evidencia en de Informe de Seguimiento Presupuestal</t>
  </si>
  <si>
    <t xml:space="preserve">la actualización del PETI de la vigencia </t>
  </si>
  <si>
    <t xml:space="preserve">en  mesas tecnica revisa los lineamientos formulados  dejando como evidencia </t>
  </si>
  <si>
    <t xml:space="preserve">implementa acciones de mejora y ajuste  </t>
  </si>
  <si>
    <t xml:space="preserve">verifica la habilitación de las tecnologias de la información para el cumplimiento de los objetivos estratégicos de la Entidad,
</t>
  </si>
  <si>
    <t>resumen anual ejecutivo del estado de la Arquitectura Empresarial de la Entidad.</t>
  </si>
  <si>
    <t>implementa acciones de ajuste y priorización</t>
  </si>
  <si>
    <t>la ejecución en la hoja de ruta de la Arquitectura Empresarial cuando se identifiquen desviaciones, retrasos o incumplimientos en su implementación, gestionando la asignación de recursos y la reprogramación de actividades, dejando evidencia en el plan de acción y en la actualización de la hoja de ruta de la Arquitectura Empresarial.</t>
  </si>
  <si>
    <t xml:space="preserve">verifica el cumplimiento de los convenios, protocolos y /o acuerdos </t>
  </si>
  <si>
    <t xml:space="preserve">actas, informes  o correos electronicos segun la entidad nacional o territorial de acuerdo con el cumplimiento de los lineamientos y especificaciones </t>
  </si>
  <si>
    <t>corrije los lineamientos y espcificaciones de convenio, protocolo y/o acuerdo que presenta incumplimiento o desviación</t>
  </si>
  <si>
    <t>comunicación oficial argumentando los ajustes que hayan a lugar</t>
  </si>
  <si>
    <t xml:space="preserve">verifica el cumplimiento de las Políticas de Seguridad y Privacidad INTI-Política-001 POLÍTICA GENERAL DE SEGURIDAD DE LA INFORMACIÓN, TRATAMIENTO Y PROTECCIÓN DE DATOS PERSONALES, Numeral 5,3 </t>
  </si>
  <si>
    <t xml:space="preserve">el informe anual del autodiagnóstico del MSPI dispuesto por MINTIC </t>
  </si>
  <si>
    <t>analiza los resultados de la medición de los indicadores del SGSI,</t>
  </si>
  <si>
    <t>la revisión anual del informe de seguimiento a la implementación de los indicadores del SGSI.</t>
  </si>
  <si>
    <t xml:space="preserve">valida la asignación de los recursos necesarios </t>
  </si>
  <si>
    <t>actualiza las estrategias y soluciones de continuidad del negocio</t>
  </si>
  <si>
    <t>análisis de viabilidad técnica, operativa y financiera, dejando evidencia de las correciones dentro del informe de análisis de viabilidad y en la actualización del plan de continuidad del negocio.</t>
  </si>
  <si>
    <t xml:space="preserve"> verifica anualmente la viabilidad financiera de los proyectos definidos en el PETI,</t>
  </si>
  <si>
    <t>ajusta o reprograma la ejecución de los proyectos del PETI cuando se identifiquen desviaciones frente a lo planificado, dejando evidencia</t>
  </si>
  <si>
    <t>un acta la validación de  los componentes que requieren dichos documentos</t>
  </si>
  <si>
    <t>la actualización de los lineamientos y políticas de Gobierno de Datos</t>
  </si>
  <si>
    <t xml:space="preserve">reprograma y ajusta las tareas del componente de seguridad digital cuando se identifiquen desviaciones en su priorización o implementación, dejando evidencia </t>
  </si>
  <si>
    <t>plan de seguridad y privacidad de información  actualizado.</t>
  </si>
  <si>
    <t>proyecto de inversión aprobado para la implementación, mantenimiento y mejora de la estrategia de continuidad del negocio</t>
  </si>
  <si>
    <t>Realiza seguimiento a la ejecución presupuestal</t>
  </si>
  <si>
    <t xml:space="preserve">Informe de Seguimiento Presupuestal </t>
  </si>
  <si>
    <t>Realizar Publicación y Socialización de la Política y lineamientos de Gobierno del Dato</t>
  </si>
  <si>
    <t>Lineamientos y Soportes de Socialización del Gobierno del Dato</t>
  </si>
  <si>
    <t xml:space="preserve">Actualización de estado de la  Arquitectura Empresarial de la Entidad </t>
  </si>
  <si>
    <t>Resumen ejecutivo del estado de la AE de la Entidad</t>
  </si>
  <si>
    <t>Seguimiento de intercambio de información entre entidades</t>
  </si>
  <si>
    <t xml:space="preserve">Informe de Intercambio de información entre entidades </t>
  </si>
  <si>
    <t>Realiza seguimiento al avance del Plan de cierre de Brechas del autodiagnóstico.</t>
  </si>
  <si>
    <t>Informe de Avance del MSPI e Informe de avance del Plan de cierre de brechas</t>
  </si>
  <si>
    <t>Implementación de los indicadores del SGSI a través del desarrollo de los Planes de Seguridad y Privacidad de la información</t>
  </si>
  <si>
    <t xml:space="preserve">Informe de Implementación de los indicadores del SGSI </t>
  </si>
  <si>
    <t>Realizar el seguimiento a la implementación de las estrategias de continuidad de negocio que se han aprobado, a través de indicadores.</t>
  </si>
  <si>
    <t>Reporte de indicadores con la trazabilidad del analisis</t>
  </si>
  <si>
    <t>Inadecuado manejo de los tiempos para entrega de información a los entes de control</t>
  </si>
  <si>
    <t>en la imagen institucional, por el envío de información inconsistente, incompleta o extemporánea a los entes de Control</t>
  </si>
  <si>
    <t>a la falta de lineamientos estandarizados para la entrega y validación de datos, la baja priorización operativa de los requerimientos, la validación temática insuficiente y la ausencia de un enlace idóneo en el área temática</t>
  </si>
  <si>
    <t>El GERENTE PÚBLICO responsable de la temática auditada</t>
  </si>
  <si>
    <t>verifica que la solicitud este clasificada con alta prioridad</t>
  </si>
  <si>
    <t>la planificación operativa que debe contemplar la asignación del personal encargado de recopilar y cargar la información, así como la programación de los tiempos de respuesta, garantizando su alineación en los plazos establecidos cada vez que exista un requerimiento de información por parte del Ente de control externo. 
Si se constata que existe una estrategia de captura de información, esta debe ser comunicada a todas las dependencias involucradas, incluyendo a la OCI, detallando como se realiza. En caso de no existir, el Jefe de la Oficina de Control Interno (OCI) escalará la situación ante la Dirección General, con el fin de que se adopten las medidas administrativas pertinentes.</t>
  </si>
  <si>
    <t>verifica la oportunidad, integridad y pertinencia de la información, asegurando que cada dato esté debidamente asociado con su respectivo soporte documental</t>
  </si>
  <si>
    <t>un memorando de envío dirigido a la Oficina de Control Interno (OCI) cada vez que se prepare una respuesta a un requerimiento de un Ente de Control externo.
En caso de detectarse datos faltantes, incongruencias o ausencia de soportes durante la verificación, el Líder del área responsable de la temática auditada deberá emitir un requerimiento de subsanación, mediante correo electrónico, al responsable de la información, para que esta sea corregida en el menor tiempo posible. Si, una vez vencido el plazo establecido, persiste la insuficiencia de la información, el Gerente público deberá informar la situación a la OCI y al Director General, con el fin de que este último adopte las medidas administrativas correspondientes.</t>
  </si>
  <si>
    <t>El JEFE DE OFICINA DE CONTROL</t>
  </si>
  <si>
    <t>informa cada vez que el Ente de control externo informe sobre la inoportunidad, falta de integridad o falta de pertinencia en la información entregada de manera inmediata a la Dirección General y al Gerente público responsable de la temática auditada</t>
  </si>
  <si>
    <t>un correo electronico las medidas administrativas correspondientes y se atienda oportunamente el requerimiento con el fin de que se adopten</t>
  </si>
  <si>
    <t>Realizar mesas de trabajo preventivas con la Dirección General y los gerentes públicos responsables de las temáticas auditadas, con el fin de coordinar lineamientos para fortalecer la oportunidad, integridad, pertinencia y trazabilidad de la información requerida por los entes de control externo.</t>
  </si>
  <si>
    <t>Actas de reunión</t>
  </si>
  <si>
    <t>Inadecuada preparación de la gestión del Plan de Auditoria por parte de la Alta Dirección</t>
  </si>
  <si>
    <t>Inadecuada gestión para preparar y presentar los informes de ley por la Entidad</t>
  </si>
  <si>
    <t>para la Agencia Nacional de Tierras, por la ejecución incompleta o inoportuna de las auditorías contempladas en el Plan Anual de Auditoría Interna</t>
  </si>
  <si>
    <t>debido a la ausencia de una visión clara y de compromiso de la Alta Dirección respecto de la relevancia del Plan como instrumento de control y mejora institucional</t>
  </si>
  <si>
    <t>al desconocimiento de los plazos y requisitos normativos que rigen cada reporte por el talento humano especializado para elaborar los informes o insuficiencia de este, además de la novedad en la entrega tardía o incompleta de la información soporte por parte de las dependencias responsables</t>
  </si>
  <si>
    <t>en apertura de procesos sancionatorios y restricciones presupuestales para la Agencia Nacional de Tierras, por la presentación extemporánea de los informes de ley que origina hallazgos de incumplimiento ante los organismos de control</t>
  </si>
  <si>
    <t>verifica que el borrador del Plan Anual de Auditoría Interna (PAAI), elaborado por el funcionario designado para la siguiente vigencia, cumpla íntegramente con los lineamientos establecidos por el Departamento Administrativo de la Función Pública (DAFP) para la formulación de un plan basado en riesgos.</t>
  </si>
  <si>
    <t>la propuesta anual Plan Anual de Auditoría Interna (PAAI). Esta verificación incluye: (i) la inclusión del universo de auditoría, (ii) la aplicación de la matriz de priorización con criterios y pesos, (iii) la definición del ciclo de rotación según los niveles de criticidad, (iv) la consignación de las necesidades de recursos humanos, OPSP, viáticos y tiempos, (v) la asignación proporcional de recursos, y (vi) la coherencia entre el cronograma, la carga de trabajo y la disponibilidad presupuestal.
Si el borrador cumple con los criterios establecidos, se somete a aprobación del Comité Institucional de Coordinación de Control Interno (CICCI).
Si no cumple con los criterios, se devuelve mediante correo electrónico al funcionario responsable, con las observaciones correspondientes, para su ajuste.</t>
  </si>
  <si>
    <t>verifica que los recursos necesarios para la ejecución de las actividades del Plan Anual de Auditoría Interna (PAAI) hayan sido incluidos</t>
  </si>
  <si>
    <t>anteproyecto de presupuesto anual de la entidad. Esta verificación comprende: (i) que las actividades del PAAI estén debidamente programadas y financiadas, y (ii) que existan apropiaciones suficientes en los rubros de Orden de Prestación de Servicios Profesionales (OPSP), comisiones y viáticos.
Si se detecta desfinanciación, se solicita a la Dirección General, a la Secretaría General y a la Subdirección Administrativa y Financiera la reasignación o gestión de los recursos requeridos. En caso de que persista la insuficiencia presupuestal, se ajustarán las actividades del PAAI conforme al presupuesto efectivamente aprobado.
Si no se detecta desfinanciación, el Plan se somete al Comité Institucional de Coordinación de Control Interno (CICCI) para su aprobación.</t>
  </si>
  <si>
    <t>verifica la ejecución del Plan Anual de Auditoría Interna (PAAI) se esté desarrollando conforme a lo planeado</t>
  </si>
  <si>
    <t>Plan Anual de Auditoría Interna (PAAI) trimestralmente con el análisis del cumplimiento de metas, porcentajes de ejecución, desviaciones y requerimientos de apoyo.
Si se identifican desviaciones en la ejecución, se informa al Comité Institucional de Coordinación de Control Interno (CICCI), dejando constancia en acta firmada por los miembros del comité sobre los compromisos asumidos y los plazos definidos para su corrección.
Si no se presentan desviaciones, se remite al CICCI un informe de avance y ejecución del PAA.</t>
  </si>
  <si>
    <t>El COMITÉ INSTITUCIONAL DE COORDINACIÓN DE CONTROL INTERNO - CICCI</t>
  </si>
  <si>
    <t>aprueba las modificaciones del Plan Anual de Auditorías</t>
  </si>
  <si>
    <t>la actualización de este, con base a los argumentos técnicos que presenta la Oficina de Control Interno</t>
  </si>
  <si>
    <t>verifica que el perfil del candidato -ya sea funcionario de planta o contratista- cumpla con los requisitos establecidos en cuanto a formación académica, experiencia profesional, conocimientos técnicos y habilidades interpersonales y,</t>
  </si>
  <si>
    <t>un correo electrónico cada vez que se requiera la incorporación de personal para la ejecución del Plan Anual de Auditoría Interna (PAAI), da el visto bueno para dar inicio al trámite de contratación o en caso contrario si el candidato no cumple con los requisitos solicitados, se devuelve la hoja de vida, solicitando la remisión de un nuevo perfil. En caso de que la vacante persista, se elevará un informe al Director General con el fin de priorizar la asignación de recursos o reprogramar las actividades del PAAI conforme a la disponibilidad de personal.</t>
  </si>
  <si>
    <t>El TÉCNICO ASISTENCIAL DE LA OCI ASIGNADO</t>
  </si>
  <si>
    <t>verifica la programación del mes para identificar los informes de ley y auditorías que deben elaborarse en ese periodo, así como el funcionario o contratista responsable de su elaboración</t>
  </si>
  <si>
    <t xml:space="preserve">un correo electrónico enviado mensualmente a todos los colaboradores de la OCI donde se informa la programación mensual del Plan Anual de Auditoría Interna (PAAI). </t>
  </si>
  <si>
    <t>activa un protocolo de contingencia y notificación inmediata para la gestión de los informes que no se han remitido dentro de los términos legales establecidos</t>
  </si>
  <si>
    <t>un escrito al Director General y, según la naturaleza del requerimiento, solicitar formalmente al organismo de control una prórroga o la aceptación de información complementaria, entro de las primeras 24 horas.
Simultáneamente, se convocará al Comité Institucional de Coordinación de Control Interno (CICCI) para declarar la materialización del riesgo y designar responsables de las acciones correctivas correspondientes.
Si el informe fue enviado dentro de los términos legales, se informará a la Dirección General para su conocimiento y archivo.</t>
  </si>
  <si>
    <t>Alinear los recursos financieros para el cumplimiento del PAA con el Anteproyecto de presupuesto y con el PAA y presentarse lo a la DG para su aprobación</t>
  </si>
  <si>
    <t>Acta de Comité Insititucional de Coordinación de  Control Interno - CICCI aprobado</t>
  </si>
  <si>
    <t>Oficina de Control Interno</t>
  </si>
  <si>
    <t>Oficina Jurídica</t>
  </si>
  <si>
    <t>Indebida gestión de procesos de Control Interno Disciplinario de la Oficina Jurídica</t>
  </si>
  <si>
    <t xml:space="preserve">en la imagen interna de Control Interno Disciplinario de la Oficina Jurídica </t>
  </si>
  <si>
    <t>a la falta de impulso procesal en los expedientes a prescribir</t>
  </si>
  <si>
    <t>Fortalecimiento del sistema integral de gestión y administración documental de la ANT nacional</t>
  </si>
  <si>
    <t>La OFICINA JURÍDICA - CONTROL INTERNO DISCIPLINARIO</t>
  </si>
  <si>
    <t>verifica el cumplimiento de términos procesales para evitar la prescripción del proceso</t>
  </si>
  <si>
    <t xml:space="preserve">seguimiento mensual de la matriz de monitoreo de procesos disciplinarios </t>
  </si>
  <si>
    <t>archiva el proceso por prescripción</t>
  </si>
  <si>
    <t>auto de notificación donde se comunica al interesado la decisión de fondo en el proceso</t>
  </si>
  <si>
    <t>Inadecuada gestión en los análisis de la Oficina Jurídica en la expedición de actos administrativos</t>
  </si>
  <si>
    <t>Inadecuada gestión frente a litigios y/o reclamaciones contra la entidad</t>
  </si>
  <si>
    <t>en la imagen de la entidad, tanto interna como externa, derivada de la expedición de actos administrativos sin un análisis suficiente de la Oficina Jurídica</t>
  </si>
  <si>
    <t>a interpretaciones disímiles o incorrectas de la normatividad, falta de trazabilidad, vacíos jurídicos y ausencia de criterios unificados o razonables</t>
  </si>
  <si>
    <t xml:space="preserve">para la entidad, derivada de una defensa judicial indebida frente a reclamaciones o litigios asociados a las actuaciones institucionales tanto misionales como administrativas, </t>
  </si>
  <si>
    <t>al desconocimiento del estado procesal, deficiencias en la trazabilidad de procesos históricos o heredados, fallas en los sistemas de información, y falta de seguimiento, preparación o coordinación al interior de la entidad.</t>
  </si>
  <si>
    <t>Inadecuada gestión en los análisis de la Oficina Jurídica en la expedición de conceptos</t>
  </si>
  <si>
    <t>en la imagen de la entidad, tanto interna como externa, derivado de conceptos jurídicos, respuestas institucionales o atención de requerimientos judiciales sin un análisis suficiente</t>
  </si>
  <si>
    <t>interpretaciones disímiles o incorrectas de la normatividad, falta de trazabilidad, vacíos jurídicos y ausencia de criterios unificados o razonables</t>
  </si>
  <si>
    <t>evalúa la viabilidad del documento verificando el cumplimiento de los lineamientos establecidos y del contenido requerido a la normativa vigente y aplicable</t>
  </si>
  <si>
    <t>análisis jurídico y emite una respuesta favorable o desfavorable según corresponda por medio de ORFEO</t>
  </si>
  <si>
    <t>realiza la verificación de vencimientos de término</t>
  </si>
  <si>
    <t>las matrices de monitoreo, con el fin de identificar y analizar anomalías en la gestión de los requerimientos, subsanar las fallas detectadas y emitir las respuestas pendientes en el menor tiempo posible para mitigar afectaciones reputacionales, jurídicas o institucionales</t>
  </si>
  <si>
    <t>La OFICINA JURÍDICA</t>
  </si>
  <si>
    <t>realiza la revocatoria</t>
  </si>
  <si>
    <t>un acto administrativo donde es motivado y se expresa los argumentos del porque a la actuación administrativa</t>
  </si>
  <si>
    <t>realiza la revisión y posible actualización de la información de los procesos judiciales</t>
  </si>
  <si>
    <t>EKOGUI y la matriz de la oficina jurídica cada vez que se realiza una actuación con la identificación de aquellos con fallos adversos o sanciones, corrige las inconsistencias en la trazabilidad de las actuaciones procesales, consolida la información faltante proveniente del extinto Incoder y fortalece la coordinación interdependencias para garantizar una gestión adecuada y oportuna de los casos en curso.</t>
  </si>
  <si>
    <t>prioriza el proceso judicial que venció los términos</t>
  </si>
  <si>
    <t>la identificación y análisis de anomalías en la gestión de los requerimientos, subsanar las fallas detectadas y emitir las respuestas pendientes de manera inmediata</t>
  </si>
  <si>
    <t xml:space="preserve">valida y unifica los criterios jurídicos </t>
  </si>
  <si>
    <t>revisa el concepto jurídico que presenta novedad</t>
  </si>
  <si>
    <t>la revisión del expediente y sus anexos, evaluando la viabilidad del documento y generando el ORFEO que contiene el concepto jurídico con la firma del Jefe de la Oficina Jurídica.</t>
  </si>
  <si>
    <t>un nuevo ORFEO que corrige la caracterización de la solicitud del concepto, validando el objeto, el responsable y el trámite, con el fin de identificar las observaciones necesarias para su ajuste o actualización.</t>
  </si>
  <si>
    <t>SG - EQ INFR</t>
  </si>
  <si>
    <t>Secretaría General - EQ INFR</t>
  </si>
  <si>
    <t>Afectación de servicios tecnológicos de la entidad</t>
  </si>
  <si>
    <t>Inoportunidad en la atención de los servicio a través del CAS</t>
  </si>
  <si>
    <t xml:space="preserve">Gestion inadecuada de la Intranet </t>
  </si>
  <si>
    <t>en la imagen de la entidad ante los grupo de interés por la afectación en la prestación de servicios tecnológicos</t>
  </si>
  <si>
    <t>a la interrupción prolongada de los canales de comunicación, mantenimiento inadecuado o no programado de servidores y redes, desastres naturales o eventos fortuitos (inundaciones, incendios, etc.), sobrecarga de sistemas por alta demanda de usuarios no dimensionados, falla  o  indisponibilidad de servidores críticos</t>
  </si>
  <si>
    <t>a la falta de personal para atender las solicitudes, atención errada, parcial o incompleta a las misma o falta de conocimiento en el manejo de la herramienta de gestión de servicios</t>
  </si>
  <si>
    <t>fallas en la administración y operación de la infraestructura tecnológica que soporta la intranet  y/o falta de personal especializado</t>
  </si>
  <si>
    <t>en la imagen de la entidad ante los grupo de interés por inoportunidad en la atención de los casos atendidos por el equipo de infraestructura y soporte técnico</t>
  </si>
  <si>
    <t xml:space="preserve">en la imagen de la entidad ante los grupo de interés por por fallas en la infraestructura tecnológica, solicitudes parciales, entrega de banner con especificaciones no adecuadas </t>
  </si>
  <si>
    <t xml:space="preserve">Fortalecimiento del desempeño del modelo integrado de planeación y gestión de la ANT nacional
Fortalecimiento de las soluciones tecnológicas para la transformación digital de los procesos institucionales a nivel nacional
</t>
  </si>
  <si>
    <t xml:space="preserve">Verifica el cumplimiento de los Acuerdos de Niveles de Servicio (ANS) en los contratos de Infraestructura y Soporte Tecnológico con terceros, </t>
  </si>
  <si>
    <t xml:space="preserve">la validación técnica mensual de los indicadores contractuales y la identificación de posibles desviaciones en la prestación del servicio </t>
  </si>
  <si>
    <t>Realiza pruebas a las copias de seguridad de los servidores</t>
  </si>
  <si>
    <t xml:space="preserve">la recuperación de información para asegurar la disponibilidad de los datos. </t>
  </si>
  <si>
    <t>aplica las clausulas para el cumplimiento de los acuerdos de Niveles de Servicios (ANS)</t>
  </si>
  <si>
    <t>la generación de informes de incumplimiento con evidencia en actas de seguimiento, reportes técnicos y registros de gestión contractual.</t>
  </si>
  <si>
    <t xml:space="preserve">ejecuta la reconfiguración de los procesos de respaldo, la ejecución de nuevas copias completas y la verificación de su correcta restauración </t>
  </si>
  <si>
    <t>la disponibilidad e integridad de la información de manera inmediata ante la detección de fallas, dejando evidencia en registros de pruebas, reportes técnicos e incidentes gestionados.</t>
  </si>
  <si>
    <t xml:space="preserve">revisa las  alertas de vencimiento  para la atención de casos </t>
  </si>
  <si>
    <t>del seguimiento al CAS y/o  correo electrónico mensualmente</t>
  </si>
  <si>
    <t>ejecuta la priorización ante la detección de incumplimiento a CAS no resueltos</t>
  </si>
  <si>
    <t>la reasignación de los casos pendientes a los responsables y la definición de planes de acción para su cierre oportuno, dejando evidencia en el sistema CAS, correos de seguimiento y reportes de gestión.</t>
  </si>
  <si>
    <t>Evalua la información allegada y escalada</t>
  </si>
  <si>
    <t>CAS que compete a los técnicos del EIST  en cada caso creado, para determinar si tiene las caracteristicas para ser resuelto</t>
  </si>
  <si>
    <t>Corrige cualquier tipo de informacion errada en la Intranet</t>
  </si>
  <si>
    <t>la actualizacion de esta pagina bajo los criterios tecnicos que se require de contenido</t>
  </si>
  <si>
    <t xml:space="preserve">Realizar seguimiento periodico a la Ejecución de los contratos y cumplimiento de los  ANS establecidos con proveedores de EIST  </t>
  </si>
  <si>
    <t>Informe de seguimiento Conectividad</t>
  </si>
  <si>
    <t xml:space="preserve">Realizar al menos dos recuperaciones  programadas de la información  </t>
  </si>
  <si>
    <t>Reporte de las recuperaciones de información.</t>
  </si>
  <si>
    <t>Seguimiento periódico sobre el cierre de CAS.</t>
  </si>
  <si>
    <t>Informe de seguimiento Casos tramitados en Infraestructura</t>
  </si>
  <si>
    <t>Seguimiento periódico sobre el cierre de CAS que se trabajan sobre la Intranet</t>
  </si>
  <si>
    <t>Informe de seguimiento, sobre contenido de Intranet</t>
  </si>
  <si>
    <t>SG - GES DOC</t>
  </si>
  <si>
    <t>Secretaría General - GES DOC</t>
  </si>
  <si>
    <t>Pérdida o daño en la documentación de la Agencia</t>
  </si>
  <si>
    <t>Asignación incorrecta de comunicaciones oficiales recibidas (documentos) en el momento de la radicación</t>
  </si>
  <si>
    <t>Demoras en la respuesta a solicitudes internas de documentos en atención de los requerimientos de expedientes por parte de las dependencias</t>
  </si>
  <si>
    <t>en la imagen institucional ante los grupos de interés derivando en la acciones jurídicas en contra de la entidad</t>
  </si>
  <si>
    <t>a la falta de control para los lineamientos de manejo y de conservación en documentos</t>
  </si>
  <si>
    <t>a los vencimientos de términos por recibir información de entrada que no cumple con las características que se requieren para ser clasificada y asignada correctamente y la constante rotación de personal en la Subdirección Administrativa y Financiera - Gestión Documental - equipo de Radicación de Comunicaciones Oficiales Recibidas</t>
  </si>
  <si>
    <t>a los vencimientos de términos debido a personal insuficiente para atender la alta demanda y la inexactitud o complejidad de la solicitud del expediente o información por parte de la dependencia</t>
  </si>
  <si>
    <t xml:space="preserve">La SUBDIRECCIÓN ADMINISTRATIVA Y FINANCIERA - GESTIÓN DOCUMENTAL </t>
  </si>
  <si>
    <t>actualiza la asignación de la comunicación oficial que presenta error de entrega (devolución)</t>
  </si>
  <si>
    <t>avalúa las características del proveedor que se requieren para el Sistema Integrado de Conservación</t>
  </si>
  <si>
    <t>crea la alerta de perdida o daño del documento</t>
  </si>
  <si>
    <t>los estudios previos para la adquisición del servicio de Saneamiento ambiental en los depósitos de archivo Central, Archivos de gestión y Bodega de Montevideo con el animo de evitar el deterioro de la documentación custodiada por la Agencia</t>
  </si>
  <si>
    <t>Acta de inicio  para realizar el cronograma del servicio de saneamiento ambiental para identificar el deterioro a la documentación de custodia de la Agencia Nacional de Tierras en las Dependencias, UGT y Archivos de gestión.</t>
  </si>
  <si>
    <t>instructivo que permita identificar la asignación correcta de las comunicaciones oficiales recibidas, de acuerdo con las funciones de las dependencias de la Agencia</t>
  </si>
  <si>
    <t>reporte del gestor documental ORFEO donde se evidencia la cantidad de comunicaciones oficiales asignadas a las dependencias por el personal de Radicación</t>
  </si>
  <si>
    <t>reporte del gestor documental ORFEO donde se evidenció la asignación incorrecta y se envía a la nueva dependencia la comunicación oficial, garantizando la entrega de esta</t>
  </si>
  <si>
    <t xml:space="preserve"> valida que los parámetros de clasificación de Comunicaciones oficiales Recibidas</t>
  </si>
  <si>
    <t>verifica la productividad y el margen de error de comunicaciones oficiales recibidas</t>
  </si>
  <si>
    <t>valida las solicitudes de información de expedientes, planos y/o resoluciones.</t>
  </si>
  <si>
    <t>reporte generado por el aplicativo CAS donde se evidencia la cantidad de solicitudes recibidas o asignadas a solicitudes de archivo</t>
  </si>
  <si>
    <t>Informe de ejecución de Saneamiento Ambiental</t>
  </si>
  <si>
    <t xml:space="preserve">Seguimiento a la implementación del Instrumento Archivístico - Sistema Integrado de Conservación SIC  </t>
  </si>
  <si>
    <t>Informe de implementación del  Sistema Integrado de Conservación SIC</t>
  </si>
  <si>
    <t>Realizar socializaciones para fortalecer los conocimientos establecidos en el instructivo y dar claridad frente a las competencias y funciones asignadas a la Agencia y sus dependencias (Decreto 2363), Acuerdo 001 de 2024 y lineamientos internos.</t>
  </si>
  <si>
    <t xml:space="preserve">Listados de asistencia </t>
  </si>
  <si>
    <t>Realizar informe de seguimiento a la productividad y el margen de error del personal de radicación de comunicaciones oficiales recibidas</t>
  </si>
  <si>
    <t>Informe de seguimiento a la productividad de radicación y el margen de error</t>
  </si>
  <si>
    <t>Realizar la actualización del GEMA-F-001 CONCEPTOS PARA DIRECCIONAMIENTO DE CORRESPONDENCIA, PQRSDF Y SERVICIO AL CIUDADANO</t>
  </si>
  <si>
    <t>Forma actualizada en el SIG</t>
  </si>
  <si>
    <t xml:space="preserve">Presentar informe de avance de casos solicitados y cerrados a las solicitudes al Archivo </t>
  </si>
  <si>
    <t>Informe de estado de solicitudes</t>
  </si>
  <si>
    <t>en la imagen institucional ante los grupos de interés derivando en acciones jurídicas en contra de la entidad</t>
  </si>
  <si>
    <t>prioriza la gestión de solicitud de archivo</t>
  </si>
  <si>
    <t>de la comunicaciones que reciben por las dependencias a la demora en la respuesta</t>
  </si>
  <si>
    <t>Dirección General - EQ Com</t>
  </si>
  <si>
    <t>La OFICINA DE INSPECTOR DE LA GESTIÓN DE TIERRAS</t>
  </si>
  <si>
    <t>El (La) SUBDIRECTOR(A) DE TALENTO HUMANO</t>
  </si>
  <si>
    <t>LA SUBDIRECCIÓN DE PROCESOS AGRARIOS Y GESTIÓN JURÍDICA</t>
  </si>
  <si>
    <t>La SUBDIRECCIÓN DE PROCESOS AGRARIOS Y GESTIÓN JURÍDICA</t>
  </si>
  <si>
    <t>la SUBDIRECCIÓN DE SEGURIDAD JURÍDICA</t>
  </si>
  <si>
    <t>La SUBDIRECCIÓN DE SISTEMAS DE INFORMACIÓN DE TIERRAS – SSIT</t>
  </si>
  <si>
    <t>El (La) SUBDIRECTOR(A) DE SSIT</t>
  </si>
  <si>
    <t xml:space="preserve">DIRECCIÓN DE GESTIÓN JURÍDICA DE TIERRAS </t>
  </si>
  <si>
    <t>Secretaría General - SAF</t>
  </si>
  <si>
    <t>Inadecuada solicitud del PAC</t>
  </si>
  <si>
    <t>Afectación en las características de la información de cartera</t>
  </si>
  <si>
    <t>Inadecuada solicitudes de registro presupuestal</t>
  </si>
  <si>
    <t>ante la imposición de sanciones disciplinarias y hallazgos por parte de los entes de control, lo que reduciría la confianza de las partes interesadas y podría derivar en mayores exigencias de vigilancia o restricciones administrativas</t>
  </si>
  <si>
    <t>a la inadecuada interpretación y respuesta a las solicitudes por el personal responsable al registro presupuestal</t>
  </si>
  <si>
    <t>al envío inoportuno y/o inexacto de las solicitudes de pago que realizan los supervisores de los contratos a la Subdirección Administrativa y Financiera</t>
  </si>
  <si>
    <t>en la imagen de la entidad por investigaciones disciplinarias y/o fiscales de los entes de control</t>
  </si>
  <si>
    <t>en la imagen de la entidad por recorte en la asignación del Ministerio de Hacienda</t>
  </si>
  <si>
    <t xml:space="preserve">a la afectación en las características de información de la cartera que surjen como resultado de las auditorias financieras realizadas </t>
  </si>
  <si>
    <t>La SUBDIRECCIÓN ADMINISTRATIVA Y FINANCIERA - TESORERIA</t>
  </si>
  <si>
    <t>valida y consolida la programación del PAC generado por las dependencias</t>
  </si>
  <si>
    <t>revisa la ejecución de PAC a cada una de las dependencias</t>
  </si>
  <si>
    <t>ajusta la programación del PAC de las dependencias</t>
  </si>
  <si>
    <t>La SUBDIRECCIÓN ADMINISTRATIVA Y FINANCIERA - CONTABILIDAD</t>
  </si>
  <si>
    <t>verifica las cifras para la generación de documento de conciliación</t>
  </si>
  <si>
    <t>actas de conciliación mensual donde se valida los saldos que existen en cartera</t>
  </si>
  <si>
    <t>modifica la información reportada a Cartera</t>
  </si>
  <si>
    <t>La SUBDIRECCIÓN ADMINISTRATIVA Y FINANCIERA - PRESUPUESTO</t>
  </si>
  <si>
    <t>verifica el registro presupuestal elaborado</t>
  </si>
  <si>
    <t>ajusta el registro presupuestal</t>
  </si>
  <si>
    <t>un correo electronico para generar la aprobación ante el Ministerio de Hacienda y al inscripción en la plataforma de SIIF-Nación</t>
  </si>
  <si>
    <t>mesas de seguimiento mensual para la validación de lo programado contra lo ejecutado</t>
  </si>
  <si>
    <t>un correo electrónico informando que se le realiza ajuste del PAC por novedades y conciliaciones entre ellas</t>
  </si>
  <si>
    <t>la forma GEFIN-F-009 FORMA DETALLADA DE INGRESOS donde se actualiza los datos con base los reportes con novedades</t>
  </si>
  <si>
    <t>reporte que se genera SIIF-Nación con base a los documentos de la solicitud de registro</t>
  </si>
  <si>
    <t>acto administrativo donde se actualiza el registro presupuestal al que debe estar asignado en el SIIF-Nación</t>
  </si>
  <si>
    <t>Dirección General - EQ COM</t>
  </si>
  <si>
    <t>Cantidad de Acciones preventivas</t>
  </si>
  <si>
    <t>Cantidad de controles</t>
  </si>
  <si>
    <t>SG - SAF</t>
  </si>
  <si>
    <t>Secretaría General - GES AMB</t>
  </si>
  <si>
    <t>Incumplimiento del Plan de Gestión Integral de Residuos Peligrosos (PGIRESPEL)</t>
  </si>
  <si>
    <t>Incumplimiento de requisitos y trámites legales ambientales en la adquisición de bienes y servicios</t>
  </si>
  <si>
    <t>Disposición de residuos ordinarios sin cumplir las prácticas establecidas en la entidad</t>
  </si>
  <si>
    <t>por sanciones legales de los entes de control</t>
  </si>
  <si>
    <t>al desconocimiento en la normatividad ambiental aplicable en el  Plan de Gestión Integral de Residuos Peligrosos - PGIRESPEL</t>
  </si>
  <si>
    <t>al desconocimiento e incumplimiento de la normatividad ambiental aplicable en el Plan Institucional de Gestión Ambiental - PIGA</t>
  </si>
  <si>
    <t>a la disposición incorrecta para los residuos ordinarios de acuerdo con las prácticas establecidas en la entidad</t>
  </si>
  <si>
    <t>La SUBDIRECCIÓN ADMINISTRATIVA Y FINANCIERA (GESTIÓN AMBIENTAL)</t>
  </si>
  <si>
    <t>verifica el cumplimiento del Plan de Gestión Integral de Residuos peligrosos</t>
  </si>
  <si>
    <t>las certificaciones de disposición final de los residuos entregadas por las empresas gestoras  donde se identifica si se esta cumpliendo con los lineamientos de implementación de la gestión en el PGIRESPEL</t>
  </si>
  <si>
    <t>actualiza el documento para la implementación</t>
  </si>
  <si>
    <t>nuevo Plan de Gestión Integral de Residuos donde se reformula el plan con base a las novedades, observaciones y/u oportunidades de mejora</t>
  </si>
  <si>
    <t>verifica la fase precontractual de los criterios ambientales acogidos para el Plan Institucional de Gestión Ambiental - PIGA</t>
  </si>
  <si>
    <t>los permisos de disposición que entregan los proveedores de acuerdo a los lineamientos e instructivos impartidos en la plataforma de Colombia Compra Eficiente</t>
  </si>
  <si>
    <t>verifica y realiza el seguimiento del cumplimiento de los requisitos ambientales para el Plan Institucional de Gestión Ambiental - PIGA</t>
  </si>
  <si>
    <t>la Matriz de requisitos legales ambientales  establecida por la ANT</t>
  </si>
  <si>
    <t xml:space="preserve"> solicita la cancelación del contrato</t>
  </si>
  <si>
    <t>un memorando por el incumplimiento de los permisos del proveedor</t>
  </si>
  <si>
    <t>actualiza Plan Institucional de Gestión Ambiental</t>
  </si>
  <si>
    <t>documento y la Matriz de requisitos legales ambientales  donde se modifica los parámetros que presentan desactualización de normativa y plan de ejecución</t>
  </si>
  <si>
    <t>verifica el manejo de los residuos que se retiran del cuarto de acopio</t>
  </si>
  <si>
    <t>un acta de disposición y aprovechamiento del retiro que realiza el proveedor contratado para esta labor</t>
  </si>
  <si>
    <t>verifica el manejo de los residuos que ingresan al cuarto de acopio</t>
  </si>
  <si>
    <t>la observación donde se evidencia la correcta separación de residuos</t>
  </si>
  <si>
    <t>realiza la acomodación correcta de los residuos que presentan novedad en la identificación</t>
  </si>
  <si>
    <t>un acompañamiento en sitio para la separación correcta de residuos por medio de la Plantilla de reporte de novedades en el manejo de residuos</t>
  </si>
  <si>
    <t>Inadecuado seguimiento y control a la reserva presupuestal</t>
  </si>
  <si>
    <t>por reducción en la asignación del presupuesto de la vigencia, lo que limitaría la ejecución de proyectos y comprometería la sostenibilidad financiera de la entidad</t>
  </si>
  <si>
    <t>al seguimiento y control insuficiente de la reserva presupuestal constituida por los supervisores de contrato</t>
  </si>
  <si>
    <t>La SUBDIRECCIÓN ADMINISTRATIVA Y FINANCIERA</t>
  </si>
  <si>
    <t>valida y realiza la constitución de Reserva Presupuestal</t>
  </si>
  <si>
    <t>evalúa la ejecución de la reserva presupuestal</t>
  </si>
  <si>
    <t>registra en el SIIF los movimientos que afecten la Reserva Presupuestal y se soliciten</t>
  </si>
  <si>
    <t>reporte generado por el SIIF-Nación de Reserva Presupuestal de acuerdo a las solicitudes de reducción y documentos soporte de solicitud de constitución de reserva enviada por todas las dependencias</t>
  </si>
  <si>
    <t>memorandos, reuniones (mesas de trabajo de seguimiento a la ejecución) y correo institucional  informando a todas las dependencias responsables la ejecución de la reserva presupuestal y solicitando acciones de pronta ejecución de acuerdo al seguimiento</t>
  </si>
  <si>
    <t xml:space="preserve"> documento de cancelación de reserva o reducción del Registro Presupuestal del saldo que no se ejecute</t>
  </si>
  <si>
    <t>SUBDIRECCIÓN ADMINISTRATIVA Y FINANCIERA- PRESUPUESTO</t>
  </si>
  <si>
    <t>Afectación económica o presupuestal</t>
  </si>
  <si>
    <t>Pérdida reputacional</t>
  </si>
  <si>
    <t>Secretaría General</t>
  </si>
  <si>
    <t>Respuesta inoportuna a las PQRSD</t>
  </si>
  <si>
    <t>en la credibilidad de la imagen institucional y/o por acciones legales contra la Agencia Nacional de Tierras</t>
  </si>
  <si>
    <t>al alto volumen de PQRSD que recibe la Entidad y los tiempos destinados para la revisión y consolidación de la información para dar respuesta</t>
  </si>
  <si>
    <t>La SECRETARÍA GENERAL</t>
  </si>
  <si>
    <t>valida la ejecución del plan de atención de las PQRSD</t>
  </si>
  <si>
    <t>implementa 8cordinación y/o ejecución) un plan de choque de atención a las PQRSD sin tramitar</t>
  </si>
  <si>
    <t>reporte de ORFEO  donde se evidencia la implementación del plan de atención generado por las dependencias de las PQRSD rezagadas</t>
  </si>
  <si>
    <t>un plan de mejoramiento que presenta acciones compartidas con otras dependencias que incluye boletines de comunicación, videos interactivos sobre el manejo de Orfeo, mesas de trabajo mensuales para evaluar el avance de la gestión, actas de compromiso de directivos (direcciones, subdirecciones, oficinas y lideres de grupo) y revisión a los manuales del aplicativo de Orfeo</t>
  </si>
  <si>
    <t>Informe de seguimiento de PQRSD</t>
  </si>
  <si>
    <t xml:space="preserve">Realizar mesas tecnicas de seguimiento con las depedencias </t>
  </si>
  <si>
    <t>Acta de mesa tecnica</t>
  </si>
  <si>
    <r>
      <t xml:space="preserve">¿CÓMO SUCEDE EL IMPACTO? - CONSECUENCIA
</t>
    </r>
    <r>
      <rPr>
        <sz val="10"/>
        <color theme="0"/>
        <rFont val="Arial Narrow"/>
        <family val="2"/>
      </rPr>
      <t xml:space="preserve">
¿qué consecuencia tiene?; Causa inmediata: circunstancia o situación más evidente sobre las cuales se presenta el riesgo, la misma no constituyen la causa principal o base para que se presente el riesgo.</t>
    </r>
  </si>
  <si>
    <r>
      <t xml:space="preserve">¿PORQUÉ OCURRE? - CAUSA RAÍZ
</t>
    </r>
    <r>
      <rPr>
        <sz val="10"/>
        <color theme="0"/>
        <rFont val="Arial Narrow"/>
        <family val="2"/>
      </rPr>
      <t xml:space="preserve">
Causa raíz: es la causa principal o básica, corresponde a las razón (es) por la cual se puede presentar el riesgo, es la base para la definición de los controles en la etapa de valoración del riesgo.</t>
    </r>
  </si>
  <si>
    <r>
      <t xml:space="preserve">TIPO DE RIESGO
</t>
    </r>
    <r>
      <rPr>
        <sz val="10"/>
        <color theme="0"/>
        <rFont val="Arial Narrow"/>
        <family val="2"/>
      </rPr>
      <t xml:space="preserve">
Se escoge el tipo de riesgo determinado con la metodología anterior, en caso de ser un nuevo riesgo, escoger el tipo con base a las descripciones presentadas a continuación:
1. Estratégicos: Posibilidad de ocurrencia de eventos que afecten los objetivos estratégicos de la organización pública y por tanto impactan toda la entidad
2. Gerenciales: Posibilidad de ocurrencia de eventos que afecten los procesos gerenciales y/o la alta dirección
3. Operativos: Posibilidad de ocurrencia de eventos que afecten los procesos misionales de la entidad
4. Financieros: Posibilidad de ocurrencia de eventos que afecten los estados financieros y todas aquellas áreas involucradas con el proceso financiero como presupuesto, tesorería, contabilidad, cartera, central de cuentas, costos, etc.
5. Tecnológicos: Posibilidad de ocurrencia de eventos que afecten la totalidad o parte de la infraestructura tecnológica (hardware, software, redes, etc.) de una entidad.
6. De Cumplimiento: Posibilidad de ocurrencia de eventos que afecten la situación jurídica o contractual de la organización debido a su incumplimiento o desacato a la normatividad legal y las obligaciones contractuales
7. De imagen: Posibilidad de ocurrencia de un evento que afecte la imagen, buen nombre o reputación de una organización ante sus clientes y partes interesadas
8. Satisfacción del cliente: Posibilidad de ocurrencia de un servicio o producto afecte la integridad, bienestar o seguridad de un cliente o usuario </t>
    </r>
  </si>
  <si>
    <r>
      <t xml:space="preserve">CLASIFICACIÓN DEL RIESGO
</t>
    </r>
    <r>
      <rPr>
        <sz val="10"/>
        <color theme="0"/>
        <rFont val="Arial Narrow"/>
        <family val="2"/>
      </rPr>
      <t xml:space="preserve">
Se escoge la clasificación del riesgo que más incidencia tenga el riesgo identificado:
</t>
    </r>
    <r>
      <rPr>
        <b/>
        <sz val="10"/>
        <color theme="0"/>
        <rFont val="Arial Narrow"/>
        <family val="2"/>
      </rPr>
      <t>Ejecución y administración de procesos</t>
    </r>
    <r>
      <rPr>
        <sz val="10"/>
        <color theme="0"/>
        <rFont val="Arial Narrow"/>
        <family val="2"/>
      </rPr>
      <t xml:space="preserve">: Pérdidas derivadas de errores en la ejecución y administración de procesos.
</t>
    </r>
    <r>
      <rPr>
        <b/>
        <sz val="10"/>
        <color theme="0"/>
        <rFont val="Arial Narrow"/>
        <family val="2"/>
      </rPr>
      <t>Relaciones laborales</t>
    </r>
    <r>
      <rPr>
        <sz val="10"/>
        <color theme="0"/>
        <rFont val="Arial Narrow"/>
        <family val="2"/>
      </rPr>
      <t xml:space="preserve">: Pérdidas que surgen de acciones contrarias a las leyes o acuerdos de empleo, salud o seguridad, del pago de demandas por daños personales o de discriminación.
</t>
    </r>
    <r>
      <rPr>
        <b/>
        <sz val="10"/>
        <color theme="0"/>
        <rFont val="Arial Narrow"/>
        <family val="2"/>
      </rPr>
      <t>Usuarios, productos y prácticas</t>
    </r>
    <r>
      <rPr>
        <sz val="10"/>
        <color theme="0"/>
        <rFont val="Arial Narrow"/>
        <family val="2"/>
      </rPr>
      <t xml:space="preserve">: Fallas negligentes o involuntarias de las obligaciones frente a los usuarios y que impiden satisfacer una obligación profesional frente a éstos.
</t>
    </r>
    <r>
      <rPr>
        <b/>
        <sz val="10"/>
        <color theme="0"/>
        <rFont val="Arial Narrow"/>
        <family val="2"/>
      </rPr>
      <t>Daños a activos fijos/ eventos externos</t>
    </r>
    <r>
      <rPr>
        <sz val="10"/>
        <color theme="0"/>
        <rFont val="Arial Narrow"/>
        <family val="2"/>
      </rPr>
      <t>: Pérdida por daños o extravíos de los activos fijos por desastres naturales u otros riesgos/eventos externos como atentados, vandalismo, orden público.</t>
    </r>
  </si>
  <si>
    <r>
      <t xml:space="preserve">OBJETIVO ESTRATÉGICO RELACIONADO
</t>
    </r>
    <r>
      <rPr>
        <sz val="10"/>
        <color theme="0"/>
        <rFont val="Arial Narrow"/>
        <family val="2"/>
      </rPr>
      <t>Se relaciona el riesgo con el objetivo estratégico del Plan Estratégico Institucional  2023-2026, analizando si el riesgo identificado se puede relacionar con algún de los tres objetivos específicos, si en caso dado, aplica a más de uno, se escoge el que mayor incidencia tenga:
Plan Estratégico Institucional ANT 2023-2026, con los siguientes objetivos específicos:
1. Entregar 1,5 millones de hectáreas a través del fondo de tierras a población rural sin tierra o con tierra insuficiente
2. Formalizar 3,9 millones de hectáreas de tierras de pequeña y mediana propiedad rural
3. Avanzar en el Ordenamiento Social del Territorio para la ejecución de procesos de formalización y acceso a tierras</t>
    </r>
  </si>
  <si>
    <r>
      <t xml:space="preserve">PLAN DE ACCIÓN
</t>
    </r>
    <r>
      <rPr>
        <sz val="10"/>
        <color theme="0"/>
        <rFont val="Arial Narrow"/>
        <family val="2"/>
      </rPr>
      <t>Se relaciona el riesgo con el Plan o Planes de Acción del año vigente que tenga incidencia:
Plan de Acción Institucional
Plan Institucional de Archivo PINAR
Plan Anual de Adquisiciones - PAABS
Plan Anual de Vacantes
Plan de Previsión de Recursos Humanos
Plan Estratégico de Talento Humano
Plan Institucional de Capacitación PIC
Plan de Incentivos institucionales
Plan de Trabajo Anual de Seguridad y Salud en Trabajo SG - SST
Plan Estratégico de Tecnologías de la Información y las Comunicaciones PETI
Plan de Tratamiento de Riesgos de Seguridad y Privacidad de la Información
Plan de Seguridad y Privacidad de la Información
Programa de Transparencia y Ética Pública PTEP</t>
    </r>
  </si>
  <si>
    <r>
      <t>PROYECTOS DE INVERSIÓN</t>
    </r>
    <r>
      <rPr>
        <sz val="10"/>
        <color theme="0"/>
        <rFont val="Arial Narrow"/>
        <family val="2"/>
      </rPr>
      <t xml:space="preserve">
Se relaciona el riesgo con el o los Proyecto (s) de inversión del año vigente que tenga incidencia:
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r>
  </si>
  <si>
    <r>
      <t xml:space="preserve">Frecuencia con la cual se realiza la acción por año
</t>
    </r>
    <r>
      <rPr>
        <sz val="10"/>
        <color theme="0"/>
        <rFont val="Arial Narrow"/>
        <family val="2"/>
      </rPr>
      <t xml:space="preserve">
Número de veces que se pasa por el punto de riesgo en el periodo de 1 año</t>
    </r>
  </si>
  <si>
    <r>
      <t xml:space="preserve">RESPONSABLE DE LA ACTIVIDAD DE CONTROL
</t>
    </r>
    <r>
      <rPr>
        <sz val="10"/>
        <color theme="0"/>
        <rFont val="Arial Narrow"/>
        <family val="2"/>
      </rPr>
      <t xml:space="preserve">
Identifica el cargo del servidor que ejecuta el control o el nombre de la dependencia, en caso de que sean controles automáticos se identificará el sistema que realiza la actividad.</t>
    </r>
    <r>
      <rPr>
        <b/>
        <sz val="10"/>
        <color theme="0"/>
        <rFont val="Arial Narrow"/>
        <family val="2"/>
      </rPr>
      <t xml:space="preserve">
Debe colocar el o la</t>
    </r>
  </si>
  <si>
    <r>
      <t xml:space="preserve">ACCIÓN DEL CONTROL
</t>
    </r>
    <r>
      <rPr>
        <sz val="10"/>
        <color theme="0"/>
        <rFont val="Arial Narrow"/>
        <family val="2"/>
      </rPr>
      <t>Debe contener la acción de que hace (verbo), que ataca la causa descrita en el riesgo
(se determina mediante verbos que indican la acción que deben realizar como parte del control)</t>
    </r>
  </si>
  <si>
    <r>
      <t xml:space="preserve">COMPLEMENTO DEL CONTROL
</t>
    </r>
    <r>
      <rPr>
        <sz val="10"/>
        <color theme="0"/>
        <rFont val="Arial Narrow"/>
        <family val="2"/>
      </rPr>
      <t>iniciando con " a través de" ; debe contener periocidad y observación o desviación)
corresponde a los detalles que permiten identificar claramente el objeto del control</t>
    </r>
  </si>
  <si>
    <r>
      <t xml:space="preserve">Tipo de Control 
Señale el tipo de control 
</t>
    </r>
    <r>
      <rPr>
        <sz val="10"/>
        <color theme="0"/>
        <rFont val="Arial Narrow"/>
        <family val="2"/>
      </rPr>
      <t xml:space="preserve">
- Mínimo debe existir un control preventivo o detectivo y un control correctivo
Preventivo: peso 25%
Detectivo: peso 15%
Correctivo: peso 10%</t>
    </r>
  </si>
  <si>
    <r>
      <t xml:space="preserve">Implementación
</t>
    </r>
    <r>
      <rPr>
        <sz val="10"/>
        <color theme="0"/>
        <rFont val="Arial Narrow"/>
        <family val="2"/>
      </rPr>
      <t xml:space="preserve">
Automático: peso 25%
Manual: peso 15%</t>
    </r>
  </si>
  <si>
    <r>
      <t xml:space="preserve">Documentación
</t>
    </r>
    <r>
      <rPr>
        <sz val="10"/>
        <color theme="0"/>
        <rFont val="Arial Narrow"/>
        <family val="2"/>
      </rPr>
      <t>° Documentado
° Sin documentar</t>
    </r>
  </si>
  <si>
    <r>
      <t xml:space="preserve">Frecuencia
</t>
    </r>
    <r>
      <rPr>
        <sz val="10"/>
        <color theme="0"/>
        <rFont val="Arial Narrow"/>
        <family val="2"/>
      </rPr>
      <t xml:space="preserve">
Continua: El control se aplica siempre que se realiza la actividad que conlleva el riesgo
Aleatoria: El control se aplica aleatoriamente a la actividad que conlleva el riesgo</t>
    </r>
  </si>
  <si>
    <r>
      <t xml:space="preserve">Evidencia
</t>
    </r>
    <r>
      <rPr>
        <sz val="10"/>
        <color theme="0"/>
        <rFont val="Arial Narrow"/>
        <family val="2"/>
      </rPr>
      <t xml:space="preserve">
° Con registro
° Sin Registro</t>
    </r>
  </si>
  <si>
    <r>
      <t xml:space="preserve">RESPONSABLE DE LA ACCIÓN PREVENTIVA
</t>
    </r>
    <r>
      <rPr>
        <sz val="10"/>
        <color theme="0"/>
        <rFont val="Arial Narrow"/>
        <family val="2"/>
      </rPr>
      <t xml:space="preserve">
Identifica el nombre de la dependencia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</si>
</sst>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8" x14ac:knownFonts="1">
    <font>
      <sz val="11"/>
      <color theme="1"/>
      <name val="Aptos Narrow"/>
      <family val="2"/>
      <scheme val="minor"/>
    </font>
    <font>
      <sz val="8"/>
      <name val="Aptos Narrow"/>
      <family val="2"/>
      <scheme val="minor"/>
    </font>
    <font>
      <sz val="10"/>
      <name val="Arial"/>
      <family val="2"/>
    </font>
    <font>
      <sz val="10"/>
      <name val="Arial Narrow"/>
      <family val="2"/>
    </font>
    <font>
      <sz val="10"/>
      <color theme="0"/>
      <name val="Arial Narrow"/>
      <family val="2"/>
    </font>
    <font>
      <sz val="48"/>
      <color theme="1"/>
      <name val="Arial Narrow"/>
      <family val="2"/>
    </font>
    <font>
      <sz val="10"/>
      <color theme="1"/>
      <name val="Arial Narrow"/>
      <family val="2"/>
    </font>
    <font>
      <b/>
      <sz val="10"/>
      <color theme="1"/>
      <name val="Arial Narrow"/>
      <family val="2"/>
    </font>
    <font>
      <b/>
      <sz val="10"/>
      <color theme="0"/>
      <name val="Arial Narrow"/>
      <family val="2"/>
    </font>
    <font>
      <sz val="10"/>
      <color rgb="FFC00000"/>
      <name val="Arial Narrow"/>
      <family val="2"/>
    </font>
    <font>
      <b/>
      <sz val="10"/>
      <name val="Arial Narrow"/>
      <family val="2"/>
    </font>
    <font>
      <b/>
      <sz val="11"/>
      <color theme="1"/>
      <name val="Aptos Narrow"/>
      <family val="2"/>
      <scheme val="minor"/>
    </font>
    <font>
      <sz val="11"/>
      <name val="Arial Narrow"/>
      <family val="2"/>
    </font>
    <font>
      <sz val="11"/>
      <color theme="1"/>
      <name val="Arial Narrow"/>
      <family val="2"/>
    </font>
    <font>
      <b/>
      <sz val="11"/>
      <color theme="0"/>
      <name val="Arial Narrow"/>
      <family val="2"/>
    </font>
    <font>
      <b/>
      <sz val="11"/>
      <color theme="1"/>
      <name val="Arial Narrow"/>
      <family val="2"/>
    </font>
    <font>
      <b/>
      <sz val="11"/>
      <name val="Arial Narrow"/>
      <family val="2"/>
    </font>
    <font>
      <sz val="11"/>
      <color theme="0"/>
      <name val="Arial Narrow"/>
      <family val="2"/>
    </font>
    <font>
      <b/>
      <sz val="11"/>
      <color theme="0"/>
      <name val="Aptos Narrow"/>
      <family val="2"/>
      <scheme val="minor"/>
    </font>
    <font>
      <b/>
      <sz val="11"/>
      <color rgb="FF002060"/>
      <name val="Aptos Narrow"/>
      <family val="2"/>
      <scheme val="minor"/>
    </font>
    <font>
      <sz val="11"/>
      <color theme="0"/>
      <name val="Aptos Narrow"/>
      <family val="2"/>
      <scheme val="minor"/>
    </font>
    <font>
      <sz val="11"/>
      <color rgb="FF000000"/>
      <name val="Aptos Narrow"/>
      <family val="2"/>
      <scheme val="minor"/>
    </font>
    <font>
      <sz val="11"/>
      <color rgb="FFFFFFFF"/>
      <name val="Aptos Narrow"/>
      <family val="2"/>
      <scheme val="minor"/>
    </font>
    <font>
      <sz val="11"/>
      <name val="Aptos Narrow"/>
      <family val="2"/>
      <scheme val="minor"/>
    </font>
    <font>
      <sz val="11"/>
      <color theme="1"/>
      <name val="Aptos Narrow"/>
      <family val="2"/>
      <scheme val="minor"/>
    </font>
    <font>
      <b/>
      <sz val="10"/>
      <color theme="9" tint="-0.499984740745262"/>
      <name val="Arial Narrow"/>
      <family val="2"/>
    </font>
    <font>
      <b/>
      <sz val="8"/>
      <color theme="1"/>
      <name val="Arial Narrow"/>
      <family val="2"/>
    </font>
    <font>
      <i/>
      <sz val="10"/>
      <color rgb="FFFF0000"/>
      <name val="Arial Narrow"/>
      <family val="2"/>
    </font>
  </fonts>
  <fills count="27">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9" tint="-0.49998474074526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79998168889431442"/>
        <bgColor indexed="64"/>
      </patternFill>
    </fill>
    <fill>
      <patternFill patternType="solid">
        <fgColor rgb="FF00B050"/>
        <bgColor indexed="64"/>
      </patternFill>
    </fill>
    <fill>
      <patternFill patternType="solid">
        <fgColor rgb="FF305496"/>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3" tint="0.89999084444715716"/>
        <bgColor indexed="64"/>
      </patternFill>
    </fill>
    <fill>
      <patternFill patternType="solid">
        <fgColor rgb="FFFCC11C"/>
        <bgColor indexed="64"/>
      </patternFill>
    </fill>
    <fill>
      <patternFill patternType="solid">
        <fgColor rgb="FF806000"/>
        <bgColor indexed="64"/>
      </patternFill>
    </fill>
    <fill>
      <patternFill patternType="solid">
        <fgColor rgb="FFFFF2CC"/>
        <bgColor indexed="64"/>
      </patternFill>
    </fill>
    <fill>
      <patternFill patternType="solid">
        <fgColor theme="6"/>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C7F00"/>
        <bgColor indexed="64"/>
      </patternFill>
    </fill>
    <fill>
      <patternFill patternType="solid">
        <fgColor theme="0"/>
        <bgColor indexed="64"/>
      </patternFill>
    </fill>
    <fill>
      <patternFill patternType="solid">
        <fgColor theme="9" tint="0.39997558519241921"/>
        <bgColor indexed="64"/>
      </patternFill>
    </fill>
    <fill>
      <patternFill patternType="solid">
        <fgColor rgb="FFC00000"/>
        <bgColor indexed="64"/>
      </patternFill>
    </fill>
    <fill>
      <patternFill patternType="solid">
        <fgColor theme="3" tint="0.74999237037263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2" fillId="0" borderId="0"/>
    <xf numFmtId="9" fontId="24" fillId="0" borderId="0" applyFont="0" applyFill="0" applyBorder="0" applyAlignment="0" applyProtection="0"/>
  </cellStyleXfs>
  <cellXfs count="284">
    <xf numFmtId="0" fontId="0" fillId="0" borderId="0" xfId="0"/>
    <xf numFmtId="0" fontId="0" fillId="0" borderId="0" xfId="0"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horizontal="center" vertical="center" wrapText="1"/>
    </xf>
    <xf numFmtId="9"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0" fontId="7" fillId="0" borderId="0" xfId="0" applyFont="1" applyAlignment="1">
      <alignment horizontal="center" vertical="center" wrapText="1"/>
    </xf>
    <xf numFmtId="9" fontId="6" fillId="0" borderId="0" xfId="0" applyNumberFormat="1" applyFont="1" applyAlignment="1">
      <alignment vertical="center" wrapText="1"/>
    </xf>
    <xf numFmtId="0" fontId="8" fillId="0" borderId="0" xfId="0" applyFont="1" applyAlignment="1">
      <alignment horizontal="right" vertical="center" wrapText="1" indent="1"/>
    </xf>
    <xf numFmtId="0" fontId="9" fillId="0" borderId="0" xfId="0" applyFont="1" applyAlignment="1">
      <alignment horizontal="left" vertical="center"/>
    </xf>
    <xf numFmtId="0" fontId="7" fillId="0" borderId="0" xfId="0" applyFont="1" applyAlignment="1">
      <alignment vertical="center" wrapText="1"/>
    </xf>
    <xf numFmtId="0" fontId="8" fillId="12" borderId="1" xfId="0" applyFont="1" applyFill="1" applyBorder="1" applyAlignment="1">
      <alignment horizontal="center" vertical="center" wrapText="1"/>
    </xf>
    <xf numFmtId="9" fontId="8" fillId="12" borderId="1" xfId="0" applyNumberFormat="1" applyFont="1" applyFill="1" applyBorder="1" applyAlignment="1">
      <alignment horizontal="center" vertical="center" wrapText="1"/>
    </xf>
    <xf numFmtId="164" fontId="8" fillId="12" borderId="1" xfId="0" applyNumberFormat="1" applyFont="1" applyFill="1" applyBorder="1" applyAlignment="1">
      <alignment horizontal="center" vertical="center" wrapText="1"/>
    </xf>
    <xf numFmtId="0" fontId="8" fillId="12" borderId="1" xfId="0" applyFont="1" applyFill="1" applyBorder="1" applyAlignment="1">
      <alignment horizontal="center" vertical="center" textRotation="90" wrapText="1"/>
    </xf>
    <xf numFmtId="0" fontId="8" fillId="12" borderId="5" xfId="0" applyFont="1" applyFill="1" applyBorder="1" applyAlignment="1" applyProtection="1">
      <alignment horizontal="center" vertical="center" wrapText="1"/>
      <protection locked="0"/>
    </xf>
    <xf numFmtId="9" fontId="8" fillId="12" borderId="5" xfId="0" applyNumberFormat="1" applyFont="1" applyFill="1" applyBorder="1" applyAlignment="1" applyProtection="1">
      <alignment horizontal="center" vertical="center" wrapText="1"/>
      <protection locked="0"/>
    </xf>
    <xf numFmtId="0" fontId="8" fillId="12" borderId="5" xfId="0" applyFont="1" applyFill="1" applyBorder="1" applyAlignment="1">
      <alignment horizontal="center" vertical="center" wrapText="1"/>
    </xf>
    <xf numFmtId="9" fontId="8" fillId="12"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6"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9" fontId="6" fillId="13" borderId="1"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8" fillId="14" borderId="1" xfId="0" applyFont="1" applyFill="1" applyBorder="1" applyAlignment="1">
      <alignment horizontal="center" vertical="center" wrapText="1"/>
    </xf>
    <xf numFmtId="9" fontId="6" fillId="0" borderId="0" xfId="0" applyNumberFormat="1" applyFont="1" applyAlignment="1">
      <alignment horizontal="center" vertical="center"/>
    </xf>
    <xf numFmtId="9" fontId="6" fillId="0" borderId="0" xfId="0" applyNumberFormat="1" applyFont="1" applyAlignment="1">
      <alignment vertical="center"/>
    </xf>
    <xf numFmtId="0" fontId="8" fillId="5"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6" fillId="0" borderId="1" xfId="0" applyFont="1" applyBorder="1" applyAlignment="1">
      <alignment horizontal="center" vertical="center"/>
    </xf>
    <xf numFmtId="9" fontId="6" fillId="0" borderId="1" xfId="0" applyNumberFormat="1" applyFont="1" applyBorder="1" applyAlignment="1">
      <alignment horizontal="center" vertical="center"/>
    </xf>
    <xf numFmtId="0" fontId="7" fillId="3"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10" borderId="1" xfId="0" applyFont="1" applyFill="1" applyBorder="1" applyAlignment="1">
      <alignment vertical="center" wrapText="1"/>
    </xf>
    <xf numFmtId="0" fontId="14" fillId="12" borderId="1" xfId="0" applyFont="1" applyFill="1" applyBorder="1" applyAlignment="1" applyProtection="1">
      <alignment horizontal="center" vertical="center"/>
      <protection locked="0"/>
    </xf>
    <xf numFmtId="0" fontId="14" fillId="12" borderId="1" xfId="1" applyFont="1" applyFill="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5" fillId="0" borderId="0" xfId="1" applyFont="1" applyAlignment="1" applyProtection="1">
      <alignment vertical="center" wrapText="1"/>
      <protection locked="0"/>
    </xf>
    <xf numFmtId="0" fontId="13" fillId="0" borderId="0" xfId="0" applyFont="1" applyAlignment="1">
      <alignment vertical="center"/>
    </xf>
    <xf numFmtId="0" fontId="13" fillId="0" borderId="0" xfId="1" applyFont="1" applyAlignment="1" applyProtection="1">
      <alignment vertical="center" wrapText="1"/>
      <protection locked="0"/>
    </xf>
    <xf numFmtId="14" fontId="12" fillId="0" borderId="1" xfId="1" applyNumberFormat="1" applyFont="1" applyBorder="1" applyAlignment="1" applyProtection="1">
      <alignment horizontal="center" vertical="center" wrapText="1"/>
      <protection locked="0"/>
    </xf>
    <xf numFmtId="0" fontId="14" fillId="19" borderId="1" xfId="0" applyFont="1" applyFill="1" applyBorder="1" applyAlignment="1" applyProtection="1">
      <alignment horizontal="center" vertical="center"/>
      <protection locked="0"/>
    </xf>
    <xf numFmtId="0" fontId="14" fillId="19" borderId="1"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protection locked="0"/>
    </xf>
    <xf numFmtId="0" fontId="13" fillId="0" borderId="0" xfId="0" applyFont="1" applyAlignment="1">
      <alignment vertical="center" wrapText="1"/>
    </xf>
    <xf numFmtId="0" fontId="16" fillId="21" borderId="5" xfId="0" applyFont="1" applyFill="1" applyBorder="1" applyAlignment="1" applyProtection="1">
      <alignment horizontal="center" vertical="center" wrapText="1"/>
      <protection locked="0"/>
    </xf>
    <xf numFmtId="9" fontId="16" fillId="21" borderId="5" xfId="0" applyNumberFormat="1" applyFont="1" applyFill="1" applyBorder="1" applyAlignment="1" applyProtection="1">
      <alignment horizontal="center" vertical="center" wrapText="1"/>
      <protection locked="0"/>
    </xf>
    <xf numFmtId="0" fontId="16" fillId="21" borderId="5" xfId="0" applyFont="1" applyFill="1" applyBorder="1" applyAlignment="1">
      <alignment horizontal="center" vertical="center" wrapText="1"/>
    </xf>
    <xf numFmtId="9" fontId="16" fillId="21" borderId="5" xfId="0" applyNumberFormat="1" applyFont="1" applyFill="1" applyBorder="1" applyAlignment="1">
      <alignment horizontal="center" vertical="center" wrapText="1"/>
    </xf>
    <xf numFmtId="0" fontId="13" fillId="13" borderId="1" xfId="0" applyFont="1" applyFill="1" applyBorder="1" applyAlignment="1">
      <alignment horizontal="center" vertical="center" wrapText="1"/>
    </xf>
    <xf numFmtId="9" fontId="13" fillId="13" borderId="1" xfId="0" applyNumberFormat="1"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12" borderId="1" xfId="0" applyFont="1" applyFill="1" applyBorder="1" applyAlignment="1">
      <alignment horizontal="center" vertical="center" textRotation="90"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9" fontId="13" fillId="0" borderId="0" xfId="0" applyNumberFormat="1" applyFont="1" applyAlignment="1">
      <alignment vertical="center"/>
    </xf>
    <xf numFmtId="0" fontId="16" fillId="10" borderId="5" xfId="0" applyFont="1" applyFill="1" applyBorder="1" applyAlignment="1">
      <alignment horizontal="center" vertical="center" wrapText="1"/>
    </xf>
    <xf numFmtId="0" fontId="16" fillId="10" borderId="5" xfId="0" applyFont="1" applyFill="1" applyBorder="1" applyAlignment="1">
      <alignment horizontal="center" vertical="center" textRotation="90" wrapText="1"/>
    </xf>
    <xf numFmtId="0" fontId="16" fillId="20" borderId="5" xfId="0" applyFont="1" applyFill="1" applyBorder="1" applyAlignment="1">
      <alignment horizontal="center" vertical="center" wrapText="1"/>
    </xf>
    <xf numFmtId="9" fontId="16" fillId="20" borderId="5" xfId="0" applyNumberFormat="1" applyFont="1" applyFill="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6"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2" fillId="10" borderId="1" xfId="0" applyFont="1" applyFill="1" applyBorder="1" applyAlignment="1" applyProtection="1">
      <alignment horizontal="center" vertical="center"/>
      <protection locked="0"/>
    </xf>
    <xf numFmtId="0" fontId="12" fillId="10" borderId="1" xfId="0" applyFont="1" applyFill="1" applyBorder="1" applyAlignment="1" applyProtection="1">
      <alignment vertical="center" wrapText="1"/>
      <protection locked="0"/>
    </xf>
    <xf numFmtId="0" fontId="12" fillId="18" borderId="1" xfId="0" applyFont="1" applyFill="1" applyBorder="1" applyAlignment="1" applyProtection="1">
      <alignment horizontal="center" vertical="center"/>
      <protection locked="0"/>
    </xf>
    <xf numFmtId="0" fontId="12" fillId="18" borderId="1" xfId="0" applyFont="1" applyFill="1" applyBorder="1" applyAlignment="1" applyProtection="1">
      <alignment horizontal="center" vertical="center" wrapText="1"/>
      <protection locked="0"/>
    </xf>
    <xf numFmtId="0" fontId="12" fillId="13" borderId="1" xfId="0" applyFont="1" applyFill="1" applyBorder="1" applyAlignment="1">
      <alignment horizontal="center" vertical="center"/>
    </xf>
    <xf numFmtId="0" fontId="12" fillId="13"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2" fillId="0" borderId="0" xfId="0" applyFont="1" applyAlignment="1">
      <alignment vertical="center"/>
    </xf>
    <xf numFmtId="0" fontId="12" fillId="0" borderId="0" xfId="0" applyFont="1" applyAlignment="1">
      <alignment vertical="center" wrapText="1"/>
    </xf>
    <xf numFmtId="0" fontId="3" fillId="0" borderId="0" xfId="0" applyFont="1" applyAlignment="1">
      <alignment vertical="center" wrapText="1"/>
    </xf>
    <xf numFmtId="0" fontId="17" fillId="0" borderId="0" xfId="0" applyFont="1" applyAlignment="1" applyProtection="1">
      <alignment vertical="center"/>
      <protection locked="0"/>
    </xf>
    <xf numFmtId="0" fontId="17" fillId="0" borderId="0" xfId="0" applyFont="1" applyAlignment="1">
      <alignment vertical="center"/>
    </xf>
    <xf numFmtId="0" fontId="14" fillId="13" borderId="1" xfId="0"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0" fontId="12" fillId="0" borderId="0" xfId="0" applyFont="1" applyAlignment="1">
      <alignment horizontal="center" vertical="center"/>
    </xf>
    <xf numFmtId="0" fontId="3" fillId="15" borderId="5" xfId="0" applyFont="1" applyFill="1" applyBorder="1" applyAlignment="1">
      <alignment horizontal="center" vertical="center"/>
    </xf>
    <xf numFmtId="0" fontId="3" fillId="10" borderId="5" xfId="0" applyFont="1" applyFill="1" applyBorder="1" applyAlignment="1">
      <alignment horizontal="center" vertical="center"/>
    </xf>
    <xf numFmtId="0" fontId="3" fillId="16" borderId="5" xfId="0" applyFont="1" applyFill="1" applyBorder="1" applyAlignment="1">
      <alignment horizontal="center" vertical="center"/>
    </xf>
    <xf numFmtId="0" fontId="4" fillId="17" borderId="5" xfId="0" applyFont="1" applyFill="1" applyBorder="1" applyAlignment="1">
      <alignment horizontal="center" vertical="center"/>
    </xf>
    <xf numFmtId="9" fontId="0" fillId="0" borderId="0" xfId="0" applyNumberFormat="1" applyAlignment="1">
      <alignment vertical="center"/>
    </xf>
    <xf numFmtId="9" fontId="0" fillId="0" borderId="0" xfId="0" applyNumberFormat="1" applyAlignment="1">
      <alignment horizontal="center" vertical="center"/>
    </xf>
    <xf numFmtId="0" fontId="18" fillId="5" borderId="3" xfId="0" applyFont="1" applyFill="1" applyBorder="1" applyAlignment="1" applyProtection="1">
      <alignment vertical="center"/>
      <protection locked="0"/>
    </xf>
    <xf numFmtId="0" fontId="18" fillId="5" borderId="7" xfId="0" applyFont="1" applyFill="1" applyBorder="1" applyAlignment="1" applyProtection="1">
      <alignment vertical="center"/>
      <protection locked="0"/>
    </xf>
    <xf numFmtId="0" fontId="18" fillId="5" borderId="2" xfId="0" applyFont="1" applyFill="1" applyBorder="1" applyAlignment="1" applyProtection="1">
      <alignment vertical="center"/>
      <protection locked="0"/>
    </xf>
    <xf numFmtId="0" fontId="19" fillId="6" borderId="5" xfId="0" applyFont="1" applyFill="1" applyBorder="1" applyAlignment="1">
      <alignment horizontal="center" vertical="center" wrapText="1" readingOrder="1"/>
    </xf>
    <xf numFmtId="0" fontId="19" fillId="6" borderId="5" xfId="0" applyFont="1" applyFill="1" applyBorder="1" applyAlignment="1">
      <alignment vertical="center" wrapText="1" readingOrder="1"/>
    </xf>
    <xf numFmtId="0" fontId="21" fillId="7" borderId="1" xfId="0" applyFont="1" applyFill="1" applyBorder="1" applyAlignment="1">
      <alignment horizontal="left" vertical="center" wrapText="1" readingOrder="1"/>
    </xf>
    <xf numFmtId="0" fontId="21" fillId="0" borderId="1" xfId="0" applyFont="1" applyBorder="1" applyAlignment="1">
      <alignment vertical="center" wrapText="1" readingOrder="1"/>
    </xf>
    <xf numFmtId="0" fontId="21" fillId="8" borderId="1" xfId="0" applyFont="1" applyFill="1" applyBorder="1" applyAlignment="1">
      <alignment horizontal="left" vertical="center" wrapText="1" readingOrder="1"/>
    </xf>
    <xf numFmtId="0" fontId="21" fillId="3" borderId="1" xfId="0" applyFont="1" applyFill="1" applyBorder="1" applyAlignment="1">
      <alignment horizontal="left" vertical="center" wrapText="1" readingOrder="1"/>
    </xf>
    <xf numFmtId="0" fontId="21" fillId="9" borderId="1" xfId="0" applyFont="1" applyFill="1" applyBorder="1" applyAlignment="1">
      <alignment horizontal="left" vertical="center" wrapText="1" readingOrder="1"/>
    </xf>
    <xf numFmtId="0" fontId="22" fillId="2" borderId="1" xfId="0" applyFont="1" applyFill="1" applyBorder="1" applyAlignment="1">
      <alignment horizontal="left" vertical="center" wrapText="1" readingOrder="1"/>
    </xf>
    <xf numFmtId="0" fontId="21" fillId="0" borderId="1" xfId="0" applyFont="1" applyBorder="1" applyAlignment="1">
      <alignment horizontal="left" vertical="center" wrapText="1" readingOrder="1"/>
    </xf>
    <xf numFmtId="0" fontId="18" fillId="5" borderId="1" xfId="0" applyFont="1" applyFill="1" applyBorder="1" applyAlignment="1" applyProtection="1">
      <alignment vertical="center"/>
      <protection locked="0"/>
    </xf>
    <xf numFmtId="0" fontId="19" fillId="6" borderId="1" xfId="0" applyFont="1" applyFill="1" applyBorder="1" applyAlignment="1">
      <alignment vertical="center" wrapText="1" readingOrder="1"/>
    </xf>
    <xf numFmtId="0" fontId="21" fillId="7" borderId="1" xfId="0" applyFont="1" applyFill="1" applyBorder="1" applyAlignment="1">
      <alignment vertical="center" wrapText="1" readingOrder="1"/>
    </xf>
    <xf numFmtId="9" fontId="21" fillId="0" borderId="1" xfId="0" applyNumberFormat="1" applyFont="1" applyBorder="1" applyAlignment="1">
      <alignment horizontal="center" vertical="center" wrapText="1" readingOrder="1"/>
    </xf>
    <xf numFmtId="0" fontId="21" fillId="8" borderId="1" xfId="0" applyFont="1" applyFill="1" applyBorder="1" applyAlignment="1">
      <alignment vertical="center" wrapText="1" readingOrder="1"/>
    </xf>
    <xf numFmtId="0" fontId="21" fillId="3" borderId="1" xfId="0" applyFont="1" applyFill="1" applyBorder="1" applyAlignment="1">
      <alignment vertical="center" wrapText="1" readingOrder="1"/>
    </xf>
    <xf numFmtId="0" fontId="21" fillId="9" borderId="1" xfId="0" applyFont="1" applyFill="1" applyBorder="1" applyAlignment="1">
      <alignment vertical="center" wrapText="1" readingOrder="1"/>
    </xf>
    <xf numFmtId="0" fontId="22" fillId="2" borderId="1" xfId="0" applyFont="1" applyFill="1" applyBorder="1" applyAlignment="1">
      <alignment vertical="center" wrapText="1" readingOrder="1"/>
    </xf>
    <xf numFmtId="0" fontId="23"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vertical="center"/>
    </xf>
    <xf numFmtId="10" fontId="6" fillId="0" borderId="0" xfId="0" applyNumberFormat="1" applyFont="1" applyAlignment="1">
      <alignment vertical="center"/>
    </xf>
    <xf numFmtId="9" fontId="3" fillId="15" borderId="5" xfId="2" applyFont="1" applyFill="1" applyBorder="1" applyAlignment="1">
      <alignment horizontal="center" vertical="center"/>
    </xf>
    <xf numFmtId="9" fontId="3" fillId="10" borderId="5" xfId="2" applyFont="1" applyFill="1" applyBorder="1" applyAlignment="1">
      <alignment horizontal="center" vertical="center"/>
    </xf>
    <xf numFmtId="9" fontId="3" fillId="16" borderId="5" xfId="2" applyFont="1" applyFill="1" applyBorder="1" applyAlignment="1">
      <alignment horizontal="center" vertical="center"/>
    </xf>
    <xf numFmtId="9" fontId="4" fillId="17" borderId="5" xfId="2" applyFont="1" applyFill="1" applyBorder="1" applyAlignment="1">
      <alignment horizontal="center" vertical="center"/>
    </xf>
    <xf numFmtId="0" fontId="15" fillId="0" borderId="0" xfId="0" applyFont="1" applyAlignment="1">
      <alignment vertical="center" wrapText="1"/>
    </xf>
    <xf numFmtId="0" fontId="9"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0" fontId="6" fillId="23" borderId="1" xfId="0" applyFont="1" applyFill="1" applyBorder="1" applyAlignment="1">
      <alignment vertical="center" wrapText="1"/>
    </xf>
    <xf numFmtId="0" fontId="6" fillId="23" borderId="1" xfId="0" applyFont="1" applyFill="1" applyBorder="1" applyAlignment="1">
      <alignment horizontal="center" vertical="center" wrapText="1"/>
    </xf>
    <xf numFmtId="0" fontId="8" fillId="25"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20" borderId="1" xfId="0" applyFont="1" applyFill="1" applyBorder="1" applyAlignment="1">
      <alignment horizontal="center" vertical="center"/>
    </xf>
    <xf numFmtId="0" fontId="7" fillId="0" borderId="1" xfId="0" applyFont="1" applyBorder="1" applyAlignment="1">
      <alignment horizontal="center" vertical="center"/>
    </xf>
    <xf numFmtId="0" fontId="18" fillId="25" borderId="1" xfId="0" applyFont="1" applyFill="1" applyBorder="1" applyAlignment="1">
      <alignment horizontal="center" vertical="center"/>
    </xf>
    <xf numFmtId="0" fontId="11" fillId="16" borderId="1" xfId="0" applyFont="1" applyFill="1" applyBorder="1" applyAlignment="1">
      <alignment horizontal="center" vertical="center"/>
    </xf>
    <xf numFmtId="0" fontId="11" fillId="20" borderId="1" xfId="0" applyFont="1" applyFill="1" applyBorder="1" applyAlignment="1">
      <alignment horizontal="center" vertical="center"/>
    </xf>
    <xf numFmtId="0" fontId="18" fillId="12" borderId="1" xfId="0" applyFont="1" applyFill="1" applyBorder="1" applyAlignment="1">
      <alignment horizontal="center" vertical="center"/>
    </xf>
    <xf numFmtId="0" fontId="6" fillId="0" borderId="1" xfId="0" applyFont="1" applyBorder="1" applyAlignment="1">
      <alignment horizontal="left" vertical="center" wrapText="1"/>
    </xf>
    <xf numFmtId="0" fontId="3" fillId="0" borderId="1" xfId="0" applyFont="1" applyBorder="1" applyAlignment="1">
      <alignment horizontal="left" vertical="center" wrapText="1"/>
    </xf>
    <xf numFmtId="0" fontId="25" fillId="1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5" borderId="1" xfId="0" applyFont="1" applyFill="1" applyBorder="1" applyAlignment="1">
      <alignment horizontal="center" vertical="center"/>
    </xf>
    <xf numFmtId="9" fontId="8" fillId="5" borderId="1" xfId="0" applyNumberFormat="1" applyFont="1" applyFill="1" applyBorder="1" applyAlignment="1">
      <alignment horizontal="center" vertical="center"/>
    </xf>
    <xf numFmtId="0" fontId="10" fillId="15" borderId="5" xfId="0" applyFont="1" applyFill="1" applyBorder="1" applyAlignment="1">
      <alignment vertical="center"/>
    </xf>
    <xf numFmtId="0" fontId="10" fillId="10" borderId="5" xfId="0" applyFont="1" applyFill="1" applyBorder="1" applyAlignment="1">
      <alignment vertical="center"/>
    </xf>
    <xf numFmtId="0" fontId="10" fillId="16" borderId="5" xfId="0" applyFont="1" applyFill="1" applyBorder="1" applyAlignment="1">
      <alignment vertical="center"/>
    </xf>
    <xf numFmtId="0" fontId="8" fillId="17" borderId="5" xfId="0" applyFont="1" applyFill="1" applyBorder="1" applyAlignment="1">
      <alignment vertical="center"/>
    </xf>
    <xf numFmtId="0" fontId="3" fillId="13" borderId="1" xfId="0" applyFont="1" applyFill="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textRotation="90"/>
    </xf>
    <xf numFmtId="0" fontId="26"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6" fillId="0" borderId="0" xfId="0" applyFont="1" applyAlignment="1">
      <alignment horizontal="left" vertical="center" wrapText="1"/>
    </xf>
    <xf numFmtId="9" fontId="6" fillId="0" borderId="0" xfId="0" applyNumberFormat="1" applyFont="1" applyAlignment="1">
      <alignment horizontal="left" vertical="center" wrapText="1"/>
    </xf>
    <xf numFmtId="0" fontId="7" fillId="0" borderId="0" xfId="0" applyFont="1" applyAlignment="1">
      <alignment horizontal="center" vertical="center"/>
    </xf>
    <xf numFmtId="0" fontId="7" fillId="0" borderId="1" xfId="0" applyFont="1" applyBorder="1" applyAlignment="1">
      <alignment vertical="center"/>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5" xfId="0" applyFont="1" applyBorder="1" applyAlignment="1">
      <alignment horizontal="left" vertical="center" wrapText="1" indent="1"/>
    </xf>
    <xf numFmtId="1" fontId="6" fillId="13" borderId="6" xfId="0" applyNumberFormat="1" applyFont="1" applyFill="1" applyBorder="1" applyAlignment="1">
      <alignment horizontal="center" vertical="center" wrapText="1"/>
    </xf>
    <xf numFmtId="1" fontId="6" fillId="13" borderId="9" xfId="0" applyNumberFormat="1" applyFont="1" applyFill="1" applyBorder="1" applyAlignment="1">
      <alignment horizontal="center" vertical="center" wrapText="1"/>
    </xf>
    <xf numFmtId="1" fontId="6" fillId="13" borderId="5" xfId="0" applyNumberFormat="1" applyFont="1" applyFill="1" applyBorder="1" applyAlignment="1">
      <alignment horizontal="center" vertical="center" wrapText="1"/>
    </xf>
    <xf numFmtId="0" fontId="10" fillId="16" borderId="6" xfId="0" applyFont="1" applyFill="1" applyBorder="1" applyAlignment="1">
      <alignment horizontal="center" vertical="center" wrapText="1"/>
    </xf>
    <xf numFmtId="0" fontId="10" fillId="16" borderId="9"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9" fillId="0" borderId="6" xfId="0" applyFont="1" applyBorder="1" applyAlignment="1">
      <alignment horizontal="left" vertical="center" wrapText="1" indent="1"/>
    </xf>
    <xf numFmtId="0" fontId="9" fillId="0" borderId="9" xfId="0" applyFont="1" applyBorder="1" applyAlignment="1">
      <alignment horizontal="left" vertical="center" wrapText="1" indent="1"/>
    </xf>
    <xf numFmtId="0" fontId="9" fillId="0" borderId="5" xfId="0" applyFont="1" applyBorder="1" applyAlignment="1">
      <alignment horizontal="left" vertical="center" wrapText="1" inden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9" fontId="6" fillId="0" borderId="6"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9" fontId="6" fillId="0" borderId="5"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9"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9" fontId="6" fillId="0" borderId="6" xfId="0" applyNumberFormat="1" applyFont="1" applyBorder="1" applyAlignment="1">
      <alignment horizontal="left" vertical="center" wrapText="1" indent="1"/>
    </xf>
    <xf numFmtId="9" fontId="6" fillId="0" borderId="9" xfId="0" applyNumberFormat="1" applyFont="1" applyBorder="1" applyAlignment="1">
      <alignment horizontal="left" vertical="center" wrapText="1" indent="1"/>
    </xf>
    <xf numFmtId="9" fontId="6" fillId="0" borderId="5" xfId="0" applyNumberFormat="1" applyFont="1" applyBorder="1" applyAlignment="1">
      <alignment horizontal="left" vertical="center" wrapText="1" indent="1"/>
    </xf>
    <xf numFmtId="164" fontId="6" fillId="0" borderId="6" xfId="0" applyNumberFormat="1" applyFont="1" applyBorder="1" applyAlignment="1">
      <alignment horizontal="center" vertical="center" wrapText="1"/>
    </xf>
    <xf numFmtId="164" fontId="6" fillId="0" borderId="9" xfId="0" applyNumberFormat="1" applyFont="1" applyBorder="1" applyAlignment="1">
      <alignment horizontal="center" vertical="center" wrapText="1"/>
    </xf>
    <xf numFmtId="164" fontId="6" fillId="0" borderId="5" xfId="0" applyNumberFormat="1" applyFont="1" applyBorder="1" applyAlignment="1">
      <alignment horizontal="center" vertical="center" wrapText="1"/>
    </xf>
    <xf numFmtId="0" fontId="6" fillId="0" borderId="1" xfId="0" applyFont="1" applyBorder="1" applyAlignment="1">
      <alignment horizontal="left" vertical="center" wrapText="1" indent="1"/>
    </xf>
    <xf numFmtId="1"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9" fontId="6" fillId="10" borderId="1" xfId="0" applyNumberFormat="1" applyFont="1" applyFill="1" applyBorder="1" applyAlignment="1">
      <alignment horizontal="center" vertical="center" wrapTex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8" fillId="5" borderId="6"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8" fillId="12" borderId="8"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3" borderId="3" xfId="0" applyFont="1" applyFill="1" applyBorder="1" applyAlignment="1">
      <alignment horizontal="center" vertical="center"/>
    </xf>
    <xf numFmtId="0" fontId="7" fillId="13" borderId="7" xfId="0" applyFont="1" applyFill="1" applyBorder="1" applyAlignment="1">
      <alignment horizontal="center" vertical="center"/>
    </xf>
    <xf numFmtId="0" fontId="7" fillId="13" borderId="2" xfId="0" applyFont="1" applyFill="1" applyBorder="1" applyAlignment="1">
      <alignment horizontal="center" vertical="center"/>
    </xf>
    <xf numFmtId="0" fontId="8" fillId="12" borderId="6" xfId="0" applyFont="1" applyFill="1" applyBorder="1" applyAlignment="1">
      <alignment horizontal="center" vertical="center" wrapText="1"/>
    </xf>
    <xf numFmtId="0" fontId="8" fillId="12" borderId="9" xfId="0" applyFont="1" applyFill="1" applyBorder="1" applyAlignment="1">
      <alignment horizontal="center" vertical="center" wrapText="1"/>
    </xf>
    <xf numFmtId="0" fontId="8" fillId="12" borderId="5" xfId="0" applyFont="1" applyFill="1" applyBorder="1" applyAlignment="1">
      <alignment horizontal="center" vertical="center" wrapText="1"/>
    </xf>
    <xf numFmtId="1" fontId="6" fillId="0" borderId="6" xfId="0" applyNumberFormat="1" applyFont="1" applyBorder="1" applyAlignment="1">
      <alignment horizontal="center" vertical="center" wrapText="1"/>
    </xf>
    <xf numFmtId="1" fontId="6" fillId="0" borderId="9" xfId="0" applyNumberFormat="1" applyFont="1" applyBorder="1" applyAlignment="1">
      <alignment horizontal="center" vertical="center" wrapText="1"/>
    </xf>
    <xf numFmtId="1" fontId="6" fillId="0" borderId="5" xfId="0" applyNumberFormat="1" applyFont="1" applyBorder="1" applyAlignment="1">
      <alignment horizontal="center"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5" xfId="0" applyFont="1" applyBorder="1" applyAlignment="1">
      <alignment horizontal="center" vertical="center" wrapText="1"/>
    </xf>
    <xf numFmtId="0" fontId="9" fillId="0" borderId="6" xfId="0" applyFont="1" applyBorder="1" applyAlignment="1">
      <alignment horizontal="left" vertical="center" wrapText="1"/>
    </xf>
    <xf numFmtId="0" fontId="9" fillId="0" borderId="9" xfId="0" applyFont="1" applyBorder="1" applyAlignment="1">
      <alignment horizontal="left" vertical="center" wrapText="1"/>
    </xf>
    <xf numFmtId="0" fontId="9" fillId="0" borderId="5" xfId="0" applyFont="1" applyBorder="1" applyAlignment="1">
      <alignment horizontal="left" vertical="center" wrapText="1"/>
    </xf>
    <xf numFmtId="0" fontId="8" fillId="22" borderId="6" xfId="0" applyFont="1" applyFill="1" applyBorder="1" applyAlignment="1">
      <alignment horizontal="center" vertical="center" wrapText="1"/>
    </xf>
    <xf numFmtId="0" fontId="8" fillId="22" borderId="9" xfId="0" applyFont="1" applyFill="1" applyBorder="1" applyAlignment="1">
      <alignment horizontal="center" vertical="center" wrapText="1"/>
    </xf>
    <xf numFmtId="0" fontId="8" fillId="22" borderId="5" xfId="0" applyFont="1" applyFill="1" applyBorder="1" applyAlignment="1">
      <alignment horizontal="center" vertical="center" wrapText="1"/>
    </xf>
    <xf numFmtId="9" fontId="6" fillId="0" borderId="6" xfId="0" applyNumberFormat="1" applyFont="1" applyBorder="1" applyAlignment="1">
      <alignment horizontal="left" vertical="center" wrapText="1"/>
    </xf>
    <xf numFmtId="9" fontId="6" fillId="0" borderId="9" xfId="0" applyNumberFormat="1" applyFont="1" applyBorder="1" applyAlignment="1">
      <alignment horizontal="left" vertical="center" wrapText="1"/>
    </xf>
    <xf numFmtId="9" fontId="6" fillId="0" borderId="5" xfId="0" applyNumberFormat="1" applyFont="1" applyBorder="1" applyAlignment="1">
      <alignment horizontal="left" vertical="center" wrapText="1"/>
    </xf>
    <xf numFmtId="9" fontId="6" fillId="0" borderId="6" xfId="0" applyNumberFormat="1" applyFont="1" applyBorder="1" applyAlignment="1">
      <alignment vertical="center" wrapText="1"/>
    </xf>
    <xf numFmtId="9" fontId="6" fillId="0" borderId="9" xfId="0" applyNumberFormat="1" applyFont="1" applyBorder="1" applyAlignment="1">
      <alignment vertical="center" wrapText="1"/>
    </xf>
    <xf numFmtId="9" fontId="6" fillId="0" borderId="5" xfId="0" applyNumberFormat="1" applyFont="1" applyBorder="1" applyAlignment="1">
      <alignment vertical="center" wrapText="1"/>
    </xf>
    <xf numFmtId="0" fontId="6" fillId="0" borderId="1" xfId="0" applyFont="1" applyBorder="1" applyAlignment="1">
      <alignment vertical="center" wrapText="1"/>
    </xf>
    <xf numFmtId="1" fontId="6" fillId="0" borderId="10" xfId="0" applyNumberFormat="1" applyFont="1" applyBorder="1" applyAlignment="1">
      <alignment horizontal="center" vertical="center" wrapText="1"/>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15" fillId="0" borderId="1" xfId="1" applyFont="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0" fillId="10" borderId="3" xfId="0" applyFill="1" applyBorder="1" applyAlignment="1" applyProtection="1">
      <alignment horizontal="center" vertical="center"/>
      <protection locked="0"/>
    </xf>
    <xf numFmtId="0" fontId="0" fillId="10" borderId="2" xfId="0" applyFill="1" applyBorder="1" applyAlignment="1" applyProtection="1">
      <alignment horizontal="center" vertical="center"/>
      <protection locked="0"/>
    </xf>
    <xf numFmtId="0" fontId="0" fillId="10" borderId="1" xfId="0"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18" fillId="5"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0" fontId="15" fillId="0" borderId="1" xfId="0" applyFont="1" applyBorder="1" applyAlignment="1">
      <alignment horizontal="center" vertical="center"/>
    </xf>
    <xf numFmtId="0" fontId="13" fillId="0" borderId="1" xfId="0" applyFont="1" applyBorder="1" applyAlignment="1">
      <alignment horizontal="center" vertical="center"/>
    </xf>
    <xf numFmtId="0" fontId="15" fillId="0" borderId="3" xfId="1" applyFont="1" applyBorder="1" applyAlignment="1" applyProtection="1">
      <alignment horizontal="center" vertical="center" wrapText="1"/>
      <protection locked="0"/>
    </xf>
    <xf numFmtId="0" fontId="15" fillId="0" borderId="2" xfId="1" applyFont="1" applyBorder="1" applyAlignment="1" applyProtection="1">
      <alignment horizontal="center" vertical="center" wrapText="1"/>
      <protection locked="0"/>
    </xf>
    <xf numFmtId="0" fontId="13" fillId="0" borderId="3" xfId="1" applyFont="1" applyBorder="1" applyAlignment="1" applyProtection="1">
      <alignment horizontal="center" vertical="center" wrapText="1"/>
      <protection locked="0"/>
    </xf>
    <xf numFmtId="0" fontId="13" fillId="0" borderId="2" xfId="1" applyFont="1" applyBorder="1" applyAlignment="1" applyProtection="1">
      <alignment horizontal="center" vertical="center" wrapText="1"/>
      <protection locked="0"/>
    </xf>
    <xf numFmtId="0" fontId="15" fillId="13" borderId="3" xfId="0" applyFont="1" applyFill="1" applyBorder="1" applyAlignment="1">
      <alignment horizontal="center" vertical="center"/>
    </xf>
    <xf numFmtId="0" fontId="15" fillId="13" borderId="7" xfId="0" applyFont="1" applyFill="1" applyBorder="1" applyAlignment="1">
      <alignment horizontal="center" vertical="center"/>
    </xf>
    <xf numFmtId="0" fontId="15" fillId="13" borderId="2" xfId="0" applyFont="1" applyFill="1" applyBorder="1" applyAlignment="1">
      <alignment horizontal="center" vertical="center"/>
    </xf>
    <xf numFmtId="0" fontId="14" fillId="12" borderId="1" xfId="0" applyFont="1" applyFill="1" applyBorder="1" applyAlignment="1">
      <alignment horizontal="center" vertical="center" wrapText="1"/>
    </xf>
    <xf numFmtId="0" fontId="14" fillId="12" borderId="1" xfId="1" applyFont="1" applyFill="1" applyBorder="1" applyAlignment="1" applyProtection="1">
      <alignment horizontal="center" vertical="center" wrapText="1"/>
      <protection locked="0"/>
    </xf>
    <xf numFmtId="14" fontId="12" fillId="0" borderId="1" xfId="1" applyNumberFormat="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3" fillId="10" borderId="7"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7" fillId="26" borderId="6" xfId="0" applyFont="1" applyFill="1" applyBorder="1" applyAlignment="1">
      <alignment horizontal="center" vertical="center" wrapText="1"/>
    </xf>
    <xf numFmtId="0" fontId="7" fillId="26" borderId="9" xfId="0" applyFont="1" applyFill="1" applyBorder="1" applyAlignment="1">
      <alignment horizontal="center" vertical="center" wrapText="1"/>
    </xf>
    <xf numFmtId="0" fontId="7" fillId="26" borderId="5"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5" fillId="10" borderId="7" xfId="0" applyFont="1" applyFill="1" applyBorder="1" applyAlignment="1">
      <alignment horizontal="center" vertical="center" wrapText="1"/>
    </xf>
    <xf numFmtId="0" fontId="7" fillId="24" borderId="6" xfId="0" applyFont="1" applyFill="1" applyBorder="1" applyAlignment="1">
      <alignment horizontal="center" vertical="center" wrapText="1"/>
    </xf>
    <xf numFmtId="0" fontId="7" fillId="24" borderId="9" xfId="0"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16" borderId="6" xfId="0" applyFont="1" applyFill="1" applyBorder="1" applyAlignment="1">
      <alignment horizontal="center" vertical="center" wrapText="1"/>
    </xf>
    <xf numFmtId="0" fontId="7" fillId="16" borderId="9" xfId="0" applyFont="1" applyFill="1" applyBorder="1" applyAlignment="1">
      <alignment horizontal="center" vertical="center" wrapText="1"/>
    </xf>
    <xf numFmtId="0" fontId="7" fillId="16" borderId="5" xfId="0" applyFont="1" applyFill="1" applyBorder="1" applyAlignment="1">
      <alignment horizontal="center" vertical="center" wrapText="1"/>
    </xf>
    <xf numFmtId="164" fontId="8" fillId="12" borderId="1" xfId="0" applyNumberFormat="1" applyFont="1" applyFill="1" applyBorder="1" applyAlignment="1">
      <alignment vertical="center" wrapText="1"/>
    </xf>
  </cellXfs>
  <cellStyles count="3">
    <cellStyle name="Normal" xfId="0" builtinId="0"/>
    <cellStyle name="Normal 2" xfId="1" xr:uid="{A40C7D2B-9C97-4383-BDAF-829E1EF2F506}"/>
    <cellStyle name="Porcentaje" xfId="2" builtinId="5"/>
  </cellStyles>
  <dxfs count="83">
    <dxf>
      <font>
        <b/>
        <i val="0"/>
        <color theme="0"/>
      </font>
      <fill>
        <patternFill>
          <bgColor rgb="FF0070C0"/>
        </patternFill>
      </fill>
    </dxf>
    <dxf>
      <font>
        <b/>
        <i val="0"/>
      </font>
      <fill>
        <patternFill>
          <bgColor theme="9" tint="0.7999816888943144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C00000"/>
        </patternFill>
      </fill>
    </dxf>
    <dxf>
      <font>
        <color theme="0"/>
      </font>
      <fill>
        <patternFill>
          <bgColor rgb="FFC00000"/>
        </patternFill>
      </fill>
    </dxf>
    <dxf>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theme="0"/>
      </font>
      <fill>
        <patternFill>
          <bgColor rgb="FFC00000"/>
        </patternFill>
      </fill>
    </dxf>
    <dxf>
      <font>
        <color theme="0"/>
      </font>
    </dxf>
    <dxf>
      <font>
        <b/>
        <i val="0"/>
      </font>
      <fill>
        <patternFill>
          <bgColor theme="9" tint="0.79998168889431442"/>
        </patternFill>
      </fill>
    </dxf>
    <dxf>
      <font>
        <b/>
        <i val="0"/>
        <color theme="0"/>
      </font>
      <fill>
        <patternFill>
          <bgColor rgb="FF0070C0"/>
        </patternFill>
      </fill>
    </dxf>
    <dxf>
      <font>
        <b/>
        <i val="0"/>
      </font>
      <fill>
        <patternFill>
          <bgColor theme="9" tint="0.79998168889431442"/>
        </patternFill>
      </fill>
    </dxf>
    <dxf>
      <font>
        <b/>
        <i val="0"/>
        <color theme="0"/>
      </font>
      <fill>
        <patternFill>
          <bgColor rgb="FF0070C0"/>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theme="9" tint="0.59996337778862885"/>
        </patternFill>
      </fill>
    </dxf>
    <dxf>
      <font>
        <color auto="1"/>
      </font>
      <fill>
        <patternFill>
          <bgColor theme="9"/>
        </patternFill>
      </fill>
    </dxf>
    <dxf>
      <font>
        <color theme="0"/>
      </font>
      <fill>
        <patternFill>
          <bgColor theme="9"/>
        </patternFill>
      </fill>
    </dxf>
    <dxf>
      <font>
        <color auto="1"/>
      </font>
      <fill>
        <patternFill>
          <bgColor rgb="FFFFFF00"/>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auto="1"/>
      </font>
      <fill>
        <patternFill>
          <bgColor theme="9"/>
        </patternFill>
      </fill>
    </dxf>
    <dxf>
      <font>
        <color auto="1"/>
      </font>
      <fill>
        <patternFill>
          <bgColor theme="9" tint="0.59996337778862885"/>
        </patternFill>
      </fill>
    </dxf>
    <dxf>
      <font>
        <b/>
        <i/>
        <color theme="0"/>
      </font>
      <fill>
        <patternFill>
          <bgColor theme="9"/>
        </patternFill>
      </fill>
    </dxf>
    <dxf>
      <font>
        <b/>
        <i/>
        <color theme="0"/>
      </font>
      <fill>
        <patternFill>
          <bgColor rgb="FFC00000"/>
        </patternFill>
      </fill>
    </dxf>
    <dxf>
      <font>
        <b/>
        <i/>
      </font>
      <fill>
        <patternFill>
          <bgColor rgb="FFFFC000"/>
        </patternFill>
      </fill>
    </dxf>
    <dxf>
      <font>
        <b/>
        <i/>
      </font>
      <fill>
        <patternFill>
          <bgColor rgb="FFFFFF00"/>
        </patternFill>
      </fill>
    </dxf>
    <dxf>
      <font>
        <b/>
        <i/>
      </font>
      <fill>
        <patternFill>
          <bgColor theme="9" tint="0.79998168889431442"/>
        </patternFill>
      </fill>
    </dxf>
  </dxfs>
  <tableStyles count="0" defaultTableStyle="TableStyleMedium2" defaultPivotStyle="PivotStyleLight16"/>
  <colors>
    <mruColors>
      <color rgb="FF305496"/>
      <color rgb="FF3C7D22"/>
      <color rgb="FFFCC11C"/>
      <color rgb="FFAC7F00"/>
      <color rgb="FFFFB9D5"/>
      <color rgb="FFFEECB8"/>
      <color rgb="FF8060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91</xdr:col>
      <xdr:colOff>228443</xdr:colOff>
      <xdr:row>6</xdr:row>
      <xdr:rowOff>892629</xdr:rowOff>
    </xdr:from>
    <xdr:to>
      <xdr:col>91</xdr:col>
      <xdr:colOff>1808467</xdr:colOff>
      <xdr:row>6</xdr:row>
      <xdr:rowOff>1416677</xdr:rowOff>
    </xdr:to>
    <xdr:pic>
      <xdr:nvPicPr>
        <xdr:cNvPr id="2" name="Imagen 1">
          <a:extLst>
            <a:ext uri="{FF2B5EF4-FFF2-40B4-BE49-F238E27FC236}">
              <a16:creationId xmlns:a16="http://schemas.microsoft.com/office/drawing/2014/main" id="{D0A98711-4FFB-4F7A-A726-8862594A763D}"/>
            </a:ext>
          </a:extLst>
        </xdr:cNvPr>
        <xdr:cNvPicPr>
          <a:picLocks noChangeAspect="1"/>
        </xdr:cNvPicPr>
      </xdr:nvPicPr>
      <xdr:blipFill>
        <a:blip xmlns:r="http://schemas.openxmlformats.org/officeDocument/2006/relationships" r:embed="rId1">
          <a:biLevel thresh="25000"/>
        </a:blip>
        <a:stretch>
          <a:fillRect/>
        </a:stretch>
      </xdr:blipFill>
      <xdr:spPr>
        <a:xfrm>
          <a:off x="171668918" y="2426154"/>
          <a:ext cx="1580024" cy="525967"/>
        </a:xfrm>
        <a:prstGeom prst="rect">
          <a:avLst/>
        </a:prstGeom>
      </xdr:spPr>
    </xdr:pic>
    <xdr:clientData/>
  </xdr:twoCellAnchor>
  <xdr:twoCellAnchor editAs="oneCell">
    <xdr:from>
      <xdr:col>1</xdr:col>
      <xdr:colOff>123825</xdr:colOff>
      <xdr:row>1</xdr:row>
      <xdr:rowOff>86747</xdr:rowOff>
    </xdr:from>
    <xdr:to>
      <xdr:col>1</xdr:col>
      <xdr:colOff>1302248</xdr:colOff>
      <xdr:row>3</xdr:row>
      <xdr:rowOff>162579</xdr:rowOff>
    </xdr:to>
    <xdr:pic>
      <xdr:nvPicPr>
        <xdr:cNvPr id="3" name="Imagen 2">
          <a:extLst>
            <a:ext uri="{FF2B5EF4-FFF2-40B4-BE49-F238E27FC236}">
              <a16:creationId xmlns:a16="http://schemas.microsoft.com/office/drawing/2014/main" id="{EB2D7766-F82C-49F6-90D4-D2D6FDB2B8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43922"/>
          <a:ext cx="1180337" cy="58690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751115</xdr:colOff>
      <xdr:row>0</xdr:row>
      <xdr:rowOff>92528</xdr:rowOff>
    </xdr:from>
    <xdr:to>
      <xdr:col>2</xdr:col>
      <xdr:colOff>2200180</xdr:colOff>
      <xdr:row>2</xdr:row>
      <xdr:rowOff>114299</xdr:rowOff>
    </xdr:to>
    <xdr:pic>
      <xdr:nvPicPr>
        <xdr:cNvPr id="3" name="Imagen 2">
          <a:extLst>
            <a:ext uri="{FF2B5EF4-FFF2-40B4-BE49-F238E27FC236}">
              <a16:creationId xmlns:a16="http://schemas.microsoft.com/office/drawing/2014/main" id="{F5ECCEDC-EF29-4322-B30B-B363B87D8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1740" y="92528"/>
          <a:ext cx="1447704" cy="53612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629854</xdr:colOff>
      <xdr:row>5</xdr:row>
      <xdr:rowOff>674915</xdr:rowOff>
    </xdr:from>
    <xdr:to>
      <xdr:col>5</xdr:col>
      <xdr:colOff>2208437</xdr:colOff>
      <xdr:row>5</xdr:row>
      <xdr:rowOff>1198105</xdr:rowOff>
    </xdr:to>
    <xdr:pic>
      <xdr:nvPicPr>
        <xdr:cNvPr id="2" name="Imagen 1">
          <a:extLst>
            <a:ext uri="{FF2B5EF4-FFF2-40B4-BE49-F238E27FC236}">
              <a16:creationId xmlns:a16="http://schemas.microsoft.com/office/drawing/2014/main" id="{F8BFDE9F-C386-4DEA-94E8-D125CD0ACC35}"/>
            </a:ext>
          </a:extLst>
        </xdr:cNvPr>
        <xdr:cNvPicPr>
          <a:picLocks noChangeAspect="1"/>
        </xdr:cNvPicPr>
      </xdr:nvPicPr>
      <xdr:blipFill>
        <a:blip xmlns:r="http://schemas.openxmlformats.org/officeDocument/2006/relationships" r:embed="rId1">
          <a:biLevel thresh="75000"/>
        </a:blip>
        <a:stretch>
          <a:fillRect/>
        </a:stretch>
      </xdr:blipFill>
      <xdr:spPr>
        <a:xfrm>
          <a:off x="10107229" y="1960790"/>
          <a:ext cx="1578583" cy="523190"/>
        </a:xfrm>
        <a:prstGeom prst="rect">
          <a:avLst/>
        </a:prstGeom>
      </xdr:spPr>
    </xdr:pic>
    <xdr:clientData/>
  </xdr:twoCellAnchor>
  <xdr:twoCellAnchor editAs="oneCell">
    <xdr:from>
      <xdr:col>1</xdr:col>
      <xdr:colOff>1428750</xdr:colOff>
      <xdr:row>0</xdr:row>
      <xdr:rowOff>38100</xdr:rowOff>
    </xdr:from>
    <xdr:to>
      <xdr:col>2</xdr:col>
      <xdr:colOff>706113</xdr:colOff>
      <xdr:row>2</xdr:row>
      <xdr:rowOff>130629</xdr:rowOff>
    </xdr:to>
    <xdr:pic>
      <xdr:nvPicPr>
        <xdr:cNvPr id="5" name="Imagen 4">
          <a:extLst>
            <a:ext uri="{FF2B5EF4-FFF2-40B4-BE49-F238E27FC236}">
              <a16:creationId xmlns:a16="http://schemas.microsoft.com/office/drawing/2014/main" id="{B4ED4B79-1015-493C-9AB4-F74292D036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8800" y="38100"/>
          <a:ext cx="1449063" cy="60687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1094014</xdr:colOff>
      <xdr:row>0</xdr:row>
      <xdr:rowOff>54429</xdr:rowOff>
    </xdr:from>
    <xdr:to>
      <xdr:col>2</xdr:col>
      <xdr:colOff>1074866</xdr:colOff>
      <xdr:row>2</xdr:row>
      <xdr:rowOff>246289</xdr:rowOff>
    </xdr:to>
    <xdr:pic>
      <xdr:nvPicPr>
        <xdr:cNvPr id="3" name="Imagen 2">
          <a:extLst>
            <a:ext uri="{FF2B5EF4-FFF2-40B4-BE49-F238E27FC236}">
              <a16:creationId xmlns:a16="http://schemas.microsoft.com/office/drawing/2014/main" id="{C649E245-1916-43B4-8ADC-5BDD0340D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4589" y="54429"/>
          <a:ext cx="1449063" cy="70893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903515</xdr:colOff>
      <xdr:row>0</xdr:row>
      <xdr:rowOff>46264</xdr:rowOff>
    </xdr:from>
    <xdr:to>
      <xdr:col>2</xdr:col>
      <xdr:colOff>179549</xdr:colOff>
      <xdr:row>2</xdr:row>
      <xdr:rowOff>114300</xdr:rowOff>
    </xdr:to>
    <xdr:pic>
      <xdr:nvPicPr>
        <xdr:cNvPr id="3" name="Imagen 2">
          <a:extLst>
            <a:ext uri="{FF2B5EF4-FFF2-40B4-BE49-F238E27FC236}">
              <a16:creationId xmlns:a16="http://schemas.microsoft.com/office/drawing/2014/main" id="{D9EC2C4B-38F2-3DC5-5E2D-0FDA3F5901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3565" y="46264"/>
          <a:ext cx="1451788" cy="582386"/>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54871-2802-4E9F-8090-72950369398E}">
  <sheetPr>
    <tabColor rgb="FFFFFF00"/>
  </sheetPr>
  <dimension ref="B1:K80"/>
  <sheetViews>
    <sheetView showGridLines="0" topLeftCell="A21" workbookViewId="0">
      <selection activeCell="A2" sqref="A2"/>
    </sheetView>
  </sheetViews>
  <sheetFormatPr baseColWidth="10" defaultColWidth="11.1796875" defaultRowHeight="20.149999999999999" customHeight="1" x14ac:dyDescent="0.35"/>
  <cols>
    <col min="1" max="1" width="11.1796875" style="1"/>
    <col min="2" max="2" width="64.90625" style="1" customWidth="1"/>
    <col min="3" max="3" width="29.26953125" style="1" customWidth="1"/>
    <col min="4" max="4" width="126.1796875" style="1" bestFit="1" customWidth="1"/>
    <col min="5" max="16384" width="11.1796875" style="1"/>
  </cols>
  <sheetData>
    <row r="1" spans="2:11" ht="20.149999999999999" customHeight="1" x14ac:dyDescent="0.35">
      <c r="B1" s="1" t="s">
        <v>0</v>
      </c>
      <c r="D1" s="1" t="s">
        <v>1</v>
      </c>
      <c r="E1" s="1" t="s">
        <v>2</v>
      </c>
      <c r="F1" s="1" t="s">
        <v>3</v>
      </c>
    </row>
    <row r="2" spans="2:11" ht="20.149999999999999" customHeight="1" x14ac:dyDescent="0.35">
      <c r="B2" s="1" t="s">
        <v>4</v>
      </c>
      <c r="D2" s="1" t="s">
        <v>5</v>
      </c>
      <c r="E2" s="1" t="s">
        <v>6</v>
      </c>
      <c r="F2" s="1" t="s">
        <v>7</v>
      </c>
    </row>
    <row r="4" spans="2:11" ht="20.149999999999999" customHeight="1" x14ac:dyDescent="0.35">
      <c r="B4" s="90" t="s">
        <v>8</v>
      </c>
      <c r="C4" s="91"/>
      <c r="D4" s="92"/>
      <c r="F4" s="254" t="s">
        <v>9</v>
      </c>
      <c r="G4" s="254"/>
      <c r="H4" s="254" t="s">
        <v>10</v>
      </c>
      <c r="I4" s="254"/>
      <c r="J4" s="254" t="s">
        <v>11</v>
      </c>
      <c r="K4" s="254"/>
    </row>
    <row r="5" spans="2:11" ht="20.149999999999999" customHeight="1" x14ac:dyDescent="0.35">
      <c r="B5" s="93" t="s">
        <v>12</v>
      </c>
      <c r="C5" s="94" t="s">
        <v>13</v>
      </c>
      <c r="D5" s="94" t="s">
        <v>14</v>
      </c>
      <c r="F5" s="251" t="s">
        <v>15</v>
      </c>
      <c r="G5" s="251"/>
      <c r="H5" s="251" t="s">
        <v>16</v>
      </c>
      <c r="I5" s="251"/>
      <c r="J5" s="252" t="s">
        <v>17</v>
      </c>
      <c r="K5" s="252"/>
    </row>
    <row r="6" spans="2:11" ht="20.149999999999999" customHeight="1" x14ac:dyDescent="0.35">
      <c r="B6" s="95" t="s">
        <v>18</v>
      </c>
      <c r="C6" s="96" t="s">
        <v>19</v>
      </c>
      <c r="D6" s="96" t="s">
        <v>20</v>
      </c>
      <c r="F6" s="251" t="s">
        <v>15</v>
      </c>
      <c r="G6" s="251"/>
      <c r="H6" s="251" t="s">
        <v>21</v>
      </c>
      <c r="I6" s="251"/>
      <c r="J6" s="252" t="s">
        <v>17</v>
      </c>
      <c r="K6" s="252"/>
    </row>
    <row r="7" spans="2:11" ht="20.149999999999999" customHeight="1" x14ac:dyDescent="0.35">
      <c r="B7" s="97" t="s">
        <v>22</v>
      </c>
      <c r="C7" s="96" t="s">
        <v>23</v>
      </c>
      <c r="D7" s="96" t="s">
        <v>24</v>
      </c>
      <c r="F7" s="251" t="s">
        <v>15</v>
      </c>
      <c r="G7" s="251"/>
      <c r="H7" s="251" t="s">
        <v>25</v>
      </c>
      <c r="I7" s="251"/>
      <c r="J7" s="252" t="s">
        <v>17</v>
      </c>
      <c r="K7" s="252"/>
    </row>
    <row r="8" spans="2:11" ht="20.149999999999999" customHeight="1" x14ac:dyDescent="0.35">
      <c r="B8" s="98" t="s">
        <v>26</v>
      </c>
      <c r="C8" s="96" t="s">
        <v>27</v>
      </c>
      <c r="D8" s="96" t="s">
        <v>28</v>
      </c>
      <c r="F8" s="251" t="s">
        <v>15</v>
      </c>
      <c r="G8" s="251"/>
      <c r="H8" s="251" t="s">
        <v>29</v>
      </c>
      <c r="I8" s="251"/>
      <c r="J8" s="252" t="s">
        <v>17</v>
      </c>
      <c r="K8" s="252"/>
    </row>
    <row r="9" spans="2:11" ht="20.149999999999999" customHeight="1" x14ac:dyDescent="0.35">
      <c r="B9" s="99" t="s">
        <v>30</v>
      </c>
      <c r="C9" s="96" t="s">
        <v>31</v>
      </c>
      <c r="D9" s="96" t="s">
        <v>32</v>
      </c>
      <c r="F9" s="251" t="s">
        <v>15</v>
      </c>
      <c r="G9" s="251"/>
      <c r="H9" s="251" t="s">
        <v>33</v>
      </c>
      <c r="I9" s="251"/>
      <c r="J9" s="252" t="s">
        <v>17</v>
      </c>
      <c r="K9" s="252"/>
    </row>
    <row r="10" spans="2:11" ht="20.149999999999999" customHeight="1" x14ac:dyDescent="0.35">
      <c r="B10" s="100" t="s">
        <v>15</v>
      </c>
      <c r="C10" s="101" t="s">
        <v>34</v>
      </c>
      <c r="D10" s="96" t="s">
        <v>35</v>
      </c>
      <c r="F10" s="251" t="s">
        <v>30</v>
      </c>
      <c r="G10" s="251"/>
      <c r="H10" s="251" t="s">
        <v>16</v>
      </c>
      <c r="I10" s="251"/>
      <c r="J10" s="253" t="s">
        <v>36</v>
      </c>
      <c r="K10" s="253"/>
    </row>
    <row r="11" spans="2:11" ht="20.149999999999999" customHeight="1" x14ac:dyDescent="0.35">
      <c r="F11" s="251" t="s">
        <v>30</v>
      </c>
      <c r="G11" s="251"/>
      <c r="H11" s="251" t="s">
        <v>21</v>
      </c>
      <c r="I11" s="251"/>
      <c r="J11" s="253" t="s">
        <v>36</v>
      </c>
      <c r="K11" s="253"/>
    </row>
    <row r="12" spans="2:11" ht="20.149999999999999" customHeight="1" x14ac:dyDescent="0.35">
      <c r="B12" s="102" t="s">
        <v>37</v>
      </c>
      <c r="C12" s="102"/>
      <c r="D12" s="102"/>
      <c r="F12" s="249" t="s">
        <v>30</v>
      </c>
      <c r="G12" s="250"/>
      <c r="H12" s="251" t="s">
        <v>25</v>
      </c>
      <c r="I12" s="251"/>
      <c r="J12" s="253" t="s">
        <v>36</v>
      </c>
      <c r="K12" s="253"/>
    </row>
    <row r="13" spans="2:11" ht="20.149999999999999" customHeight="1" x14ac:dyDescent="0.35">
      <c r="B13" s="103" t="s">
        <v>12</v>
      </c>
      <c r="C13" s="103" t="s">
        <v>38</v>
      </c>
      <c r="D13" s="103" t="s">
        <v>39</v>
      </c>
      <c r="F13" s="249" t="s">
        <v>30</v>
      </c>
      <c r="G13" s="250"/>
      <c r="H13" s="251" t="s">
        <v>29</v>
      </c>
      <c r="I13" s="251"/>
      <c r="J13" s="253" t="s">
        <v>36</v>
      </c>
      <c r="K13" s="253"/>
    </row>
    <row r="14" spans="2:11" ht="20.149999999999999" customHeight="1" x14ac:dyDescent="0.35">
      <c r="B14" s="104" t="s">
        <v>40</v>
      </c>
      <c r="C14" s="105">
        <v>0.2</v>
      </c>
      <c r="D14" s="96" t="s">
        <v>41</v>
      </c>
      <c r="F14" s="249" t="s">
        <v>30</v>
      </c>
      <c r="G14" s="250"/>
      <c r="H14" s="251" t="s">
        <v>33</v>
      </c>
      <c r="I14" s="251"/>
      <c r="J14" s="253" t="s">
        <v>36</v>
      </c>
      <c r="K14" s="253"/>
    </row>
    <row r="15" spans="2:11" ht="20.149999999999999" customHeight="1" x14ac:dyDescent="0.35">
      <c r="B15" s="106" t="s">
        <v>42</v>
      </c>
      <c r="C15" s="105">
        <v>0.4</v>
      </c>
      <c r="D15" s="96" t="s">
        <v>43</v>
      </c>
      <c r="F15" s="249" t="s">
        <v>26</v>
      </c>
      <c r="G15" s="250"/>
      <c r="H15" s="251" t="s">
        <v>16</v>
      </c>
      <c r="I15" s="251"/>
      <c r="J15" s="253" t="s">
        <v>36</v>
      </c>
      <c r="K15" s="253"/>
    </row>
    <row r="16" spans="2:11" ht="20.149999999999999" customHeight="1" x14ac:dyDescent="0.35">
      <c r="B16" s="107" t="s">
        <v>44</v>
      </c>
      <c r="C16" s="105">
        <v>0.6</v>
      </c>
      <c r="D16" s="96" t="s">
        <v>45</v>
      </c>
      <c r="F16" s="249" t="s">
        <v>26</v>
      </c>
      <c r="G16" s="250"/>
      <c r="H16" s="251" t="s">
        <v>21</v>
      </c>
      <c r="I16" s="251"/>
      <c r="J16" s="253" t="s">
        <v>36</v>
      </c>
      <c r="K16" s="253"/>
    </row>
    <row r="17" spans="2:11" ht="20.149999999999999" customHeight="1" x14ac:dyDescent="0.35">
      <c r="B17" s="108" t="s">
        <v>46</v>
      </c>
      <c r="C17" s="105">
        <v>0.8</v>
      </c>
      <c r="D17" s="96" t="s">
        <v>47</v>
      </c>
      <c r="F17" s="249" t="s">
        <v>26</v>
      </c>
      <c r="G17" s="250"/>
      <c r="H17" s="251" t="s">
        <v>25</v>
      </c>
      <c r="I17" s="251"/>
      <c r="J17" s="255" t="s">
        <v>48</v>
      </c>
      <c r="K17" s="255"/>
    </row>
    <row r="18" spans="2:11" ht="20.149999999999999" customHeight="1" x14ac:dyDescent="0.35">
      <c r="B18" s="109" t="s">
        <v>49</v>
      </c>
      <c r="C18" s="105">
        <v>1</v>
      </c>
      <c r="D18" s="96" t="s">
        <v>50</v>
      </c>
      <c r="F18" s="249" t="s">
        <v>26</v>
      </c>
      <c r="G18" s="250"/>
      <c r="H18" s="251" t="s">
        <v>29</v>
      </c>
      <c r="I18" s="251"/>
      <c r="J18" s="255" t="s">
        <v>48</v>
      </c>
      <c r="K18" s="255"/>
    </row>
    <row r="19" spans="2:11" ht="20.149999999999999" customHeight="1" x14ac:dyDescent="0.35">
      <c r="F19" s="251" t="s">
        <v>26</v>
      </c>
      <c r="G19" s="251"/>
      <c r="H19" s="251" t="s">
        <v>33</v>
      </c>
      <c r="I19" s="251"/>
      <c r="J19" s="255" t="s">
        <v>48</v>
      </c>
      <c r="K19" s="255"/>
    </row>
    <row r="20" spans="2:11" ht="20.149999999999999" customHeight="1" x14ac:dyDescent="0.35">
      <c r="B20" s="1" t="s">
        <v>51</v>
      </c>
      <c r="C20" s="1" t="s">
        <v>14</v>
      </c>
      <c r="D20" s="88"/>
      <c r="F20" s="251" t="s">
        <v>22</v>
      </c>
      <c r="G20" s="251"/>
      <c r="H20" s="251" t="s">
        <v>16</v>
      </c>
      <c r="I20" s="251"/>
      <c r="J20" s="253" t="s">
        <v>36</v>
      </c>
      <c r="K20" s="253"/>
    </row>
    <row r="21" spans="2:11" ht="20.149999999999999" customHeight="1" x14ac:dyDescent="0.35">
      <c r="B21" s="110" t="s">
        <v>19</v>
      </c>
      <c r="C21" s="1" t="s">
        <v>20</v>
      </c>
      <c r="D21" s="89">
        <v>0.2</v>
      </c>
      <c r="F21" s="251" t="s">
        <v>22</v>
      </c>
      <c r="G21" s="251"/>
      <c r="H21" s="251" t="s">
        <v>21</v>
      </c>
      <c r="I21" s="251"/>
      <c r="J21" s="255" t="s">
        <v>48</v>
      </c>
      <c r="K21" s="255"/>
    </row>
    <row r="22" spans="2:11" ht="20.149999999999999" customHeight="1" x14ac:dyDescent="0.35">
      <c r="B22" s="110" t="s">
        <v>23</v>
      </c>
      <c r="C22" s="1" t="s">
        <v>24</v>
      </c>
      <c r="D22" s="89">
        <v>0.4</v>
      </c>
      <c r="F22" s="251" t="s">
        <v>22</v>
      </c>
      <c r="G22" s="251"/>
      <c r="H22" s="251" t="s">
        <v>25</v>
      </c>
      <c r="I22" s="251"/>
      <c r="J22" s="255" t="s">
        <v>48</v>
      </c>
      <c r="K22" s="255"/>
    </row>
    <row r="23" spans="2:11" ht="20.149999999999999" customHeight="1" x14ac:dyDescent="0.35">
      <c r="B23" s="111" t="s">
        <v>27</v>
      </c>
      <c r="C23" s="1" t="s">
        <v>28</v>
      </c>
      <c r="D23" s="89">
        <v>0.6</v>
      </c>
      <c r="F23" s="251" t="s">
        <v>22</v>
      </c>
      <c r="G23" s="251"/>
      <c r="H23" s="251" t="s">
        <v>29</v>
      </c>
      <c r="I23" s="251"/>
      <c r="J23" s="255" t="s">
        <v>48</v>
      </c>
      <c r="K23" s="255"/>
    </row>
    <row r="24" spans="2:11" ht="20.149999999999999" customHeight="1" x14ac:dyDescent="0.35">
      <c r="B24" s="111" t="s">
        <v>31</v>
      </c>
      <c r="C24" s="1" t="s">
        <v>32</v>
      </c>
      <c r="D24" s="89">
        <v>0.8</v>
      </c>
      <c r="F24" s="251" t="s">
        <v>22</v>
      </c>
      <c r="G24" s="251"/>
      <c r="H24" s="251" t="s">
        <v>33</v>
      </c>
      <c r="I24" s="251"/>
      <c r="J24" s="256" t="s">
        <v>52</v>
      </c>
      <c r="K24" s="256"/>
    </row>
    <row r="25" spans="2:11" ht="20.149999999999999" customHeight="1" x14ac:dyDescent="0.35">
      <c r="B25" s="111" t="s">
        <v>34</v>
      </c>
      <c r="C25" s="1" t="s">
        <v>35</v>
      </c>
      <c r="D25" s="89">
        <v>1</v>
      </c>
      <c r="F25" s="251" t="s">
        <v>18</v>
      </c>
      <c r="G25" s="251"/>
      <c r="H25" s="251" t="s">
        <v>16</v>
      </c>
      <c r="I25" s="251"/>
      <c r="J25" s="253" t="s">
        <v>36</v>
      </c>
      <c r="K25" s="253"/>
    </row>
    <row r="26" spans="2:11" ht="20.149999999999999" customHeight="1" x14ac:dyDescent="0.35">
      <c r="F26" s="251" t="s">
        <v>18</v>
      </c>
      <c r="G26" s="251"/>
      <c r="H26" s="251" t="s">
        <v>21</v>
      </c>
      <c r="I26" s="251"/>
      <c r="J26" s="255" t="s">
        <v>48</v>
      </c>
      <c r="K26" s="255"/>
    </row>
    <row r="27" spans="2:11" ht="20.149999999999999" customHeight="1" x14ac:dyDescent="0.35">
      <c r="B27" s="1" t="s">
        <v>14</v>
      </c>
      <c r="F27" s="251" t="s">
        <v>18</v>
      </c>
      <c r="G27" s="251"/>
      <c r="H27" s="251" t="s">
        <v>25</v>
      </c>
      <c r="I27" s="251"/>
      <c r="J27" s="255" t="s">
        <v>48</v>
      </c>
      <c r="K27" s="255"/>
    </row>
    <row r="28" spans="2:11" ht="20.149999999999999" customHeight="1" x14ac:dyDescent="0.35">
      <c r="B28" s="1" t="s">
        <v>20</v>
      </c>
      <c r="F28" s="251" t="s">
        <v>18</v>
      </c>
      <c r="G28" s="251"/>
      <c r="H28" s="251" t="s">
        <v>29</v>
      </c>
      <c r="I28" s="251"/>
      <c r="J28" s="256" t="s">
        <v>52</v>
      </c>
      <c r="K28" s="256"/>
    </row>
    <row r="29" spans="2:11" ht="20.149999999999999" customHeight="1" x14ac:dyDescent="0.35">
      <c r="B29" s="1" t="s">
        <v>24</v>
      </c>
      <c r="F29" s="251" t="s">
        <v>18</v>
      </c>
      <c r="G29" s="251"/>
      <c r="H29" s="251" t="s">
        <v>33</v>
      </c>
      <c r="I29" s="251"/>
      <c r="J29" s="256" t="s">
        <v>52</v>
      </c>
      <c r="K29" s="256"/>
    </row>
    <row r="30" spans="2:11" ht="20.149999999999999" customHeight="1" x14ac:dyDescent="0.35">
      <c r="B30" s="1" t="s">
        <v>28</v>
      </c>
    </row>
    <row r="31" spans="2:11" ht="20.149999999999999" customHeight="1" x14ac:dyDescent="0.35">
      <c r="B31" s="1" t="s">
        <v>32</v>
      </c>
      <c r="F31" s="1" t="s">
        <v>61</v>
      </c>
    </row>
    <row r="32" spans="2:11" ht="20.149999999999999" customHeight="1" x14ac:dyDescent="0.35">
      <c r="B32" s="1" t="s">
        <v>35</v>
      </c>
      <c r="F32" s="1" t="s">
        <v>62</v>
      </c>
    </row>
    <row r="33" spans="2:6" ht="20.149999999999999" customHeight="1" x14ac:dyDescent="0.35">
      <c r="F33" s="1" t="s">
        <v>63</v>
      </c>
    </row>
    <row r="34" spans="2:6" ht="20.149999999999999" customHeight="1" x14ac:dyDescent="0.35">
      <c r="B34" s="1" t="s">
        <v>53</v>
      </c>
      <c r="F34" s="1" t="s">
        <v>64</v>
      </c>
    </row>
    <row r="35" spans="2:6" ht="20.149999999999999" customHeight="1" x14ac:dyDescent="0.35">
      <c r="B35" s="1" t="s">
        <v>54</v>
      </c>
      <c r="F35" s="1" t="s">
        <v>65</v>
      </c>
    </row>
    <row r="36" spans="2:6" ht="20.149999999999999" customHeight="1" x14ac:dyDescent="0.35">
      <c r="B36" s="1" t="s">
        <v>55</v>
      </c>
    </row>
    <row r="38" spans="2:6" ht="20.149999999999999" customHeight="1" x14ac:dyDescent="0.35">
      <c r="B38" s="1" t="s">
        <v>56</v>
      </c>
      <c r="C38" s="1" t="s">
        <v>58</v>
      </c>
      <c r="D38" s="1" t="s">
        <v>60</v>
      </c>
    </row>
    <row r="39" spans="2:6" ht="20.149999999999999" customHeight="1" x14ac:dyDescent="0.35">
      <c r="B39" s="1" t="s">
        <v>57</v>
      </c>
      <c r="C39" s="1" t="s">
        <v>59</v>
      </c>
      <c r="D39" s="1" t="s">
        <v>202</v>
      </c>
    </row>
    <row r="42" spans="2:6" ht="20.149999999999999" customHeight="1" x14ac:dyDescent="0.35">
      <c r="B42" s="1" t="s">
        <v>206</v>
      </c>
      <c r="D42" s="1" t="s">
        <v>214</v>
      </c>
    </row>
    <row r="43" spans="2:6" ht="20.149999999999999" customHeight="1" x14ac:dyDescent="0.35">
      <c r="B43" s="1" t="s">
        <v>207</v>
      </c>
      <c r="D43" s="1" t="s">
        <v>215</v>
      </c>
    </row>
    <row r="44" spans="2:6" ht="20.149999999999999" customHeight="1" x14ac:dyDescent="0.35">
      <c r="B44" s="1" t="s">
        <v>208</v>
      </c>
      <c r="D44" s="1" t="s">
        <v>216</v>
      </c>
    </row>
    <row r="45" spans="2:6" ht="20.149999999999999" customHeight="1" x14ac:dyDescent="0.35">
      <c r="B45" s="1" t="s">
        <v>209</v>
      </c>
      <c r="D45" s="1" t="s">
        <v>217</v>
      </c>
    </row>
    <row r="46" spans="2:6" ht="20.149999999999999" customHeight="1" x14ac:dyDescent="0.35">
      <c r="B46" s="1" t="s">
        <v>210</v>
      </c>
    </row>
    <row r="47" spans="2:6" ht="20.149999999999999" customHeight="1" x14ac:dyDescent="0.35">
      <c r="B47" s="1" t="s">
        <v>211</v>
      </c>
    </row>
    <row r="48" spans="2:6" ht="20.149999999999999" customHeight="1" x14ac:dyDescent="0.35">
      <c r="B48" s="1" t="s">
        <v>212</v>
      </c>
    </row>
    <row r="49" spans="2:4" ht="20.149999999999999" customHeight="1" x14ac:dyDescent="0.35">
      <c r="B49" s="1" t="s">
        <v>213</v>
      </c>
    </row>
    <row r="51" spans="2:4" ht="20.149999999999999" customHeight="1" x14ac:dyDescent="0.35">
      <c r="B51" s="112" t="s">
        <v>1007</v>
      </c>
      <c r="D51" s="112" t="s">
        <v>344</v>
      </c>
    </row>
    <row r="52" spans="2:4" ht="20.149999999999999" customHeight="1" x14ac:dyDescent="0.35">
      <c r="B52" s="1" t="s">
        <v>222</v>
      </c>
      <c r="D52" s="1" t="s">
        <v>342</v>
      </c>
    </row>
    <row r="53" spans="2:4" ht="20.149999999999999" customHeight="1" x14ac:dyDescent="0.35">
      <c r="B53" s="1" t="s">
        <v>1009</v>
      </c>
      <c r="D53" s="1" t="s">
        <v>343</v>
      </c>
    </row>
    <row r="54" spans="2:4" ht="20.149999999999999" customHeight="1" x14ac:dyDescent="0.35">
      <c r="B54" s="1" t="s">
        <v>218</v>
      </c>
      <c r="D54" s="1" t="s">
        <v>257</v>
      </c>
    </row>
    <row r="55" spans="2:4" ht="20.149999999999999" customHeight="1" x14ac:dyDescent="0.35">
      <c r="B55" s="1" t="s">
        <v>219</v>
      </c>
    </row>
    <row r="56" spans="2:4" ht="20.149999999999999" customHeight="1" x14ac:dyDescent="0.35">
      <c r="B56" s="1" t="s">
        <v>220</v>
      </c>
      <c r="D56" s="133" t="s">
        <v>61</v>
      </c>
    </row>
    <row r="57" spans="2:4" ht="20.149999999999999" customHeight="1" x14ac:dyDescent="0.35">
      <c r="B57" s="1" t="s">
        <v>221</v>
      </c>
      <c r="D57" s="130" t="s">
        <v>62</v>
      </c>
    </row>
    <row r="58" spans="2:4" ht="20.149999999999999" customHeight="1" x14ac:dyDescent="0.35">
      <c r="B58" s="1" t="s">
        <v>1008</v>
      </c>
      <c r="D58" s="131" t="s">
        <v>63</v>
      </c>
    </row>
    <row r="59" spans="2:4" ht="20.149999999999999" customHeight="1" x14ac:dyDescent="0.35">
      <c r="B59" s="1" t="s">
        <v>1010</v>
      </c>
      <c r="D59" s="32" t="s">
        <v>64</v>
      </c>
    </row>
    <row r="60" spans="2:4" ht="20.149999999999999" customHeight="1" x14ac:dyDescent="0.35">
      <c r="B60" s="1" t="s">
        <v>226</v>
      </c>
      <c r="D60" s="132" t="s">
        <v>65</v>
      </c>
    </row>
    <row r="61" spans="2:4" ht="20.149999999999999" customHeight="1" x14ac:dyDescent="0.35">
      <c r="B61" s="1" t="s">
        <v>223</v>
      </c>
    </row>
    <row r="62" spans="2:4" ht="20.149999999999999" customHeight="1" x14ac:dyDescent="0.35">
      <c r="B62" s="1" t="s">
        <v>224</v>
      </c>
    </row>
    <row r="63" spans="2:4" ht="20.149999999999999" customHeight="1" x14ac:dyDescent="0.35">
      <c r="B63" s="1" t="s">
        <v>225</v>
      </c>
    </row>
    <row r="65" spans="2:6" s="111" customFormat="1" ht="20.149999999999999" customHeight="1" x14ac:dyDescent="0.35">
      <c r="B65" s="120" t="s">
        <v>239</v>
      </c>
      <c r="C65" s="120" t="s">
        <v>345</v>
      </c>
      <c r="D65" s="120" t="s">
        <v>240</v>
      </c>
      <c r="E65" s="120" t="s">
        <v>241</v>
      </c>
      <c r="F65" s="120" t="s">
        <v>288</v>
      </c>
    </row>
    <row r="66" spans="2:6" s="121" customFormat="1" ht="20.149999999999999" customHeight="1" x14ac:dyDescent="0.35">
      <c r="B66" s="121" t="s">
        <v>84</v>
      </c>
      <c r="C66" s="121" t="s">
        <v>138</v>
      </c>
      <c r="D66" s="111" t="s">
        <v>346</v>
      </c>
      <c r="E66" s="122" t="s">
        <v>245</v>
      </c>
      <c r="F66" s="111" t="s">
        <v>313</v>
      </c>
    </row>
    <row r="67" spans="2:6" s="121" customFormat="1" ht="20.149999999999999" customHeight="1" x14ac:dyDescent="0.35">
      <c r="B67" s="121" t="s">
        <v>201</v>
      </c>
      <c r="C67" s="121" t="s">
        <v>139</v>
      </c>
      <c r="D67" s="111" t="s">
        <v>243</v>
      </c>
      <c r="E67" s="111" t="s">
        <v>244</v>
      </c>
      <c r="F67" s="111" t="s">
        <v>347</v>
      </c>
    </row>
    <row r="68" spans="2:6" s="121" customFormat="1" ht="20.149999999999999" customHeight="1" x14ac:dyDescent="0.35">
      <c r="B68" s="121" t="s">
        <v>140</v>
      </c>
      <c r="C68" s="121" t="s">
        <v>141</v>
      </c>
      <c r="D68" s="111" t="s">
        <v>1011</v>
      </c>
      <c r="E68" s="111" t="s">
        <v>1012</v>
      </c>
      <c r="F68" s="111" t="s">
        <v>1013</v>
      </c>
    </row>
    <row r="69" spans="2:6" s="121" customFormat="1" ht="20.149999999999999" customHeight="1" x14ac:dyDescent="0.35">
      <c r="B69" s="121" t="s">
        <v>142</v>
      </c>
      <c r="C69" s="121" t="s">
        <v>143</v>
      </c>
      <c r="D69" s="111" t="s">
        <v>246</v>
      </c>
      <c r="E69" s="111" t="s">
        <v>247</v>
      </c>
      <c r="F69" s="111" t="s">
        <v>304</v>
      </c>
    </row>
    <row r="70" spans="2:6" s="121" customFormat="1" ht="20.149999999999999" customHeight="1" x14ac:dyDescent="0.35">
      <c r="B70" s="121" t="s">
        <v>144</v>
      </c>
      <c r="C70" s="121" t="s">
        <v>145</v>
      </c>
      <c r="D70" s="111" t="s">
        <v>1017</v>
      </c>
      <c r="E70" s="111" t="s">
        <v>1019</v>
      </c>
      <c r="F70" s="111" t="s">
        <v>1018</v>
      </c>
    </row>
    <row r="71" spans="2:6" s="121" customFormat="1" ht="20.149999999999999" customHeight="1" x14ac:dyDescent="0.35">
      <c r="B71" s="121" t="s">
        <v>146</v>
      </c>
      <c r="C71" s="121" t="s">
        <v>147</v>
      </c>
      <c r="D71" s="111" t="s">
        <v>348</v>
      </c>
      <c r="E71" s="111" t="s">
        <v>349</v>
      </c>
      <c r="F71" s="111" t="s">
        <v>350</v>
      </c>
    </row>
    <row r="72" spans="2:6" s="121" customFormat="1" ht="20.149999999999999" customHeight="1" x14ac:dyDescent="0.35">
      <c r="B72" s="121" t="s">
        <v>148</v>
      </c>
      <c r="C72" s="121" t="s">
        <v>149</v>
      </c>
      <c r="D72" s="111" t="s">
        <v>248</v>
      </c>
      <c r="E72" s="111" t="s">
        <v>249</v>
      </c>
      <c r="F72" s="111" t="s">
        <v>314</v>
      </c>
    </row>
    <row r="73" spans="2:6" s="121" customFormat="1" ht="20.149999999999999" customHeight="1" x14ac:dyDescent="0.35">
      <c r="B73" s="121" t="s">
        <v>150</v>
      </c>
      <c r="C73" s="121" t="s">
        <v>151</v>
      </c>
      <c r="D73" s="1" t="s">
        <v>250</v>
      </c>
      <c r="E73" s="111" t="s">
        <v>351</v>
      </c>
      <c r="F73" s="111" t="s">
        <v>315</v>
      </c>
    </row>
    <row r="74" spans="2:6" s="121" customFormat="1" ht="20.149999999999999" customHeight="1" x14ac:dyDescent="0.35">
      <c r="B74" s="121" t="s">
        <v>152</v>
      </c>
      <c r="C74" s="121" t="s">
        <v>153</v>
      </c>
      <c r="D74" s="111" t="s">
        <v>1014</v>
      </c>
      <c r="E74" s="111" t="s">
        <v>1015</v>
      </c>
      <c r="F74" s="111" t="s">
        <v>1016</v>
      </c>
    </row>
    <row r="75" spans="2:6" s="121" customFormat="1" ht="20.149999999999999" customHeight="1" x14ac:dyDescent="0.35">
      <c r="B75" s="121" t="s">
        <v>154</v>
      </c>
      <c r="C75" s="121" t="s">
        <v>155</v>
      </c>
      <c r="D75" s="111" t="s">
        <v>251</v>
      </c>
      <c r="E75" s="111" t="s">
        <v>352</v>
      </c>
      <c r="F75" s="111" t="s">
        <v>305</v>
      </c>
    </row>
    <row r="76" spans="2:6" s="121" customFormat="1" ht="20.149999999999999" customHeight="1" x14ac:dyDescent="0.35">
      <c r="B76" s="121" t="s">
        <v>156</v>
      </c>
      <c r="C76" s="121" t="s">
        <v>157</v>
      </c>
      <c r="D76" s="111" t="s">
        <v>252</v>
      </c>
      <c r="E76" s="111" t="s">
        <v>253</v>
      </c>
      <c r="F76" s="111" t="s">
        <v>353</v>
      </c>
    </row>
    <row r="77" spans="2:6" s="121" customFormat="1" ht="20.149999999999999" customHeight="1" x14ac:dyDescent="0.35">
      <c r="B77" s="121" t="s">
        <v>158</v>
      </c>
      <c r="C77" s="121" t="s">
        <v>159</v>
      </c>
      <c r="D77" s="111" t="s">
        <v>254</v>
      </c>
      <c r="E77" s="111" t="s">
        <v>255</v>
      </c>
      <c r="F77" s="111" t="s">
        <v>289</v>
      </c>
    </row>
    <row r="78" spans="2:6" s="121" customFormat="1" ht="20.149999999999999" customHeight="1" x14ac:dyDescent="0.35">
      <c r="B78" s="121" t="s">
        <v>160</v>
      </c>
      <c r="C78" s="121" t="s">
        <v>161</v>
      </c>
      <c r="D78" s="111" t="s">
        <v>354</v>
      </c>
      <c r="E78" s="111" t="s">
        <v>355</v>
      </c>
      <c r="F78" s="111" t="s">
        <v>306</v>
      </c>
    </row>
    <row r="79" spans="2:6" s="121" customFormat="1" ht="20.149999999999999" customHeight="1" x14ac:dyDescent="0.35">
      <c r="B79" s="121" t="s">
        <v>162</v>
      </c>
      <c r="C79" s="121" t="s">
        <v>163</v>
      </c>
      <c r="D79" s="111" t="s">
        <v>356</v>
      </c>
      <c r="E79" s="111" t="s">
        <v>324</v>
      </c>
      <c r="F79" s="111" t="s">
        <v>316</v>
      </c>
    </row>
    <row r="80" spans="2:6" s="121" customFormat="1" ht="20.149999999999999" customHeight="1" x14ac:dyDescent="0.35">
      <c r="B80" s="121" t="s">
        <v>164</v>
      </c>
      <c r="C80" s="121" t="s">
        <v>165</v>
      </c>
      <c r="D80" s="111" t="s">
        <v>357</v>
      </c>
      <c r="E80" s="111" t="s">
        <v>242</v>
      </c>
      <c r="F80" s="111" t="s">
        <v>358</v>
      </c>
    </row>
  </sheetData>
  <mergeCells count="78">
    <mergeCell ref="H28:I28"/>
    <mergeCell ref="J28:K28"/>
    <mergeCell ref="H29:I29"/>
    <mergeCell ref="J29:K29"/>
    <mergeCell ref="H25:I25"/>
    <mergeCell ref="J25:K25"/>
    <mergeCell ref="H26:I26"/>
    <mergeCell ref="J26:K26"/>
    <mergeCell ref="H27:I27"/>
    <mergeCell ref="J27:K27"/>
    <mergeCell ref="H22:I22"/>
    <mergeCell ref="J22:K22"/>
    <mergeCell ref="H23:I23"/>
    <mergeCell ref="J23:K23"/>
    <mergeCell ref="H24:I24"/>
    <mergeCell ref="J24:K24"/>
    <mergeCell ref="H19:I19"/>
    <mergeCell ref="J19:K19"/>
    <mergeCell ref="H20:I20"/>
    <mergeCell ref="J20:K20"/>
    <mergeCell ref="H21:I21"/>
    <mergeCell ref="J21:K21"/>
    <mergeCell ref="H16:I16"/>
    <mergeCell ref="J16:K16"/>
    <mergeCell ref="H17:I17"/>
    <mergeCell ref="J17:K17"/>
    <mergeCell ref="H18:I18"/>
    <mergeCell ref="J18:K18"/>
    <mergeCell ref="J13:K13"/>
    <mergeCell ref="H14:I14"/>
    <mergeCell ref="J14:K14"/>
    <mergeCell ref="H15:I15"/>
    <mergeCell ref="J15:K15"/>
    <mergeCell ref="H8:I8"/>
    <mergeCell ref="J8:K8"/>
    <mergeCell ref="J10:K10"/>
    <mergeCell ref="F11:G11"/>
    <mergeCell ref="H11:I11"/>
    <mergeCell ref="J4:K4"/>
    <mergeCell ref="F5:G5"/>
    <mergeCell ref="H5:I5"/>
    <mergeCell ref="J5:K5"/>
    <mergeCell ref="F6:G6"/>
    <mergeCell ref="H6:I6"/>
    <mergeCell ref="J6:K6"/>
    <mergeCell ref="F4:G4"/>
    <mergeCell ref="H4:I4"/>
    <mergeCell ref="F13:G13"/>
    <mergeCell ref="F14:G14"/>
    <mergeCell ref="F7:G7"/>
    <mergeCell ref="H7:I7"/>
    <mergeCell ref="J7:K7"/>
    <mergeCell ref="F8:G8"/>
    <mergeCell ref="J11:K11"/>
    <mergeCell ref="F9:G9"/>
    <mergeCell ref="H9:I9"/>
    <mergeCell ref="J9:K9"/>
    <mergeCell ref="F12:G12"/>
    <mergeCell ref="H12:I12"/>
    <mergeCell ref="J12:K12"/>
    <mergeCell ref="F10:G10"/>
    <mergeCell ref="H10:I10"/>
    <mergeCell ref="H13:I13"/>
    <mergeCell ref="F18:G18"/>
    <mergeCell ref="F15:G15"/>
    <mergeCell ref="F16:G16"/>
    <mergeCell ref="F29:G29"/>
    <mergeCell ref="F27:G27"/>
    <mergeCell ref="F28:G28"/>
    <mergeCell ref="F25:G25"/>
    <mergeCell ref="F26:G26"/>
    <mergeCell ref="F23:G23"/>
    <mergeCell ref="F24:G24"/>
    <mergeCell ref="F21:G21"/>
    <mergeCell ref="F22:G22"/>
    <mergeCell ref="F19:G19"/>
    <mergeCell ref="F20:G20"/>
    <mergeCell ref="F17:G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56F79-0E3A-48C7-89E3-FFAAD45E71B8}">
  <sheetPr filterMode="1">
    <tabColor rgb="FF305496"/>
  </sheetPr>
  <dimension ref="A1:CT491"/>
  <sheetViews>
    <sheetView showGridLines="0" tabSelected="1" zoomScaleNormal="100" workbookViewId="0"/>
  </sheetViews>
  <sheetFormatPr baseColWidth="10" defaultColWidth="30.7265625" defaultRowHeight="60" customHeight="1" x14ac:dyDescent="0.35"/>
  <cols>
    <col min="1" max="1" width="8.453125" style="145" bestFit="1" customWidth="1"/>
    <col min="2" max="2" width="20.7265625" style="150" customWidth="1"/>
    <col min="3" max="3" width="20.7265625" style="151" customWidth="1"/>
    <col min="4" max="4" width="30.7265625" style="78" customWidth="1"/>
    <col min="5" max="5" width="30.7265625" style="151" customWidth="1"/>
    <col min="6" max="6" width="60.7265625" style="152" customWidth="1"/>
    <col min="7" max="7" width="20.7265625" style="152" customWidth="1"/>
    <col min="8" max="14" width="20.7265625" style="4" customWidth="1"/>
    <col min="15" max="15" width="20.7265625" style="3" customWidth="1"/>
    <col min="16" max="16" width="20.7265625" style="5" customWidth="1"/>
    <col min="17" max="17" width="20.7265625" style="3" customWidth="1"/>
    <col min="18" max="18" width="20.7265625" style="4" customWidth="1"/>
    <col min="19" max="21" width="20.7265625" style="3" customWidth="1"/>
    <col min="22" max="23" width="30.7265625" style="3" customWidth="1"/>
    <col min="24" max="24" width="60.7265625" style="6" customWidth="1"/>
    <col min="25" max="25" width="100.7265625" style="4" customWidth="1"/>
    <col min="26" max="26" width="50.7265625" style="5" customWidth="1"/>
    <col min="27" max="28" width="50.7265625" style="153" customWidth="1"/>
    <col min="29" max="29" width="70.7265625" style="154" customWidth="1"/>
    <col min="30" max="30" width="20.7265625" style="2" customWidth="1"/>
    <col min="31" max="31" width="20.7265625" style="7" customWidth="1"/>
    <col min="32" max="32" width="20.7265625" style="2" customWidth="1"/>
    <col min="33" max="33" width="30.7265625" style="2" customWidth="1"/>
    <col min="34" max="36" width="20.7265625" style="2" customWidth="1"/>
    <col min="37" max="38" width="20.7265625" style="3" customWidth="1"/>
    <col min="39" max="39" width="30.7265625" style="65" customWidth="1"/>
    <col min="40" max="40" width="60.7265625" style="65" customWidth="1"/>
    <col min="41" max="41" width="100.7265625" style="65" customWidth="1"/>
    <col min="42" max="42" width="120.7265625" style="3" customWidth="1"/>
    <col min="43" max="43" width="20.7265625" style="3" customWidth="1"/>
    <col min="44" max="44" width="20.7265625" style="5" customWidth="1"/>
    <col min="45" max="45" width="20.7265625" style="3" customWidth="1"/>
    <col min="46" max="46" width="20.7265625" style="5" customWidth="1"/>
    <col min="47" max="50" width="20.7265625" style="3" customWidth="1"/>
    <col min="51" max="54" width="20.7265625" style="2" customWidth="1"/>
    <col min="55" max="55" width="20.7265625" style="3" customWidth="1"/>
    <col min="56" max="56" width="20.7265625" style="7" customWidth="1"/>
    <col min="57" max="58" width="30.7265625" style="3" customWidth="1"/>
    <col min="59" max="59" width="100.7265625" style="3" customWidth="1"/>
    <col min="60" max="60" width="60.7265625" style="3" customWidth="1"/>
    <col min="61" max="61" width="20.7265625" style="3" customWidth="1"/>
    <col min="62" max="67" width="5.7265625" style="3" customWidth="1"/>
    <col min="68" max="68" width="5.7265625" style="5" customWidth="1"/>
    <col min="69" max="73" width="5.7265625" style="2" customWidth="1"/>
    <col min="74" max="74" width="20.7265625" style="2" customWidth="1"/>
    <col min="75" max="80" width="5.7265625" style="2" customWidth="1"/>
    <col min="81" max="81" width="5.7265625" style="3" customWidth="1"/>
    <col min="82" max="85" width="5.7265625" style="2" customWidth="1"/>
    <col min="86" max="86" width="5.7265625" style="8" customWidth="1"/>
    <col min="87" max="87" width="10.7265625" style="2" customWidth="1"/>
    <col min="88" max="88" width="15.7265625" style="78" customWidth="1"/>
    <col min="89" max="91" width="20.7265625" style="78" customWidth="1"/>
    <col min="92" max="92" width="30.7265625" style="8"/>
    <col min="93" max="93" width="50.7265625" style="2" customWidth="1"/>
    <col min="94" max="98" width="20.7265625" style="2" customWidth="1"/>
    <col min="99" max="16384" width="30.7265625" style="2"/>
  </cols>
  <sheetData>
    <row r="1" spans="1:98" ht="20.149999999999999" customHeight="1" x14ac:dyDescent="0.35">
      <c r="B1" s="11"/>
      <c r="C1" s="3"/>
      <c r="D1" s="2"/>
      <c r="E1" s="3"/>
      <c r="F1" s="4"/>
      <c r="G1" s="4"/>
      <c r="AA1" s="2"/>
      <c r="AB1" s="2"/>
      <c r="AC1" s="5"/>
      <c r="AM1" s="3"/>
      <c r="AN1" s="3"/>
      <c r="AO1" s="3"/>
    </row>
    <row r="2" spans="1:98" s="49" customFormat="1" ht="20" customHeight="1" x14ac:dyDescent="0.35">
      <c r="A2" s="145"/>
      <c r="B2" s="244"/>
      <c r="C2" s="39" t="s">
        <v>76</v>
      </c>
      <c r="D2" s="247" t="s">
        <v>77</v>
      </c>
      <c r="E2" s="247"/>
      <c r="F2" s="247"/>
      <c r="G2" s="247"/>
      <c r="H2" s="247"/>
      <c r="I2" s="247"/>
      <c r="J2" s="247"/>
      <c r="K2" s="247"/>
      <c r="L2" s="247"/>
      <c r="M2" s="40" t="s">
        <v>78</v>
      </c>
      <c r="N2" s="41" t="s">
        <v>79</v>
      </c>
      <c r="O2" s="42"/>
      <c r="P2" s="42"/>
      <c r="T2" s="65"/>
      <c r="BC2" s="118"/>
    </row>
    <row r="3" spans="1:98" s="49" customFormat="1" ht="20" customHeight="1" x14ac:dyDescent="0.35">
      <c r="A3" s="145"/>
      <c r="B3" s="245"/>
      <c r="C3" s="39" t="s">
        <v>80</v>
      </c>
      <c r="D3" s="248" t="s">
        <v>81</v>
      </c>
      <c r="E3" s="248"/>
      <c r="F3" s="248"/>
      <c r="G3" s="248"/>
      <c r="H3" s="248"/>
      <c r="I3" s="248"/>
      <c r="J3" s="248"/>
      <c r="K3" s="248"/>
      <c r="L3" s="248"/>
      <c r="M3" s="40" t="s">
        <v>82</v>
      </c>
      <c r="N3" s="41">
        <v>4</v>
      </c>
      <c r="O3" s="44"/>
      <c r="P3" s="44"/>
      <c r="T3" s="65"/>
      <c r="BC3" s="118"/>
    </row>
    <row r="4" spans="1:98" s="49" customFormat="1" ht="20" customHeight="1" x14ac:dyDescent="0.35">
      <c r="A4" s="145"/>
      <c r="B4" s="246"/>
      <c r="C4" s="39" t="s">
        <v>83</v>
      </c>
      <c r="D4" s="248" t="s">
        <v>84</v>
      </c>
      <c r="E4" s="248"/>
      <c r="F4" s="248"/>
      <c r="G4" s="248"/>
      <c r="H4" s="248"/>
      <c r="I4" s="248"/>
      <c r="J4" s="248"/>
      <c r="K4" s="248"/>
      <c r="L4" s="248"/>
      <c r="M4" s="40" t="s">
        <v>85</v>
      </c>
      <c r="N4" s="45">
        <v>45728</v>
      </c>
      <c r="O4" s="44"/>
      <c r="P4" s="44"/>
      <c r="T4" s="65"/>
      <c r="BC4" s="118"/>
    </row>
    <row r="5" spans="1:98" ht="20" customHeight="1" x14ac:dyDescent="0.35">
      <c r="B5" s="9"/>
      <c r="C5" s="119"/>
      <c r="D5" s="10"/>
      <c r="E5" s="10"/>
      <c r="F5" s="10"/>
      <c r="G5" s="10"/>
      <c r="H5" s="10"/>
      <c r="I5" s="10"/>
      <c r="J5" s="10"/>
      <c r="K5" s="10"/>
      <c r="L5" s="10"/>
      <c r="M5" s="10"/>
      <c r="N5" s="10"/>
      <c r="O5" s="10"/>
      <c r="P5" s="10"/>
      <c r="Q5" s="10"/>
      <c r="S5" s="10"/>
      <c r="T5" s="10"/>
      <c r="U5" s="119"/>
      <c r="V5" s="10"/>
      <c r="W5" s="10"/>
      <c r="AA5" s="2"/>
      <c r="AB5" s="2"/>
      <c r="AC5" s="5"/>
      <c r="AM5" s="3"/>
      <c r="AN5" s="3"/>
      <c r="AO5" s="3"/>
      <c r="BW5" s="3"/>
      <c r="CB5" s="8"/>
      <c r="CC5" s="2"/>
      <c r="CD5" s="78"/>
      <c r="CE5" s="78"/>
      <c r="CF5" s="78"/>
      <c r="CG5" s="78"/>
      <c r="CJ5" s="2"/>
      <c r="CK5" s="2"/>
      <c r="CL5" s="2"/>
      <c r="CM5" s="2"/>
      <c r="CN5" s="2"/>
    </row>
    <row r="6" spans="1:98" s="11" customFormat="1" ht="20" customHeight="1" x14ac:dyDescent="0.35">
      <c r="A6" s="145"/>
      <c r="B6" s="210" t="s">
        <v>166</v>
      </c>
      <c r="C6" s="210"/>
      <c r="D6" s="210"/>
      <c r="E6" s="210"/>
      <c r="F6" s="210"/>
      <c r="G6" s="210"/>
      <c r="H6" s="210"/>
      <c r="I6" s="210"/>
      <c r="J6" s="210"/>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t="s">
        <v>167</v>
      </c>
      <c r="AM6" s="210"/>
      <c r="AN6" s="210"/>
      <c r="AO6" s="210"/>
      <c r="AP6" s="210"/>
      <c r="AQ6" s="210"/>
      <c r="AR6" s="210"/>
      <c r="AS6" s="210"/>
      <c r="AT6" s="210"/>
      <c r="AU6" s="210"/>
      <c r="AV6" s="210"/>
      <c r="AW6" s="210"/>
      <c r="AX6" s="210"/>
      <c r="AY6" s="210"/>
      <c r="AZ6" s="210"/>
      <c r="BA6" s="210"/>
      <c r="BB6" s="210"/>
      <c r="BC6" s="210"/>
      <c r="BD6" s="211"/>
      <c r="BE6" s="212" t="s">
        <v>109</v>
      </c>
      <c r="BF6" s="213"/>
      <c r="BG6" s="213"/>
      <c r="BH6" s="213"/>
      <c r="BI6" s="213"/>
      <c r="BJ6" s="213"/>
      <c r="BK6" s="213"/>
      <c r="BL6" s="213"/>
      <c r="BM6" s="213"/>
      <c r="BN6" s="213"/>
      <c r="BO6" s="213"/>
      <c r="BP6" s="213"/>
      <c r="BQ6" s="213"/>
      <c r="BR6" s="213"/>
      <c r="BS6" s="213"/>
      <c r="BT6" s="213"/>
      <c r="BU6" s="214"/>
      <c r="BV6" s="215" t="s">
        <v>168</v>
      </c>
      <c r="BW6" s="216"/>
      <c r="BX6" s="216"/>
      <c r="BY6" s="216"/>
      <c r="BZ6" s="216"/>
      <c r="CA6" s="216"/>
      <c r="CB6" s="216"/>
      <c r="CC6" s="216"/>
      <c r="CD6" s="216"/>
      <c r="CE6" s="216"/>
      <c r="CF6" s="216"/>
      <c r="CG6" s="216"/>
      <c r="CH6" s="216"/>
      <c r="CI6" s="216"/>
      <c r="CJ6" s="217"/>
      <c r="CK6" s="218" t="s">
        <v>169</v>
      </c>
      <c r="CL6" s="219"/>
      <c r="CM6" s="219"/>
      <c r="CN6" s="219"/>
      <c r="CO6" s="219"/>
      <c r="CP6" s="219"/>
      <c r="CQ6" s="219"/>
      <c r="CR6" s="219"/>
      <c r="CS6" s="219"/>
      <c r="CT6" s="220"/>
    </row>
    <row r="7" spans="1:98" ht="270" customHeight="1" x14ac:dyDescent="0.35">
      <c r="A7" s="146" t="s">
        <v>329</v>
      </c>
      <c r="B7" s="12" t="s">
        <v>227</v>
      </c>
      <c r="C7" s="12" t="s">
        <v>237</v>
      </c>
      <c r="D7" s="12" t="s">
        <v>228</v>
      </c>
      <c r="E7" s="12" t="s">
        <v>229</v>
      </c>
      <c r="F7" s="12" t="s">
        <v>230</v>
      </c>
      <c r="G7" s="12" t="s">
        <v>170</v>
      </c>
      <c r="H7" s="12" t="s">
        <v>171</v>
      </c>
      <c r="I7" s="13" t="s">
        <v>136</v>
      </c>
      <c r="J7" s="13" t="s">
        <v>238</v>
      </c>
      <c r="K7" s="12" t="s">
        <v>172</v>
      </c>
      <c r="L7" s="14" t="s">
        <v>173</v>
      </c>
      <c r="M7" s="14" t="s">
        <v>174</v>
      </c>
      <c r="N7" s="14" t="s">
        <v>231</v>
      </c>
      <c r="O7" s="14" t="s">
        <v>175</v>
      </c>
      <c r="P7" s="14" t="s">
        <v>176</v>
      </c>
      <c r="Q7" s="14" t="s">
        <v>177</v>
      </c>
      <c r="R7" s="14" t="s">
        <v>176</v>
      </c>
      <c r="S7" s="14" t="s">
        <v>205</v>
      </c>
      <c r="T7" s="14" t="s">
        <v>1006</v>
      </c>
      <c r="U7" s="12" t="s">
        <v>178</v>
      </c>
      <c r="V7" s="14" t="s">
        <v>1793</v>
      </c>
      <c r="W7" s="14" t="s">
        <v>1794</v>
      </c>
      <c r="X7" s="12" t="s">
        <v>179</v>
      </c>
      <c r="Y7" s="283" t="s">
        <v>1795</v>
      </c>
      <c r="Z7" s="283" t="s">
        <v>1796</v>
      </c>
      <c r="AA7" s="283" t="s">
        <v>1797</v>
      </c>
      <c r="AB7" s="283" t="s">
        <v>1798</v>
      </c>
      <c r="AC7" s="283" t="s">
        <v>1799</v>
      </c>
      <c r="AD7" s="14" t="s">
        <v>1800</v>
      </c>
      <c r="AE7" s="12" t="s">
        <v>180</v>
      </c>
      <c r="AF7" s="13" t="s">
        <v>181</v>
      </c>
      <c r="AG7" s="12" t="s">
        <v>182</v>
      </c>
      <c r="AH7" s="12" t="s">
        <v>183</v>
      </c>
      <c r="AI7" s="13" t="s">
        <v>184</v>
      </c>
      <c r="AJ7" s="12" t="s">
        <v>185</v>
      </c>
      <c r="AK7" s="12" t="s">
        <v>186</v>
      </c>
      <c r="AL7" s="12" t="s">
        <v>187</v>
      </c>
      <c r="AM7" s="14" t="s">
        <v>1801</v>
      </c>
      <c r="AN7" s="14" t="s">
        <v>1802</v>
      </c>
      <c r="AO7" s="14" t="s">
        <v>1803</v>
      </c>
      <c r="AP7" s="12" t="s">
        <v>203</v>
      </c>
      <c r="AQ7" s="14" t="s">
        <v>1804</v>
      </c>
      <c r="AR7" s="12" t="s">
        <v>188</v>
      </c>
      <c r="AS7" s="14" t="s">
        <v>1805</v>
      </c>
      <c r="AT7" s="12" t="s">
        <v>189</v>
      </c>
      <c r="AU7" s="14" t="s">
        <v>1806</v>
      </c>
      <c r="AV7" s="14" t="s">
        <v>1807</v>
      </c>
      <c r="AW7" s="14" t="s">
        <v>1808</v>
      </c>
      <c r="AX7" s="13" t="s">
        <v>190</v>
      </c>
      <c r="AY7" s="12" t="s">
        <v>191</v>
      </c>
      <c r="AZ7" s="12" t="s">
        <v>192</v>
      </c>
      <c r="BA7" s="12" t="s">
        <v>193</v>
      </c>
      <c r="BB7" s="12" t="s">
        <v>194</v>
      </c>
      <c r="BC7" s="12" t="s">
        <v>195</v>
      </c>
      <c r="BD7" s="12" t="s">
        <v>196</v>
      </c>
      <c r="BE7" s="12" t="s">
        <v>110</v>
      </c>
      <c r="BF7" s="14" t="s">
        <v>1809</v>
      </c>
      <c r="BG7" s="14" t="s">
        <v>112</v>
      </c>
      <c r="BH7" s="14" t="s">
        <v>113</v>
      </c>
      <c r="BI7" s="12" t="s">
        <v>114</v>
      </c>
      <c r="BJ7" s="15" t="s">
        <v>115</v>
      </c>
      <c r="BK7" s="15" t="s">
        <v>116</v>
      </c>
      <c r="BL7" s="15" t="s">
        <v>117</v>
      </c>
      <c r="BM7" s="15" t="s">
        <v>118</v>
      </c>
      <c r="BN7" s="15" t="s">
        <v>119</v>
      </c>
      <c r="BO7" s="15" t="s">
        <v>120</v>
      </c>
      <c r="BP7" s="15" t="s">
        <v>121</v>
      </c>
      <c r="BQ7" s="15" t="s">
        <v>122</v>
      </c>
      <c r="BR7" s="15" t="s">
        <v>123</v>
      </c>
      <c r="BS7" s="15" t="s">
        <v>124</v>
      </c>
      <c r="BT7" s="15" t="s">
        <v>125</v>
      </c>
      <c r="BU7" s="15" t="s">
        <v>126</v>
      </c>
      <c r="BV7" s="13" t="s">
        <v>137</v>
      </c>
      <c r="BW7" s="15" t="s">
        <v>115</v>
      </c>
      <c r="BX7" s="15" t="s">
        <v>116</v>
      </c>
      <c r="BY7" s="15" t="s">
        <v>117</v>
      </c>
      <c r="BZ7" s="15" t="s">
        <v>118</v>
      </c>
      <c r="CA7" s="15" t="s">
        <v>119</v>
      </c>
      <c r="CB7" s="15" t="s">
        <v>120</v>
      </c>
      <c r="CC7" s="15" t="s">
        <v>121</v>
      </c>
      <c r="CD7" s="15" t="s">
        <v>122</v>
      </c>
      <c r="CE7" s="15" t="s">
        <v>123</v>
      </c>
      <c r="CF7" s="15" t="s">
        <v>124</v>
      </c>
      <c r="CG7" s="15" t="s">
        <v>125</v>
      </c>
      <c r="CH7" s="15" t="s">
        <v>126</v>
      </c>
      <c r="CI7" s="12" t="s">
        <v>135</v>
      </c>
      <c r="CJ7" s="13" t="s">
        <v>197</v>
      </c>
      <c r="CK7" s="16" t="s">
        <v>232</v>
      </c>
      <c r="CL7" s="16" t="s">
        <v>198</v>
      </c>
      <c r="CM7" s="16" t="s">
        <v>199</v>
      </c>
      <c r="CN7" s="17" t="s">
        <v>200</v>
      </c>
      <c r="CO7" s="16" t="s">
        <v>235</v>
      </c>
      <c r="CP7" s="18" t="s">
        <v>104</v>
      </c>
      <c r="CQ7" s="18" t="s">
        <v>105</v>
      </c>
      <c r="CR7" s="18" t="s">
        <v>106</v>
      </c>
      <c r="CS7" s="18" t="s">
        <v>107</v>
      </c>
      <c r="CT7" s="19" t="s">
        <v>108</v>
      </c>
    </row>
    <row r="8" spans="1:98" ht="60" customHeight="1" x14ac:dyDescent="0.35">
      <c r="A8" s="147" t="s">
        <v>426</v>
      </c>
      <c r="B8" s="221" t="s">
        <v>84</v>
      </c>
      <c r="C8" s="148" t="s">
        <v>138</v>
      </c>
      <c r="D8" s="172" t="str">
        <f>VLOOKUP(B8,Datos!$B$65:$F$80,3,FALSE)</f>
        <v>Establecer los lineamientos estratégicos y el esquema de operación de la Agencia Nacional de Tierras, asegurando la disponibilidad de los recursos necesarios para su aplicación.</v>
      </c>
      <c r="E8" s="175" t="str">
        <f>VLOOKUP(B8,Datos!$B$65:$F$80,5,FALSE)</f>
        <v>La posibilidad de incumplir con los lineamientos estratégicos y de operación de la entidad</v>
      </c>
      <c r="F8" s="172" t="str">
        <f>VLOOKUP(B8,Datos!$B$65:$F$80,4,FALSE)</f>
        <v>Desde la comprensión del contexto interno y externo, hasta la formulación de planes, programas y proyectos relacionados con el cumplimiento de las funciones de la entidad.</v>
      </c>
      <c r="G8" s="208" t="s">
        <v>427</v>
      </c>
      <c r="H8" s="157" t="s">
        <v>1199</v>
      </c>
      <c r="I8" s="181">
        <f>IF(K8="",0,1)</f>
        <v>1</v>
      </c>
      <c r="J8" s="159" t="str">
        <f>CONCATENATE(C8," ",K8)</f>
        <v>DEST 1</v>
      </c>
      <c r="K8" s="159">
        <v>1</v>
      </c>
      <c r="L8" s="184">
        <v>46150</v>
      </c>
      <c r="M8" s="185">
        <f ca="1">+TODAY()-L8</f>
        <v>1</v>
      </c>
      <c r="N8" s="188" t="s">
        <v>1198</v>
      </c>
      <c r="O8" s="191" t="s">
        <v>19</v>
      </c>
      <c r="P8" s="181">
        <f>VLOOKUP(O8,Datos!$B$20:$D$25,3,FALSE)</f>
        <v>0.2</v>
      </c>
      <c r="Q8" s="191" t="s">
        <v>32</v>
      </c>
      <c r="R8" s="181">
        <f>VLOOKUP(Q8,Datos!$C$20:$D$25,2,FALSE)</f>
        <v>0.8</v>
      </c>
      <c r="S8" s="181">
        <f t="shared" ref="S8" si="0">+IF(P8="",R8,IF(R8="",P8,IF(P8&gt;R8,P8,R8)))</f>
        <v>0.8</v>
      </c>
      <c r="T8" s="181" t="str" cm="1">
        <f t="array" ref="T8">_xlfn.IFS(S8=P8,O8,S8=R8,Q8)</f>
        <v>El riesgo afecta la imagen de  la entidad con efecto publicitario sostenido a nivel de sector administrativo, nivel departamental o municipal</v>
      </c>
      <c r="U8" s="157" t="s">
        <v>4</v>
      </c>
      <c r="V8" s="162" t="s">
        <v>1200</v>
      </c>
      <c r="W8" s="162" t="s">
        <v>1201</v>
      </c>
      <c r="X8" s="194" t="str">
        <f t="shared" ref="X8" si="1">CONCATENATE("Posibilidad de"," ",U8," ",V8," debido ",W8)</f>
        <v>Posibilidad de pérdida reputacional en la imagen de la Oficina de Planeación dentro de la entidad debido a la gestión inadecuada de la Política de Administración del Riesgo</v>
      </c>
      <c r="Y8" s="159" t="s">
        <v>207</v>
      </c>
      <c r="Z8" s="159" t="s">
        <v>214</v>
      </c>
      <c r="AA8" s="163" t="s">
        <v>257</v>
      </c>
      <c r="AB8" s="163" t="s">
        <v>1202</v>
      </c>
      <c r="AC8" s="163" t="s">
        <v>1079</v>
      </c>
      <c r="AD8" s="195">
        <v>8760</v>
      </c>
      <c r="AE8" s="157" t="str">
        <f t="shared" ref="AE8" si="2">IF(AD8&lt;=0,"",IF(AD8&lt;=2,"Muy Baja",IF(AD8&lt;=24,"Baja",IF(AD8&lt;=500,"Media",IF(AD8&lt;=5000,"Alta","Muy Alta")))))</f>
        <v>Muy Alta</v>
      </c>
      <c r="AF8" s="158">
        <f t="shared" ref="AF8" si="3">IF(AE8="","",IF(AE8="Muy Baja",0.2,IF(AE8="Baja",0.4,IF(AE8="Media",0.6,IF(AE8="Alta",0.8,IF(AE8="Muy Alta",1,))))))</f>
        <v>1</v>
      </c>
      <c r="AG8" s="158" t="str">
        <f>+T8</f>
        <v>El riesgo afecta la imagen de  la entidad con efecto publicitario sostenido a nivel de sector administrativo, nivel departamental o municipal</v>
      </c>
      <c r="AH8" s="157" t="str" cm="1">
        <f t="array" ref="AH8">_xlfn.IFS(AG8=Datos!$C$6,"Leve",AG8=Datos!$D$6,"Leve",AG8=Datos!$C$7,"Menor",AG8=Datos!$D$7,"Menor",AG8=Datos!$C$8,"Moderado",AG8=Datos!$D$8,"Moderado",AG8=Datos!$C$9,"Mayor",AG8=Datos!$D$9,"Mayor",AG8=Datos!$C$10,"Catastrófico",AG8=Datos!$D$10,"Catastrófico")</f>
        <v>Mayor</v>
      </c>
      <c r="AI8" s="158">
        <f t="shared" ref="AI8" si="4">IF(AH8="","",IF(AH8="Leve",0.2,IF(AH8="Menor",0.4,IF(AH8="Moderado",0.6,IF(AH8="Mayor",0.8,IF(AH8="Catastrófico",1,))))))</f>
        <v>0.8</v>
      </c>
      <c r="AJ8" s="157" t="str">
        <f t="shared" ref="AJ8" si="5">IF(OR(AND(AE8="Muy Baja",AH8="Leve"),AND(AE8="Muy Baja",AH8="Menor"),AND(AE8="Baja",AH8="Leve")),"Bajo",IF(OR(AND(AE8="Muy baja",AH8="Moderado"),AND(AE8="Baja",AH8="Menor"),AND(AE8="Baja",AH8="Moderado"),AND(AE8="Media",AH8="Leve"),AND(AE8="Media",AH8="Menor"),AND(AE8="Media",AH8="Moderado"),AND(AE8="Alta",AH8="Leve"),AND(AE8="Alta",AH8="Menor")),"Moderado",IF(OR(AND(AE8="Muy Baja",AH8="Mayor"),AND(AE8="Baja",AH8="Mayor"),AND(AE8="Media",AH8="Mayor"),AND(AE8="Alta",AH8="Moderado"),AND(AE8="Alta",AH8="Mayor"),AND(AE8="Muy Alta",AH8="Leve"),AND(AE8="Muy Alta",AH8="Menor"),AND(AE8="Muy Alta",AH8="Moderado"),AND(AE8="Muy Alta",AH8="Mayor")),"Alto",IF(OR(AND(AE8="Muy Baja",AH8="Catastrófico"),AND(AE8="Baja",AH8="Catastrófico"),AND(AE8="Media",AH8="Catastrófico"),AND(AE8="Alta",AH8="Catastrófico"),AND(AE8="Muy Alta",AH8="Catastrófico")),"Extremo",""))))</f>
        <v>Alto</v>
      </c>
      <c r="AK8" s="196" t="str" cm="1">
        <f t="array" ref="AK8">_xlfn.IFS(AJ8="Bajo","Aceptar",AJ8="Moderado","Reducir",AJ8="Alto","Reducir",AJ8="Extremo","Reducir")</f>
        <v>Reducir</v>
      </c>
      <c r="AL8" s="20" t="str">
        <f>CONCATENATE(J8," Control"," 1")</f>
        <v>DEST 1 Control 1</v>
      </c>
      <c r="AM8" s="22" t="s">
        <v>1203</v>
      </c>
      <c r="AN8" s="22" t="s">
        <v>1204</v>
      </c>
      <c r="AO8" s="22" t="s">
        <v>1205</v>
      </c>
      <c r="AP8" s="22" t="str">
        <f>CONCATENATE(AM8," ",AN8," a través del ",AO8)</f>
        <v>La OFICINA DE PLANEACIÓN revisa la pertinencia de los riesgos a los procesos activos de la entidad a través del registro anual MAPA DE RIESGOS DE GESTIÓN DEST-F-001 donde se evidencia que los responsables de los riesgos, han realizado un identificación correcta y su evaluación al mismo, para reconocer el nivel de exposición que tiene este frente al proceso para la vigencia en curso</v>
      </c>
      <c r="AQ8" s="20" t="s">
        <v>54</v>
      </c>
      <c r="AR8" s="20" t="str">
        <f t="shared" ref="AR8" si="6">IF(OR(AQ8="Preventivo",AQ8="Detectivo"),"Probabilidad",IF(AQ8="Correctivo","Impacto",""))</f>
        <v>Probabilidad</v>
      </c>
      <c r="AS8" s="20" t="s">
        <v>56</v>
      </c>
      <c r="AT8" s="20" t="str">
        <f t="shared" ref="AT8" si="7">IF(AND(AQ8="Preventivo",AS8="Automático"),"50%",IF(AND(AQ8="Preventivo",AS8="Manual"),"40%",IF(AND(AQ8="Detectivo",AS8="Automático"),"40%",IF(AND(AQ8="Detectivo",AS8="Manual"),"30%",IF(AND(AQ8="Correctivo",AS8="Automático"),"35%",IF(AND(AQ8="Correctivo",AS8="Manual"),"25%",""))))))</f>
        <v>30%</v>
      </c>
      <c r="AU8" s="20" t="s">
        <v>1</v>
      </c>
      <c r="AV8" s="20" t="s">
        <v>2</v>
      </c>
      <c r="AW8" s="20" t="s">
        <v>3</v>
      </c>
      <c r="AX8" s="21">
        <f>+IF(AR8="Probabilidad",AF8-(AF8*AT8),AF8)</f>
        <v>0.7</v>
      </c>
      <c r="AY8" s="20" t="str">
        <f t="shared" ref="AY8:AY11" si="8">IFERROR(IF(AX8="","",IF(AX8&lt;=20%,"Muy Baja",IF(AX8&lt;=40%,"Baja",IF(AX8&lt;=60%,"Media",IF(AX8&lt;=80%,"Alta","Muy Alta"))))),"")</f>
        <v>Alta</v>
      </c>
      <c r="AZ8" s="21">
        <f t="shared" ref="AZ8" si="9">+IF(AR8="Impacto",AI8-(AI8*AT8),AI8)</f>
        <v>0.8</v>
      </c>
      <c r="BA8" s="20" t="str">
        <f t="shared" ref="BA8:BA11" si="10">IFERROR(IF(AZ8="","",IF(AZ8&lt;=0.2,"Leve",IF(AZ8&lt;=0.4,"Menor",IF(AZ8&lt;=0.6,"Moderado",IF(AZ8&lt;=0.8,"Mayor","Catastrófico"))))),"")</f>
        <v>Mayor</v>
      </c>
      <c r="BB8" s="159" t="str">
        <f t="shared" ref="BB8" si="11">IF(OR(AND(AY11="Muy Baja",BA11="Leve"),AND(AY11="Muy Baja",BA11="Menor"),AND(AY11="Baja",BA11="Leve")),"Bajo",IF(OR(AND(AY11="Muy baja",BA11="Moderado"),AND(AY11="Baja",BA11="Menor"),AND(AY11="Baja",BA11="Moderado"),AND(AY11="Media",BA11="Leve"),AND(AY11="Media",BA11="Menor"),AND(AY11="Media",BA11="Moderado"),AND(AY11="Alta",BA11="Leve"),AND(AY11="Alta",BA11="Menor")),"Moderado",IF(OR(AND(AY11="Muy Baja",BA11="Mayor"),AND(AY11="Baja",BA11="Mayor"),AND(AY11="Media",BA11="Mayor"),AND(AY11="Alta",BA11="Moderado"),AND(AY11="Alta",BA11="Mayor"),AND(AY11="Muy Alta",BA11="Leve"),AND(AY11="Muy Alta",BA11="Menor"),AND(AY11="Muy Alta",BA11="Moderado"),AND(AY11="Muy Alta",BA11="Mayor")),"Alto",IF(OR(AND(AY11="Muy Baja",BA11="Catastrófico"),AND(AY11="Baja",BA11="Catastrófico"),AND(AY11="Media",BA11="Catastrófico"),AND(AY11="Alta",BA11="Catastrófico"),AND(AY11="Muy Alta",BA11="Catastrófico")),"Extremo",""))))</f>
        <v>Moderado</v>
      </c>
      <c r="BC8" s="159" t="str" cm="1">
        <f t="array" ref="BC8">_xlfn.IFS(BB8="Bajo","Aceptar",BB8="Moderado","Reducir",BB8="Alto","Reducir",BB8="Extremo","Reducir")</f>
        <v>Reducir</v>
      </c>
      <c r="BD8" s="197" t="str" cm="1">
        <f t="array" ref="BD8">_xlfn.IFS(BC8="Aceptar","No",BC8="Reducir","Si")</f>
        <v>Si</v>
      </c>
      <c r="BE8" s="20" t="str">
        <f>CONCATENATE(J8," Acción preventiva"," 1")</f>
        <v>DEST 1 Acción preventiva 1</v>
      </c>
      <c r="BF8" s="22" t="s">
        <v>309</v>
      </c>
      <c r="BG8" s="22" t="s">
        <v>430</v>
      </c>
      <c r="BH8" s="22" t="s">
        <v>431</v>
      </c>
      <c r="BI8" s="20">
        <f t="shared" ref="BI8:BI31" si="12">+SUM(BJ8:BU8)</f>
        <v>1</v>
      </c>
      <c r="BJ8" s="20"/>
      <c r="BK8" s="20"/>
      <c r="BL8" s="20"/>
      <c r="BM8" s="20"/>
      <c r="BN8" s="20"/>
      <c r="BO8" s="20"/>
      <c r="BP8" s="20"/>
      <c r="BQ8" s="20"/>
      <c r="BR8" s="20"/>
      <c r="BS8" s="20"/>
      <c r="BT8" s="20">
        <v>1</v>
      </c>
      <c r="BU8" s="20"/>
      <c r="BV8" s="200">
        <f t="shared" ref="BV8" si="13">+AVERAGE(CI8:CI11)/AVERAGE(BI8:BI11)</f>
        <v>0</v>
      </c>
      <c r="BW8" s="37"/>
      <c r="BX8" s="37"/>
      <c r="BY8" s="37"/>
      <c r="BZ8" s="37"/>
      <c r="CA8" s="37"/>
      <c r="CB8" s="37"/>
      <c r="CC8" s="37"/>
      <c r="CD8" s="37"/>
      <c r="CE8" s="37"/>
      <c r="CF8" s="37"/>
      <c r="CG8" s="37"/>
      <c r="CH8" s="37"/>
      <c r="CI8" s="37">
        <f t="shared" ref="CI8:CI71" si="14">+SUM(BW8:CH8)</f>
        <v>0</v>
      </c>
      <c r="CJ8" s="38"/>
      <c r="CK8" s="23"/>
      <c r="CL8" s="24"/>
      <c r="CM8" s="166">
        <f t="shared" ref="CM8" si="15">+AD8</f>
        <v>8760</v>
      </c>
      <c r="CN8" s="25">
        <f t="shared" ref="CN8" si="16">1-(CL8/CM8)</f>
        <v>1</v>
      </c>
      <c r="CO8" s="23" t="str" cm="1">
        <f t="array" ref="CO8">+_xlfn.IFS(CN8&lt;0.8,"Cambio",CN8&lt;0.9,"Revisión de control",CN8&gt;0.89,"Se mantiene")</f>
        <v>Se mantiene</v>
      </c>
      <c r="CP8" s="144"/>
      <c r="CQ8" s="144"/>
      <c r="CR8" s="144"/>
      <c r="CS8" s="144"/>
      <c r="CT8" s="25">
        <f t="shared" ref="CT8:CT52" si="17">(_xlfn.IFS(CK8="",1,CK8="SI",0)+_xlfn.IFS(CP8="",1,CP8="SI",1,CP8="NO",0)+_xlfn.IFS(CQ8="",1,CQ8="SI",1,CQ8="NO",0)+_xlfn.IFS(CR8="",1,CR8="SI",1,CR8="NO",0)+_xlfn.IFS(CS8="",1,CS8="SI",1,CS8="NO",0))/5</f>
        <v>1</v>
      </c>
    </row>
    <row r="9" spans="1:98" ht="60" customHeight="1" x14ac:dyDescent="0.35">
      <c r="A9" s="147" t="s">
        <v>426</v>
      </c>
      <c r="B9" s="222"/>
      <c r="C9" s="148" t="s">
        <v>138</v>
      </c>
      <c r="D9" s="173"/>
      <c r="E9" s="176"/>
      <c r="F9" s="173"/>
      <c r="G9" s="208"/>
      <c r="H9" s="157"/>
      <c r="I9" s="182"/>
      <c r="J9" s="160"/>
      <c r="K9" s="160"/>
      <c r="L9" s="184"/>
      <c r="M9" s="186"/>
      <c r="N9" s="189"/>
      <c r="O9" s="192"/>
      <c r="P9" s="182"/>
      <c r="Q9" s="192"/>
      <c r="R9" s="182"/>
      <c r="S9" s="182"/>
      <c r="T9" s="182"/>
      <c r="U9" s="157"/>
      <c r="V9" s="162"/>
      <c r="W9" s="162"/>
      <c r="X9" s="194"/>
      <c r="Y9" s="160"/>
      <c r="Z9" s="160"/>
      <c r="AA9" s="164"/>
      <c r="AB9" s="164"/>
      <c r="AC9" s="164"/>
      <c r="AD9" s="195"/>
      <c r="AE9" s="157"/>
      <c r="AF9" s="158"/>
      <c r="AG9" s="157"/>
      <c r="AH9" s="157"/>
      <c r="AI9" s="158"/>
      <c r="AJ9" s="157"/>
      <c r="AK9" s="196"/>
      <c r="AL9" s="20" t="str">
        <f>CONCATENATE(J8," Control"," 2")</f>
        <v>DEST 1 Control 2</v>
      </c>
      <c r="AM9" s="22" t="s">
        <v>1203</v>
      </c>
      <c r="AN9" s="22" t="s">
        <v>1206</v>
      </c>
      <c r="AO9" s="22" t="s">
        <v>1207</v>
      </c>
      <c r="AP9" s="22" t="str">
        <f>CONCATENATE(AM9," ",AN9," a través del ",AO9)</f>
        <v>La OFICINA DE PLANEACIÓN valida la gestión de acciones preventivas del mapa de riesgos de gestión de la entidad a través del informe de seguimiento cuatrimestral a la gestión de la Administración del Riesgo de la entidad y generando las recomendaciones y alertas pertinentes a los responsables de los riesgos</v>
      </c>
      <c r="AQ9" s="20" t="s">
        <v>54</v>
      </c>
      <c r="AR9" s="20" t="str">
        <f t="shared" ref="AR9:AR91" si="18">IF(OR(AQ9="Preventivo",AQ9="Detectivo"),"Probabilidad",IF(AQ9="Correctivo","Impacto",""))</f>
        <v>Probabilidad</v>
      </c>
      <c r="AS9" s="20" t="s">
        <v>56</v>
      </c>
      <c r="AT9" s="20" t="str">
        <f t="shared" ref="AT9:AT91" si="19">IF(AND(AQ9="Preventivo",AS9="Automático"),"50%",IF(AND(AQ9="Preventivo",AS9="Manual"),"40%",IF(AND(AQ9="Detectivo",AS9="Automático"),"40%",IF(AND(AQ9="Detectivo",AS9="Manual"),"30%",IF(AND(AQ9="Correctivo",AS9="Automático"),"35%",IF(AND(AQ9="Correctivo",AS9="Manual"),"25%",""))))))</f>
        <v>30%</v>
      </c>
      <c r="AU9" s="20" t="s">
        <v>1</v>
      </c>
      <c r="AV9" s="20" t="s">
        <v>2</v>
      </c>
      <c r="AW9" s="20" t="s">
        <v>3</v>
      </c>
      <c r="AX9" s="21">
        <f t="shared" ref="AX9:AX11" si="20">+IF(AR9="Probabilidad",AX8-(AX8*AT9),AX8)</f>
        <v>0.49</v>
      </c>
      <c r="AY9" s="20" t="str">
        <f t="shared" si="8"/>
        <v>Media</v>
      </c>
      <c r="AZ9" s="21">
        <f t="shared" ref="AZ9:AZ11" si="21">+IF(AR9="Impacto",AZ8-(AZ8*AT9),AZ8)</f>
        <v>0.8</v>
      </c>
      <c r="BA9" s="20" t="str">
        <f t="shared" si="10"/>
        <v>Mayor</v>
      </c>
      <c r="BB9" s="160"/>
      <c r="BC9" s="160"/>
      <c r="BD9" s="198"/>
      <c r="BE9" s="20" t="str">
        <f>CONCATENATE(J8," Acción preventiva"," 2")</f>
        <v>DEST 1 Acción preventiva 2</v>
      </c>
      <c r="BF9" s="22"/>
      <c r="BG9" s="22"/>
      <c r="BH9" s="22"/>
      <c r="BI9" s="20">
        <f t="shared" si="12"/>
        <v>0</v>
      </c>
      <c r="BJ9" s="20"/>
      <c r="BK9" s="20"/>
      <c r="BL9" s="20"/>
      <c r="BM9" s="20"/>
      <c r="BN9" s="20"/>
      <c r="BO9" s="20"/>
      <c r="BP9" s="20"/>
      <c r="BQ9" s="20"/>
      <c r="BR9" s="20"/>
      <c r="BS9" s="20"/>
      <c r="BT9" s="20"/>
      <c r="BU9" s="20"/>
      <c r="BV9" s="200"/>
      <c r="BW9" s="37"/>
      <c r="BX9" s="37"/>
      <c r="BY9" s="37"/>
      <c r="BZ9" s="37"/>
      <c r="CA9" s="37"/>
      <c r="CB9" s="37"/>
      <c r="CC9" s="37"/>
      <c r="CD9" s="37"/>
      <c r="CE9" s="37"/>
      <c r="CF9" s="37"/>
      <c r="CG9" s="37"/>
      <c r="CH9" s="37"/>
      <c r="CI9" s="37">
        <f t="shared" si="14"/>
        <v>0</v>
      </c>
      <c r="CJ9" s="38"/>
      <c r="CK9" s="23"/>
      <c r="CL9" s="24"/>
      <c r="CM9" s="167"/>
      <c r="CN9" s="25">
        <f t="shared" ref="CN9" si="22">1-(CL9/CM8)</f>
        <v>1</v>
      </c>
      <c r="CO9" s="23" t="str" cm="1">
        <f t="array" ref="CO9">+_xlfn.IFS(CN9&lt;0.8,"Cambio",CN9&lt;0.9,"Revisión de control",CN9&gt;0.89,"Se mantiene")</f>
        <v>Se mantiene</v>
      </c>
      <c r="CP9" s="144"/>
      <c r="CQ9" s="144"/>
      <c r="CR9" s="144"/>
      <c r="CS9" s="144"/>
      <c r="CT9" s="25">
        <f t="shared" si="17"/>
        <v>1</v>
      </c>
    </row>
    <row r="10" spans="1:98" ht="60" customHeight="1" x14ac:dyDescent="0.35">
      <c r="A10" s="147" t="s">
        <v>426</v>
      </c>
      <c r="B10" s="222"/>
      <c r="C10" s="148" t="s">
        <v>138</v>
      </c>
      <c r="D10" s="173"/>
      <c r="E10" s="176"/>
      <c r="F10" s="173"/>
      <c r="G10" s="208"/>
      <c r="H10" s="157"/>
      <c r="I10" s="182"/>
      <c r="J10" s="160"/>
      <c r="K10" s="160"/>
      <c r="L10" s="184"/>
      <c r="M10" s="186"/>
      <c r="N10" s="189"/>
      <c r="O10" s="192"/>
      <c r="P10" s="182"/>
      <c r="Q10" s="192"/>
      <c r="R10" s="182"/>
      <c r="S10" s="182"/>
      <c r="T10" s="182"/>
      <c r="U10" s="157"/>
      <c r="V10" s="162"/>
      <c r="W10" s="162"/>
      <c r="X10" s="194"/>
      <c r="Y10" s="160"/>
      <c r="Z10" s="160"/>
      <c r="AA10" s="164"/>
      <c r="AB10" s="164"/>
      <c r="AC10" s="164"/>
      <c r="AD10" s="195"/>
      <c r="AE10" s="157"/>
      <c r="AF10" s="158"/>
      <c r="AG10" s="157"/>
      <c r="AH10" s="157"/>
      <c r="AI10" s="158"/>
      <c r="AJ10" s="157"/>
      <c r="AK10" s="196"/>
      <c r="AL10" s="20" t="str">
        <f>CONCATENATE(J8," Control"," 3")</f>
        <v>DEST 1 Control 3</v>
      </c>
      <c r="AM10" s="22" t="s">
        <v>1203</v>
      </c>
      <c r="AN10" s="22" t="s">
        <v>1208</v>
      </c>
      <c r="AO10" s="22" t="s">
        <v>1209</v>
      </c>
      <c r="AP10" s="22" t="str">
        <f>CONCATENATE(AM10," ",AN10," a través del ",AO10)</f>
        <v>La OFICINA DE PLANEACIÓN realiza las acciones de corrección y actualización del MAPA DE RIESGOS DE GESTIÓN DEST-F-001 donde actúa como segunda línea de defensa a través del anexo 1 Solicitud de Modificación del MAPA DE RIESGOS DE GESTIÓN DEST-F001 para actualizar los riesgos no identificados, los controles a mejorar y plan de acciones preventivas basadas en el plan de mejoramiento que deben ejecutar los responsables de los riesgos y así procurar en las posibles futuras no materializaciones del riesgo en el proceso</v>
      </c>
      <c r="AQ10" s="20" t="s">
        <v>55</v>
      </c>
      <c r="AR10" s="20" t="str">
        <f t="shared" si="18"/>
        <v>Impacto</v>
      </c>
      <c r="AS10" s="20" t="s">
        <v>56</v>
      </c>
      <c r="AT10" s="20" t="str">
        <f t="shared" si="19"/>
        <v>25%</v>
      </c>
      <c r="AU10" s="20" t="s">
        <v>1</v>
      </c>
      <c r="AV10" s="20" t="s">
        <v>2</v>
      </c>
      <c r="AW10" s="20" t="s">
        <v>3</v>
      </c>
      <c r="AX10" s="21">
        <f t="shared" si="20"/>
        <v>0.49</v>
      </c>
      <c r="AY10" s="20" t="str">
        <f t="shared" si="8"/>
        <v>Media</v>
      </c>
      <c r="AZ10" s="21">
        <f t="shared" si="21"/>
        <v>0.60000000000000009</v>
      </c>
      <c r="BA10" s="20" t="str">
        <f t="shared" si="10"/>
        <v>Moderado</v>
      </c>
      <c r="BB10" s="160"/>
      <c r="BC10" s="160"/>
      <c r="BD10" s="198"/>
      <c r="BE10" s="20" t="str">
        <f>CONCATENATE(J8," Acción preventiva"," 3")</f>
        <v>DEST 1 Acción preventiva 3</v>
      </c>
      <c r="BF10" s="22"/>
      <c r="BG10" s="22"/>
      <c r="BH10" s="22"/>
      <c r="BI10" s="20">
        <f t="shared" si="12"/>
        <v>0</v>
      </c>
      <c r="BJ10" s="20"/>
      <c r="BK10" s="20"/>
      <c r="BL10" s="20"/>
      <c r="BM10" s="20"/>
      <c r="BN10" s="20"/>
      <c r="BO10" s="20"/>
      <c r="BP10" s="20"/>
      <c r="BQ10" s="20"/>
      <c r="BR10" s="20"/>
      <c r="BS10" s="20"/>
      <c r="BT10" s="20"/>
      <c r="BU10" s="20"/>
      <c r="BV10" s="200"/>
      <c r="BW10" s="37"/>
      <c r="BX10" s="37"/>
      <c r="BY10" s="37"/>
      <c r="BZ10" s="37"/>
      <c r="CA10" s="37"/>
      <c r="CB10" s="37"/>
      <c r="CC10" s="37"/>
      <c r="CD10" s="37"/>
      <c r="CE10" s="37"/>
      <c r="CF10" s="37"/>
      <c r="CG10" s="37"/>
      <c r="CH10" s="37"/>
      <c r="CI10" s="37">
        <f t="shared" si="14"/>
        <v>0</v>
      </c>
      <c r="CJ10" s="38"/>
      <c r="CK10" s="23"/>
      <c r="CL10" s="24"/>
      <c r="CM10" s="167"/>
      <c r="CN10" s="25">
        <f t="shared" ref="CN10" si="23">1-(CL10/CM8)</f>
        <v>1</v>
      </c>
      <c r="CO10" s="23" t="str" cm="1">
        <f t="array" ref="CO10">+_xlfn.IFS(CN10&lt;0.8,"Cambio",CN10&lt;0.9,"Revisión de control",CN10&gt;0.89,"Se mantiene")</f>
        <v>Se mantiene</v>
      </c>
      <c r="CP10" s="144"/>
      <c r="CQ10" s="144"/>
      <c r="CR10" s="144"/>
      <c r="CS10" s="144"/>
      <c r="CT10" s="25">
        <f t="shared" si="17"/>
        <v>1</v>
      </c>
    </row>
    <row r="11" spans="1:98" ht="60" customHeight="1" x14ac:dyDescent="0.35">
      <c r="A11" s="147" t="s">
        <v>426</v>
      </c>
      <c r="B11" s="223"/>
      <c r="C11" s="148" t="s">
        <v>138</v>
      </c>
      <c r="D11" s="174"/>
      <c r="E11" s="177"/>
      <c r="F11" s="174"/>
      <c r="G11" s="208"/>
      <c r="H11" s="157"/>
      <c r="I11" s="183"/>
      <c r="J11" s="161"/>
      <c r="K11" s="161"/>
      <c r="L11" s="184"/>
      <c r="M11" s="187"/>
      <c r="N11" s="190"/>
      <c r="O11" s="193"/>
      <c r="P11" s="183"/>
      <c r="Q11" s="193"/>
      <c r="R11" s="183"/>
      <c r="S11" s="183"/>
      <c r="T11" s="183"/>
      <c r="U11" s="157"/>
      <c r="V11" s="162"/>
      <c r="W11" s="162"/>
      <c r="X11" s="194"/>
      <c r="Y11" s="161"/>
      <c r="Z11" s="161"/>
      <c r="AA11" s="165"/>
      <c r="AB11" s="165"/>
      <c r="AC11" s="165"/>
      <c r="AD11" s="195"/>
      <c r="AE11" s="157"/>
      <c r="AF11" s="158"/>
      <c r="AG11" s="157"/>
      <c r="AH11" s="157"/>
      <c r="AI11" s="158"/>
      <c r="AJ11" s="157"/>
      <c r="AK11" s="196"/>
      <c r="AL11" s="20" t="str">
        <f>CONCATENATE(J8," Control"," 4")</f>
        <v>DEST 1 Control 4</v>
      </c>
      <c r="AM11" s="22"/>
      <c r="AN11" s="22"/>
      <c r="AO11" s="22"/>
      <c r="AP11" s="22" t="str">
        <f t="shared" ref="AP11" si="24">CONCATENATE(AM11," ",AN11," a través de ",AO11)</f>
        <v xml:space="preserve">  a través de </v>
      </c>
      <c r="AQ11" s="20"/>
      <c r="AR11" s="20" t="str">
        <f t="shared" si="18"/>
        <v/>
      </c>
      <c r="AS11" s="20"/>
      <c r="AT11" s="20" t="str">
        <f t="shared" si="19"/>
        <v/>
      </c>
      <c r="AU11" s="20"/>
      <c r="AV11" s="20"/>
      <c r="AW11" s="20"/>
      <c r="AX11" s="21">
        <f t="shared" si="20"/>
        <v>0.49</v>
      </c>
      <c r="AY11" s="20" t="str">
        <f t="shared" si="8"/>
        <v>Media</v>
      </c>
      <c r="AZ11" s="21">
        <f t="shared" si="21"/>
        <v>0.60000000000000009</v>
      </c>
      <c r="BA11" s="20" t="str">
        <f t="shared" si="10"/>
        <v>Moderado</v>
      </c>
      <c r="BB11" s="161"/>
      <c r="BC11" s="161"/>
      <c r="BD11" s="199"/>
      <c r="BE11" s="20" t="str">
        <f>CONCATENATE(J8," Acción preventiva"," 4")</f>
        <v>DEST 1 Acción preventiva 4</v>
      </c>
      <c r="BF11" s="22"/>
      <c r="BG11" s="22"/>
      <c r="BH11" s="22"/>
      <c r="BI11" s="20">
        <f t="shared" si="12"/>
        <v>0</v>
      </c>
      <c r="BJ11" s="20"/>
      <c r="BK11" s="20"/>
      <c r="BL11" s="20"/>
      <c r="BM11" s="20"/>
      <c r="BN11" s="20"/>
      <c r="BO11" s="20"/>
      <c r="BP11" s="20"/>
      <c r="BQ11" s="20"/>
      <c r="BR11" s="20"/>
      <c r="BS11" s="20"/>
      <c r="BT11" s="20"/>
      <c r="BU11" s="20"/>
      <c r="BV11" s="200"/>
      <c r="BW11" s="37"/>
      <c r="BX11" s="37"/>
      <c r="BY11" s="37"/>
      <c r="BZ11" s="37"/>
      <c r="CA11" s="37"/>
      <c r="CB11" s="37"/>
      <c r="CC11" s="37"/>
      <c r="CD11" s="37"/>
      <c r="CE11" s="37"/>
      <c r="CF11" s="37"/>
      <c r="CG11" s="37"/>
      <c r="CH11" s="37"/>
      <c r="CI11" s="37">
        <f t="shared" si="14"/>
        <v>0</v>
      </c>
      <c r="CJ11" s="38"/>
      <c r="CK11" s="23"/>
      <c r="CL11" s="24"/>
      <c r="CM11" s="168"/>
      <c r="CN11" s="25">
        <f t="shared" ref="CN11" si="25">1-(CL11/CM8)</f>
        <v>1</v>
      </c>
      <c r="CO11" s="23" t="str" cm="1">
        <f t="array" ref="CO11">+_xlfn.IFS(CN11&lt;0.8,"Cambio",CN11&lt;0.9,"Revisión de control",CN11&gt;0.89,"Se mantiene")</f>
        <v>Se mantiene</v>
      </c>
      <c r="CP11" s="144"/>
      <c r="CQ11" s="144"/>
      <c r="CR11" s="144"/>
      <c r="CS11" s="144"/>
      <c r="CT11" s="25">
        <f t="shared" si="17"/>
        <v>1</v>
      </c>
    </row>
    <row r="12" spans="1:98" ht="60" hidden="1" customHeight="1" x14ac:dyDescent="0.35">
      <c r="A12" s="147"/>
      <c r="B12" s="227" t="s">
        <v>84</v>
      </c>
      <c r="C12" s="148" t="s">
        <v>138</v>
      </c>
      <c r="D12" s="172" t="str">
        <f>VLOOKUP(B12,Datos!$B$65:$F$80,3,FALSE)</f>
        <v>Establecer los lineamientos estratégicos y el esquema de operación de la Agencia Nacional de Tierras, asegurando la disponibilidad de los recursos necesarios para su aplicación.</v>
      </c>
      <c r="E12" s="175" t="str">
        <f>VLOOKUP(B12,Datos!$B$65:$F$80,5,FALSE)</f>
        <v>La posibilidad de incumplir con los lineamientos estratégicos y de operación de la entidad</v>
      </c>
      <c r="F12" s="172" t="str">
        <f>VLOOKUP(B12,Datos!$B$65:$F$80,4,FALSE)</f>
        <v>Desde la comprensión del contexto interno y externo, hasta la formulación de planes, programas y proyectos relacionados con el cumplimiento de las funciones de la entidad.</v>
      </c>
      <c r="G12" s="208" t="s">
        <v>638</v>
      </c>
      <c r="H12" s="157"/>
      <c r="I12" s="181">
        <f t="shared" ref="I12" si="26">IF(K12="",0,1)</f>
        <v>0</v>
      </c>
      <c r="J12" s="159" t="str">
        <f t="shared" ref="J12" si="27">CONCATENATE(C12," ",K12)</f>
        <v xml:space="preserve">DEST </v>
      </c>
      <c r="K12" s="159"/>
      <c r="L12" s="184"/>
      <c r="M12" s="185">
        <f ca="1">+TODAY()-L12</f>
        <v>46151</v>
      </c>
      <c r="N12" s="188"/>
      <c r="O12" s="191"/>
      <c r="P12" s="181" t="e">
        <f>VLOOKUP(O12,Datos!$B$20:$D$25,3,FALSE)</f>
        <v>#N/A</v>
      </c>
      <c r="Q12" s="191"/>
      <c r="R12" s="181" t="e">
        <f>VLOOKUP(Q12,Datos!$C$20:$D$25,2,FALSE)</f>
        <v>#N/A</v>
      </c>
      <c r="S12" s="181" t="e">
        <f t="shared" ref="S12" si="28">+IF(P12="",R12,IF(R12="",P12,IF(P12&gt;R12,P12,R12)))</f>
        <v>#N/A</v>
      </c>
      <c r="T12" s="181" t="e" cm="1">
        <f t="array" ref="T12">_xlfn.IFS(S12=P12,O12,S12=R12,Q12)</f>
        <v>#N/A</v>
      </c>
      <c r="U12" s="157"/>
      <c r="V12" s="162"/>
      <c r="W12" s="162"/>
      <c r="X12" s="194" t="str">
        <f t="shared" ref="X12:X44" si="29">CONCATENATE("Posibilidad de"," ",U12," ",V12," debido ",W12)</f>
        <v xml:space="preserve">Posibilidad de   debido </v>
      </c>
      <c r="Y12" s="159"/>
      <c r="Z12" s="159"/>
      <c r="AA12" s="163"/>
      <c r="AB12" s="163"/>
      <c r="AC12" s="163"/>
      <c r="AD12" s="195"/>
      <c r="AE12" s="157" t="str">
        <f t="shared" ref="AE12" si="30">IF(AD12&lt;=0,"",IF(AD12&lt;=2,"Muy Baja",IF(AD12&lt;=24,"Baja",IF(AD12&lt;=500,"Media",IF(AD12&lt;=5000,"Alta","Muy Alta")))))</f>
        <v/>
      </c>
      <c r="AF12" s="158" t="str">
        <f t="shared" ref="AF12" si="31">IF(AE12="","",IF(AE12="Muy Baja",0.2,IF(AE12="Baja",0.4,IF(AE12="Media",0.6,IF(AE12="Alta",0.8,IF(AE12="Muy Alta",1,))))))</f>
        <v/>
      </c>
      <c r="AG12" s="158" t="e">
        <f t="shared" ref="AG12" si="32">+T12</f>
        <v>#N/A</v>
      </c>
      <c r="AH12" s="157" t="e" cm="1">
        <f t="array" ref="AH12">_xlfn.IFS(AG12=Datos!$C$6,"Leve",AG12=Datos!$D$6,"Leve",AG12=Datos!$C$7,"Menor",AG12=Datos!$D$7,"Menor",AG12=Datos!$C$8,"Moderado",AG12=Datos!$D$8,"Moderado",AG12=Datos!$C$9,"Mayor",AG12=Datos!$D$9,"Mayor",AG12=Datos!$C$10,"Catastrófico",AG12=Datos!$D$10,"Catastrófico")</f>
        <v>#N/A</v>
      </c>
      <c r="AI12" s="158" t="e">
        <f t="shared" ref="AI12" si="33">IF(AH12="","",IF(AH12="Leve",0.2,IF(AH12="Menor",0.4,IF(AH12="Moderado",0.6,IF(AH12="Mayor",0.8,IF(AH12="Catastrófico",1,))))))</f>
        <v>#N/A</v>
      </c>
      <c r="AJ12" s="157" t="e">
        <f t="shared" ref="AJ12" si="34">IF(OR(AND(AE12="Muy Baja",AH12="Leve"),AND(AE12="Muy Baja",AH12="Menor"),AND(AE12="Baja",AH12="Leve")),"Bajo",IF(OR(AND(AE12="Muy baja",AH12="Moderado"),AND(AE12="Baja",AH12="Menor"),AND(AE12="Baja",AH12="Moderado"),AND(AE12="Media",AH12="Leve"),AND(AE12="Media",AH12="Menor"),AND(AE12="Media",AH12="Moderado"),AND(AE12="Alta",AH12="Leve"),AND(AE12="Alta",AH12="Menor")),"Moderado",IF(OR(AND(AE12="Muy Baja",AH12="Mayor"),AND(AE12="Baja",AH12="Mayor"),AND(AE12="Media",AH12="Mayor"),AND(AE12="Alta",AH12="Moderado"),AND(AE12="Alta",AH12="Mayor"),AND(AE12="Muy Alta",AH12="Leve"),AND(AE12="Muy Alta",AH12="Menor"),AND(AE12="Muy Alta",AH12="Moderado"),AND(AE12="Muy Alta",AH12="Mayor")),"Alto",IF(OR(AND(AE12="Muy Baja",AH12="Catastrófico"),AND(AE12="Baja",AH12="Catastrófico"),AND(AE12="Media",AH12="Catastrófico"),AND(AE12="Alta",AH12="Catastrófico"),AND(AE12="Muy Alta",AH12="Catastrófico")),"Extremo",""))))</f>
        <v>#N/A</v>
      </c>
      <c r="AK12" s="196" t="e" cm="1">
        <f t="array" ref="AK12">_xlfn.IFS(AJ12="Bajo","Aceptar",AJ12="Moderado","Reducir",AJ12="Alto","Reducir",AJ12="Extremo","Reducir")</f>
        <v>#N/A</v>
      </c>
      <c r="AL12" s="20" t="str">
        <f>CONCATENATE(J12," Control"," 1")</f>
        <v>DEST  Control 1</v>
      </c>
      <c r="AM12" s="22"/>
      <c r="AN12" s="22"/>
      <c r="AO12" s="22"/>
      <c r="AP12" s="22" t="str">
        <f t="shared" ref="AP12:AP15" si="35">CONCATENATE(AM12," ",AN12," a través de ",AO12)</f>
        <v xml:space="preserve">  a través de </v>
      </c>
      <c r="AQ12" s="20"/>
      <c r="AR12" s="20" t="str">
        <f t="shared" ref="AR12:AR23" si="36">IF(OR(AQ12="Preventivo",AQ12="Detectivo"),"Probabilidad",IF(AQ12="Correctivo","Impacto",""))</f>
        <v/>
      </c>
      <c r="AS12" s="20"/>
      <c r="AT12" s="20" t="str">
        <f t="shared" ref="AT12:AT23" si="37">IF(AND(AQ12="Preventivo",AS12="Automático"),"50%",IF(AND(AQ12="Preventivo",AS12="Manual"),"40%",IF(AND(AQ12="Detectivo",AS12="Automático"),"40%",IF(AND(AQ12="Detectivo",AS12="Manual"),"30%",IF(AND(AQ12="Correctivo",AS12="Automático"),"35%",IF(AND(AQ12="Correctivo",AS12="Manual"),"25%",""))))))</f>
        <v/>
      </c>
      <c r="AU12" s="20"/>
      <c r="AV12" s="20"/>
      <c r="AW12" s="20"/>
      <c r="AX12" s="21" t="str">
        <f t="shared" ref="AX12" si="38">+IF(AR12="Probabilidad",AF12-(AF12*AT12),AF12)</f>
        <v/>
      </c>
      <c r="AY12" s="20" t="str">
        <f t="shared" ref="AY12:AY75" si="39">IFERROR(IF(AX12="","",IF(AX12&lt;=20%,"Muy Baja",IF(AX12&lt;=40%,"Baja",IF(AX12&lt;=60%,"Media",IF(AX12&lt;=80%,"Alta","Muy Alta"))))),"")</f>
        <v/>
      </c>
      <c r="AZ12" s="21" t="e">
        <f t="shared" ref="AZ12" si="40">+IF(AR12="Impacto",AI12-(AI12*AT12),AI12)</f>
        <v>#N/A</v>
      </c>
      <c r="BA12" s="20" t="str">
        <f t="shared" ref="BA12:BA75" si="41">IFERROR(IF(AZ12="","",IF(AZ12&lt;=0.2,"Leve",IF(AZ12&lt;=0.4,"Menor",IF(AZ12&lt;=0.6,"Moderado",IF(AZ12&lt;=0.8,"Mayor","Catastrófico"))))),"")</f>
        <v/>
      </c>
      <c r="BB12" s="159" t="str">
        <f t="shared" ref="BB12" si="42">IF(OR(AND(AY15="Muy Baja",BA15="Leve"),AND(AY15="Muy Baja",BA15="Menor"),AND(AY15="Baja",BA15="Leve")),"Bajo",IF(OR(AND(AY15="Muy baja",BA15="Moderado"),AND(AY15="Baja",BA15="Menor"),AND(AY15="Baja",BA15="Moderado"),AND(AY15="Media",BA15="Leve"),AND(AY15="Media",BA15="Menor"),AND(AY15="Media",BA15="Moderado"),AND(AY15="Alta",BA15="Leve"),AND(AY15="Alta",BA15="Menor")),"Moderado",IF(OR(AND(AY15="Muy Baja",BA15="Mayor"),AND(AY15="Baja",BA15="Mayor"),AND(AY15="Media",BA15="Mayor"),AND(AY15="Alta",BA15="Moderado"),AND(AY15="Alta",BA15="Mayor"),AND(AY15="Muy Alta",BA15="Leve"),AND(AY15="Muy Alta",BA15="Menor"),AND(AY15="Muy Alta",BA15="Moderado"),AND(AY15="Muy Alta",BA15="Mayor")),"Alto",IF(OR(AND(AY15="Muy Baja",BA15="Catastrófico"),AND(AY15="Baja",BA15="Catastrófico"),AND(AY15="Media",BA15="Catastrófico"),AND(AY15="Alta",BA15="Catastrófico"),AND(AY15="Muy Alta",BA15="Catastrófico")),"Extremo",""))))</f>
        <v/>
      </c>
      <c r="BC12" s="159" t="e" cm="1">
        <f t="array" ref="BC12">_xlfn.IFS(BB12="Bajo","Aceptar",BB12="Moderado","Reducir",BB12="Alto","Reducir",BB12="Extremo","Reducir")</f>
        <v>#N/A</v>
      </c>
      <c r="BD12" s="197" t="e" cm="1">
        <f t="array" ref="BD12">_xlfn.IFS(BC12="Aceptar","No",BC12="Reducir","Si")</f>
        <v>#N/A</v>
      </c>
      <c r="BE12" s="20" t="str">
        <f>CONCATENATE(J12," Acción preventiva"," 1")</f>
        <v>DEST  Acción preventiva 1</v>
      </c>
      <c r="BF12" s="22"/>
      <c r="BG12" s="22"/>
      <c r="BH12" s="22"/>
      <c r="BI12" s="20">
        <f t="shared" ref="BI12:BI15" si="43">+SUM(BJ12:BU12)</f>
        <v>0</v>
      </c>
      <c r="BJ12" s="20"/>
      <c r="BK12" s="20"/>
      <c r="BL12" s="20"/>
      <c r="BM12" s="20"/>
      <c r="BN12" s="20"/>
      <c r="BO12" s="20"/>
      <c r="BP12" s="20"/>
      <c r="BQ12" s="20"/>
      <c r="BR12" s="20"/>
      <c r="BS12" s="20"/>
      <c r="BT12" s="20"/>
      <c r="BU12" s="20"/>
      <c r="BV12" s="200"/>
      <c r="BW12" s="37"/>
      <c r="BX12" s="37"/>
      <c r="BY12" s="37"/>
      <c r="BZ12" s="37"/>
      <c r="CA12" s="37"/>
      <c r="CB12" s="37"/>
      <c r="CC12" s="37"/>
      <c r="CD12" s="37"/>
      <c r="CE12" s="37"/>
      <c r="CF12" s="37"/>
      <c r="CG12" s="37"/>
      <c r="CH12" s="37"/>
      <c r="CI12" s="37">
        <f t="shared" si="14"/>
        <v>0</v>
      </c>
      <c r="CJ12" s="38"/>
      <c r="CK12" s="23"/>
      <c r="CL12" s="24"/>
      <c r="CM12" s="166">
        <f t="shared" ref="CM12" si="44">+AD12</f>
        <v>0</v>
      </c>
      <c r="CN12" s="25" t="e">
        <f t="shared" ref="CN12" si="45">1-(CL12/CM12)</f>
        <v>#DIV/0!</v>
      </c>
      <c r="CO12" s="23" t="e" cm="1">
        <f t="array" ref="CO12">+_xlfn.IFS(CN12&lt;0.8,"Cambio",CN12&lt;0.9,"Revisión de control",CN12&gt;0.89,"Se mantiene")</f>
        <v>#DIV/0!</v>
      </c>
      <c r="CP12" s="144"/>
      <c r="CQ12" s="144"/>
      <c r="CR12" s="144"/>
      <c r="CS12" s="144"/>
      <c r="CT12" s="25">
        <f t="shared" ref="CT12:CT19" si="46">(_xlfn.IFS(CK12="",1,CK12="SI",0)+_xlfn.IFS(CP12="",1,CP12="SI",1,CP12="NO",0)+_xlfn.IFS(CQ12="",1,CQ12="SI",1,CQ12="NO",0)+_xlfn.IFS(CR12="",1,CR12="SI",1,CR12="NO",0)+_xlfn.IFS(CS12="",1,CS12="SI",1,CS12="NO",0))/5</f>
        <v>1</v>
      </c>
    </row>
    <row r="13" spans="1:98" ht="60" hidden="1" customHeight="1" x14ac:dyDescent="0.35">
      <c r="A13" s="147"/>
      <c r="B13" s="228"/>
      <c r="C13" s="148" t="s">
        <v>138</v>
      </c>
      <c r="D13" s="173"/>
      <c r="E13" s="176"/>
      <c r="F13" s="173"/>
      <c r="G13" s="208"/>
      <c r="H13" s="157"/>
      <c r="I13" s="182"/>
      <c r="J13" s="160"/>
      <c r="K13" s="160"/>
      <c r="L13" s="184"/>
      <c r="M13" s="186"/>
      <c r="N13" s="189"/>
      <c r="O13" s="192"/>
      <c r="P13" s="182"/>
      <c r="Q13" s="192"/>
      <c r="R13" s="182"/>
      <c r="S13" s="182"/>
      <c r="T13" s="182"/>
      <c r="U13" s="157"/>
      <c r="V13" s="162"/>
      <c r="W13" s="162"/>
      <c r="X13" s="194"/>
      <c r="Y13" s="160"/>
      <c r="Z13" s="160"/>
      <c r="AA13" s="164"/>
      <c r="AB13" s="164"/>
      <c r="AC13" s="164"/>
      <c r="AD13" s="195"/>
      <c r="AE13" s="157"/>
      <c r="AF13" s="158"/>
      <c r="AG13" s="157"/>
      <c r="AH13" s="157"/>
      <c r="AI13" s="158"/>
      <c r="AJ13" s="157"/>
      <c r="AK13" s="196"/>
      <c r="AL13" s="20" t="str">
        <f>CONCATENATE(J12," Control"," 2")</f>
        <v>DEST  Control 2</v>
      </c>
      <c r="AM13" s="22"/>
      <c r="AN13" s="22"/>
      <c r="AO13" s="22"/>
      <c r="AP13" s="22" t="str">
        <f t="shared" si="35"/>
        <v xml:space="preserve">  a través de </v>
      </c>
      <c r="AQ13" s="20"/>
      <c r="AR13" s="20" t="str">
        <f t="shared" si="36"/>
        <v/>
      </c>
      <c r="AS13" s="20"/>
      <c r="AT13" s="20" t="str">
        <f t="shared" si="37"/>
        <v/>
      </c>
      <c r="AU13" s="20"/>
      <c r="AV13" s="20"/>
      <c r="AW13" s="20"/>
      <c r="AX13" s="21" t="str">
        <f t="shared" ref="AX13:AX15" si="47">+IF(AR13="Probabilidad",AX12-(AX12*AT13),AX12)</f>
        <v/>
      </c>
      <c r="AY13" s="20" t="str">
        <f t="shared" si="39"/>
        <v/>
      </c>
      <c r="AZ13" s="21" t="e">
        <f t="shared" ref="AZ13:AZ15" si="48">+IF(AR13="Impacto",AZ12-(AZ12*AT13),AZ12)</f>
        <v>#N/A</v>
      </c>
      <c r="BA13" s="20" t="str">
        <f t="shared" si="41"/>
        <v/>
      </c>
      <c r="BB13" s="160"/>
      <c r="BC13" s="160"/>
      <c r="BD13" s="198"/>
      <c r="BE13" s="20" t="str">
        <f>CONCATENATE(J12," Acción preventiva"," 2")</f>
        <v>DEST  Acción preventiva 2</v>
      </c>
      <c r="BF13" s="22"/>
      <c r="BG13" s="22"/>
      <c r="BH13" s="22"/>
      <c r="BI13" s="20">
        <f t="shared" si="43"/>
        <v>0</v>
      </c>
      <c r="BJ13" s="20"/>
      <c r="BK13" s="20"/>
      <c r="BL13" s="20"/>
      <c r="BM13" s="20"/>
      <c r="BN13" s="20"/>
      <c r="BO13" s="20"/>
      <c r="BP13" s="20"/>
      <c r="BQ13" s="20"/>
      <c r="BR13" s="20"/>
      <c r="BS13" s="20"/>
      <c r="BT13" s="20"/>
      <c r="BU13" s="20"/>
      <c r="BV13" s="200"/>
      <c r="BW13" s="37"/>
      <c r="BX13" s="37"/>
      <c r="BY13" s="37"/>
      <c r="BZ13" s="37"/>
      <c r="CA13" s="37"/>
      <c r="CB13" s="37"/>
      <c r="CC13" s="37"/>
      <c r="CD13" s="37"/>
      <c r="CE13" s="37"/>
      <c r="CF13" s="37"/>
      <c r="CG13" s="37"/>
      <c r="CH13" s="37"/>
      <c r="CI13" s="37">
        <f t="shared" si="14"/>
        <v>0</v>
      </c>
      <c r="CJ13" s="38"/>
      <c r="CK13" s="23"/>
      <c r="CL13" s="24"/>
      <c r="CM13" s="167"/>
      <c r="CN13" s="25" t="e">
        <f t="shared" ref="CN13" si="49">1-(CL13/CM12)</f>
        <v>#DIV/0!</v>
      </c>
      <c r="CO13" s="23" t="e" cm="1">
        <f t="array" ref="CO13">+_xlfn.IFS(CN13&lt;0.8,"Cambio",CN13&lt;0.9,"Revisión de control",CN13&gt;0.89,"Se mantiene")</f>
        <v>#DIV/0!</v>
      </c>
      <c r="CP13" s="144"/>
      <c r="CQ13" s="144"/>
      <c r="CR13" s="144"/>
      <c r="CS13" s="144"/>
      <c r="CT13" s="25">
        <f t="shared" si="46"/>
        <v>1</v>
      </c>
    </row>
    <row r="14" spans="1:98" ht="60" hidden="1" customHeight="1" x14ac:dyDescent="0.35">
      <c r="A14" s="147"/>
      <c r="B14" s="228"/>
      <c r="C14" s="148" t="s">
        <v>138</v>
      </c>
      <c r="D14" s="173"/>
      <c r="E14" s="176"/>
      <c r="F14" s="173"/>
      <c r="G14" s="208"/>
      <c r="H14" s="157"/>
      <c r="I14" s="182"/>
      <c r="J14" s="160"/>
      <c r="K14" s="160"/>
      <c r="L14" s="184"/>
      <c r="M14" s="186"/>
      <c r="N14" s="189"/>
      <c r="O14" s="192"/>
      <c r="P14" s="182"/>
      <c r="Q14" s="192"/>
      <c r="R14" s="182"/>
      <c r="S14" s="182"/>
      <c r="T14" s="182"/>
      <c r="U14" s="157"/>
      <c r="V14" s="162"/>
      <c r="W14" s="162"/>
      <c r="X14" s="194"/>
      <c r="Y14" s="160"/>
      <c r="Z14" s="160"/>
      <c r="AA14" s="164"/>
      <c r="AB14" s="164"/>
      <c r="AC14" s="164"/>
      <c r="AD14" s="195"/>
      <c r="AE14" s="157"/>
      <c r="AF14" s="158"/>
      <c r="AG14" s="157"/>
      <c r="AH14" s="157"/>
      <c r="AI14" s="158"/>
      <c r="AJ14" s="157"/>
      <c r="AK14" s="196"/>
      <c r="AL14" s="20" t="str">
        <f>CONCATENATE(J12," Control"," 3")</f>
        <v>DEST  Control 3</v>
      </c>
      <c r="AM14" s="22"/>
      <c r="AN14" s="22"/>
      <c r="AO14" s="22"/>
      <c r="AP14" s="22" t="str">
        <f t="shared" si="35"/>
        <v xml:space="preserve">  a través de </v>
      </c>
      <c r="AQ14" s="20"/>
      <c r="AR14" s="20" t="str">
        <f t="shared" si="36"/>
        <v/>
      </c>
      <c r="AS14" s="20"/>
      <c r="AT14" s="20" t="str">
        <f t="shared" si="37"/>
        <v/>
      </c>
      <c r="AU14" s="20"/>
      <c r="AV14" s="20"/>
      <c r="AW14" s="20"/>
      <c r="AX14" s="21" t="str">
        <f t="shared" si="47"/>
        <v/>
      </c>
      <c r="AY14" s="20" t="str">
        <f t="shared" si="39"/>
        <v/>
      </c>
      <c r="AZ14" s="21" t="e">
        <f t="shared" si="48"/>
        <v>#N/A</v>
      </c>
      <c r="BA14" s="20" t="str">
        <f t="shared" si="41"/>
        <v/>
      </c>
      <c r="BB14" s="160"/>
      <c r="BC14" s="160"/>
      <c r="BD14" s="198"/>
      <c r="BE14" s="20" t="str">
        <f>CONCATENATE(J12," Acción preventiva"," 3")</f>
        <v>DEST  Acción preventiva 3</v>
      </c>
      <c r="BF14" s="22"/>
      <c r="BG14" s="22"/>
      <c r="BH14" s="22"/>
      <c r="BI14" s="20">
        <f t="shared" si="43"/>
        <v>0</v>
      </c>
      <c r="BJ14" s="20"/>
      <c r="BK14" s="20"/>
      <c r="BL14" s="20"/>
      <c r="BM14" s="20"/>
      <c r="BN14" s="20"/>
      <c r="BO14" s="20"/>
      <c r="BP14" s="20"/>
      <c r="BQ14" s="20"/>
      <c r="BR14" s="20"/>
      <c r="BS14" s="20"/>
      <c r="BT14" s="20"/>
      <c r="BU14" s="20"/>
      <c r="BV14" s="200"/>
      <c r="BW14" s="37"/>
      <c r="BX14" s="37"/>
      <c r="BY14" s="37"/>
      <c r="BZ14" s="37"/>
      <c r="CA14" s="37"/>
      <c r="CB14" s="37"/>
      <c r="CC14" s="37"/>
      <c r="CD14" s="37"/>
      <c r="CE14" s="37"/>
      <c r="CF14" s="37"/>
      <c r="CG14" s="37"/>
      <c r="CH14" s="37"/>
      <c r="CI14" s="37">
        <f t="shared" si="14"/>
        <v>0</v>
      </c>
      <c r="CJ14" s="38"/>
      <c r="CK14" s="23"/>
      <c r="CL14" s="24"/>
      <c r="CM14" s="167"/>
      <c r="CN14" s="25" t="e">
        <f t="shared" ref="CN14" si="50">1-(CL14/CM12)</f>
        <v>#DIV/0!</v>
      </c>
      <c r="CO14" s="23" t="e" cm="1">
        <f t="array" ref="CO14">+_xlfn.IFS(CN14&lt;0.8,"Cambio",CN14&lt;0.9,"Revisión de control",CN14&gt;0.89,"Se mantiene")</f>
        <v>#DIV/0!</v>
      </c>
      <c r="CP14" s="144"/>
      <c r="CQ14" s="144"/>
      <c r="CR14" s="144"/>
      <c r="CS14" s="144"/>
      <c r="CT14" s="25">
        <f t="shared" si="46"/>
        <v>1</v>
      </c>
    </row>
    <row r="15" spans="1:98" ht="60" hidden="1" customHeight="1" x14ac:dyDescent="0.35">
      <c r="A15" s="147"/>
      <c r="B15" s="229"/>
      <c r="C15" s="148" t="s">
        <v>138</v>
      </c>
      <c r="D15" s="174"/>
      <c r="E15" s="177"/>
      <c r="F15" s="174"/>
      <c r="G15" s="208"/>
      <c r="H15" s="157"/>
      <c r="I15" s="183"/>
      <c r="J15" s="161"/>
      <c r="K15" s="161"/>
      <c r="L15" s="184"/>
      <c r="M15" s="187"/>
      <c r="N15" s="190"/>
      <c r="O15" s="193"/>
      <c r="P15" s="183"/>
      <c r="Q15" s="193"/>
      <c r="R15" s="183"/>
      <c r="S15" s="183"/>
      <c r="T15" s="183"/>
      <c r="U15" s="157"/>
      <c r="V15" s="162"/>
      <c r="W15" s="162"/>
      <c r="X15" s="194"/>
      <c r="Y15" s="161"/>
      <c r="Z15" s="161"/>
      <c r="AA15" s="165"/>
      <c r="AB15" s="165"/>
      <c r="AC15" s="165"/>
      <c r="AD15" s="195"/>
      <c r="AE15" s="157"/>
      <c r="AF15" s="158"/>
      <c r="AG15" s="157"/>
      <c r="AH15" s="157"/>
      <c r="AI15" s="158"/>
      <c r="AJ15" s="157"/>
      <c r="AK15" s="196"/>
      <c r="AL15" s="20" t="str">
        <f>CONCATENATE(J12," Control"," 4")</f>
        <v>DEST  Control 4</v>
      </c>
      <c r="AM15" s="22"/>
      <c r="AN15" s="22"/>
      <c r="AO15" s="22"/>
      <c r="AP15" s="22" t="str">
        <f t="shared" si="35"/>
        <v xml:space="preserve">  a través de </v>
      </c>
      <c r="AQ15" s="20"/>
      <c r="AR15" s="20" t="str">
        <f t="shared" si="36"/>
        <v/>
      </c>
      <c r="AS15" s="20"/>
      <c r="AT15" s="20" t="str">
        <f t="shared" si="37"/>
        <v/>
      </c>
      <c r="AU15" s="20"/>
      <c r="AV15" s="20"/>
      <c r="AW15" s="20"/>
      <c r="AX15" s="21" t="str">
        <f t="shared" si="47"/>
        <v/>
      </c>
      <c r="AY15" s="20" t="str">
        <f t="shared" si="39"/>
        <v/>
      </c>
      <c r="AZ15" s="21" t="e">
        <f t="shared" si="48"/>
        <v>#N/A</v>
      </c>
      <c r="BA15" s="20" t="str">
        <f t="shared" si="41"/>
        <v/>
      </c>
      <c r="BB15" s="161"/>
      <c r="BC15" s="161"/>
      <c r="BD15" s="199"/>
      <c r="BE15" s="20" t="str">
        <f>CONCATENATE(J12," Acción preventiva"," 4")</f>
        <v>DEST  Acción preventiva 4</v>
      </c>
      <c r="BF15" s="22"/>
      <c r="BG15" s="22"/>
      <c r="BH15" s="22"/>
      <c r="BI15" s="20">
        <f t="shared" si="43"/>
        <v>0</v>
      </c>
      <c r="BJ15" s="20"/>
      <c r="BK15" s="20"/>
      <c r="BL15" s="20"/>
      <c r="BM15" s="20"/>
      <c r="BN15" s="20"/>
      <c r="BO15" s="20"/>
      <c r="BP15" s="20"/>
      <c r="BQ15" s="20"/>
      <c r="BR15" s="20"/>
      <c r="BS15" s="20"/>
      <c r="BT15" s="20"/>
      <c r="BU15" s="20"/>
      <c r="BV15" s="200"/>
      <c r="BW15" s="37"/>
      <c r="BX15" s="37"/>
      <c r="BY15" s="37"/>
      <c r="BZ15" s="37"/>
      <c r="CA15" s="37"/>
      <c r="CB15" s="37"/>
      <c r="CC15" s="37"/>
      <c r="CD15" s="37"/>
      <c r="CE15" s="37"/>
      <c r="CF15" s="37"/>
      <c r="CG15" s="37"/>
      <c r="CH15" s="37"/>
      <c r="CI15" s="37">
        <f t="shared" si="14"/>
        <v>0</v>
      </c>
      <c r="CJ15" s="38"/>
      <c r="CK15" s="23"/>
      <c r="CL15" s="24"/>
      <c r="CM15" s="168"/>
      <c r="CN15" s="25" t="e">
        <f t="shared" ref="CN15" si="51">1-(CL15/CM12)</f>
        <v>#DIV/0!</v>
      </c>
      <c r="CO15" s="23" t="e" cm="1">
        <f t="array" ref="CO15">+_xlfn.IFS(CN15&lt;0.8,"Cambio",CN15&lt;0.9,"Revisión de control",CN15&gt;0.89,"Se mantiene")</f>
        <v>#DIV/0!</v>
      </c>
      <c r="CP15" s="144"/>
      <c r="CQ15" s="144"/>
      <c r="CR15" s="144"/>
      <c r="CS15" s="144"/>
      <c r="CT15" s="25">
        <f t="shared" si="46"/>
        <v>1</v>
      </c>
    </row>
    <row r="16" spans="1:98" ht="60" hidden="1" customHeight="1" x14ac:dyDescent="0.35">
      <c r="A16" s="147"/>
      <c r="B16" s="227" t="s">
        <v>84</v>
      </c>
      <c r="C16" s="148" t="s">
        <v>138</v>
      </c>
      <c r="D16" s="172" t="str">
        <f>VLOOKUP(B16,Datos!$B$65:$F$80,3,FALSE)</f>
        <v>Establecer los lineamientos estratégicos y el esquema de operación de la Agencia Nacional de Tierras, asegurando la disponibilidad de los recursos necesarios para su aplicación.</v>
      </c>
      <c r="E16" s="175" t="str">
        <f>VLOOKUP(B16,Datos!$B$65:$F$80,5,FALSE)</f>
        <v>La posibilidad de incumplir con los lineamientos estratégicos y de operación de la entidad</v>
      </c>
      <c r="F16" s="172" t="str">
        <f>VLOOKUP(B16,Datos!$B$65:$F$80,4,FALSE)</f>
        <v>Desde la comprensión del contexto interno y externo, hasta la formulación de planes, programas y proyectos relacionados con el cumplimiento de las funciones de la entidad.</v>
      </c>
      <c r="G16" s="208" t="s">
        <v>639</v>
      </c>
      <c r="H16" s="157"/>
      <c r="I16" s="181">
        <f t="shared" ref="I16" si="52">IF(K16="",0,1)</f>
        <v>0</v>
      </c>
      <c r="J16" s="159" t="str">
        <f t="shared" ref="J16" si="53">CONCATENATE(C16," ",K16)</f>
        <v xml:space="preserve">DEST </v>
      </c>
      <c r="K16" s="159"/>
      <c r="L16" s="184"/>
      <c r="M16" s="185">
        <f ca="1">+TODAY()-L16</f>
        <v>46151</v>
      </c>
      <c r="N16" s="188"/>
      <c r="O16" s="191"/>
      <c r="P16" s="181" t="e">
        <f>VLOOKUP(O16,Datos!$B$20:$D$25,3,FALSE)</f>
        <v>#N/A</v>
      </c>
      <c r="Q16" s="191"/>
      <c r="R16" s="181" t="e">
        <f>VLOOKUP(Q16,Datos!$C$20:$D$25,2,FALSE)</f>
        <v>#N/A</v>
      </c>
      <c r="S16" s="181" t="e">
        <f t="shared" ref="S16" si="54">+IF(P16="",R16,IF(R16="",P16,IF(P16&gt;R16,P16,R16)))</f>
        <v>#N/A</v>
      </c>
      <c r="T16" s="181" t="e" cm="1">
        <f t="array" ref="T16">_xlfn.IFS(S16=P16,O16,S16=R16,Q16)</f>
        <v>#N/A</v>
      </c>
      <c r="U16" s="157"/>
      <c r="V16" s="162"/>
      <c r="W16" s="162"/>
      <c r="X16" s="194" t="str">
        <f t="shared" si="29"/>
        <v xml:space="preserve">Posibilidad de   debido </v>
      </c>
      <c r="Y16" s="159"/>
      <c r="Z16" s="159"/>
      <c r="AA16" s="163"/>
      <c r="AB16" s="163"/>
      <c r="AC16" s="163"/>
      <c r="AD16" s="195"/>
      <c r="AE16" s="157" t="str">
        <f t="shared" ref="AE16" si="55">IF(AD16&lt;=0,"",IF(AD16&lt;=2,"Muy Baja",IF(AD16&lt;=24,"Baja",IF(AD16&lt;=500,"Media",IF(AD16&lt;=5000,"Alta","Muy Alta")))))</f>
        <v/>
      </c>
      <c r="AF16" s="158" t="str">
        <f t="shared" ref="AF16" si="56">IF(AE16="","",IF(AE16="Muy Baja",0.2,IF(AE16="Baja",0.4,IF(AE16="Media",0.6,IF(AE16="Alta",0.8,IF(AE16="Muy Alta",1,))))))</f>
        <v/>
      </c>
      <c r="AG16" s="158" t="e">
        <f t="shared" ref="AG16" si="57">+T16</f>
        <v>#N/A</v>
      </c>
      <c r="AH16" s="157" t="e" cm="1">
        <f t="array" ref="AH16">_xlfn.IFS(AG16=Datos!$C$6,"Leve",AG16=Datos!$D$6,"Leve",AG16=Datos!$C$7,"Menor",AG16=Datos!$D$7,"Menor",AG16=Datos!$C$8,"Moderado",AG16=Datos!$D$8,"Moderado",AG16=Datos!$C$9,"Mayor",AG16=Datos!$D$9,"Mayor",AG16=Datos!$C$10,"Catastrófico",AG16=Datos!$D$10,"Catastrófico")</f>
        <v>#N/A</v>
      </c>
      <c r="AI16" s="158" t="e">
        <f t="shared" ref="AI16" si="58">IF(AH16="","",IF(AH16="Leve",0.2,IF(AH16="Menor",0.4,IF(AH16="Moderado",0.6,IF(AH16="Mayor",0.8,IF(AH16="Catastrófico",1,))))))</f>
        <v>#N/A</v>
      </c>
      <c r="AJ16" s="157" t="e">
        <f t="shared" ref="AJ16" si="59">IF(OR(AND(AE16="Muy Baja",AH16="Leve"),AND(AE16="Muy Baja",AH16="Menor"),AND(AE16="Baja",AH16="Leve")),"Bajo",IF(OR(AND(AE16="Muy baja",AH16="Moderado"),AND(AE16="Baja",AH16="Menor"),AND(AE16="Baja",AH16="Moderado"),AND(AE16="Media",AH16="Leve"),AND(AE16="Media",AH16="Menor"),AND(AE16="Media",AH16="Moderado"),AND(AE16="Alta",AH16="Leve"),AND(AE16="Alta",AH16="Menor")),"Moderado",IF(OR(AND(AE16="Muy Baja",AH16="Mayor"),AND(AE16="Baja",AH16="Mayor"),AND(AE16="Media",AH16="Mayor"),AND(AE16="Alta",AH16="Moderado"),AND(AE16="Alta",AH16="Mayor"),AND(AE16="Muy Alta",AH16="Leve"),AND(AE16="Muy Alta",AH16="Menor"),AND(AE16="Muy Alta",AH16="Moderado"),AND(AE16="Muy Alta",AH16="Mayor")),"Alto",IF(OR(AND(AE16="Muy Baja",AH16="Catastrófico"),AND(AE16="Baja",AH16="Catastrófico"),AND(AE16="Media",AH16="Catastrófico"),AND(AE16="Alta",AH16="Catastrófico"),AND(AE16="Muy Alta",AH16="Catastrófico")),"Extremo",""))))</f>
        <v>#N/A</v>
      </c>
      <c r="AK16" s="196" t="e" cm="1">
        <f t="array" ref="AK16">_xlfn.IFS(AJ16="Bajo","Aceptar",AJ16="Moderado","Reducir",AJ16="Alto","Reducir",AJ16="Extremo","Reducir")</f>
        <v>#N/A</v>
      </c>
      <c r="AL16" s="20" t="str">
        <f>CONCATENATE(J16," Control"," 1")</f>
        <v>DEST  Control 1</v>
      </c>
      <c r="AM16" s="22"/>
      <c r="AN16" s="22"/>
      <c r="AO16" s="22"/>
      <c r="AP16" s="22" t="str">
        <f t="shared" ref="AP16:AP19" si="60">CONCATENATE(AM16," ",AN16," a través de ",AO16)</f>
        <v xml:space="preserve">  a través de </v>
      </c>
      <c r="AQ16" s="20"/>
      <c r="AR16" s="20" t="str">
        <f t="shared" si="36"/>
        <v/>
      </c>
      <c r="AS16" s="20"/>
      <c r="AT16" s="20" t="str">
        <f t="shared" si="37"/>
        <v/>
      </c>
      <c r="AU16" s="20"/>
      <c r="AV16" s="20"/>
      <c r="AW16" s="20"/>
      <c r="AX16" s="21" t="str">
        <f t="shared" ref="AX16" si="61">+IF(AR16="Probabilidad",AF16-(AF16*AT16),AF16)</f>
        <v/>
      </c>
      <c r="AY16" s="20" t="str">
        <f t="shared" si="39"/>
        <v/>
      </c>
      <c r="AZ16" s="21" t="e">
        <f t="shared" ref="AZ16" si="62">+IF(AR16="Impacto",AI16-(AI16*AT16),AI16)</f>
        <v>#N/A</v>
      </c>
      <c r="BA16" s="20" t="str">
        <f t="shared" si="41"/>
        <v/>
      </c>
      <c r="BB16" s="159" t="str">
        <f t="shared" ref="BB16" si="63">IF(OR(AND(AY19="Muy Baja",BA19="Leve"),AND(AY19="Muy Baja",BA19="Menor"),AND(AY19="Baja",BA19="Leve")),"Bajo",IF(OR(AND(AY19="Muy baja",BA19="Moderado"),AND(AY19="Baja",BA19="Menor"),AND(AY19="Baja",BA19="Moderado"),AND(AY19="Media",BA19="Leve"),AND(AY19="Media",BA19="Menor"),AND(AY19="Media",BA19="Moderado"),AND(AY19="Alta",BA19="Leve"),AND(AY19="Alta",BA19="Menor")),"Moderado",IF(OR(AND(AY19="Muy Baja",BA19="Mayor"),AND(AY19="Baja",BA19="Mayor"),AND(AY19="Media",BA19="Mayor"),AND(AY19="Alta",BA19="Moderado"),AND(AY19="Alta",BA19="Mayor"),AND(AY19="Muy Alta",BA19="Leve"),AND(AY19="Muy Alta",BA19="Menor"),AND(AY19="Muy Alta",BA19="Moderado"),AND(AY19="Muy Alta",BA19="Mayor")),"Alto",IF(OR(AND(AY19="Muy Baja",BA19="Catastrófico"),AND(AY19="Baja",BA19="Catastrófico"),AND(AY19="Media",BA19="Catastrófico"),AND(AY19="Alta",BA19="Catastrófico"),AND(AY19="Muy Alta",BA19="Catastrófico")),"Extremo",""))))</f>
        <v/>
      </c>
      <c r="BC16" s="159" t="e" cm="1">
        <f t="array" ref="BC16">_xlfn.IFS(BB16="Bajo","Aceptar",BB16="Moderado","Reducir",BB16="Alto","Reducir",BB16="Extremo","Reducir")</f>
        <v>#N/A</v>
      </c>
      <c r="BD16" s="197" t="e" cm="1">
        <f t="array" ref="BD16">_xlfn.IFS(BC16="Aceptar","No",BC16="Reducir","Si")</f>
        <v>#N/A</v>
      </c>
      <c r="BE16" s="20" t="str">
        <f>CONCATENATE(J16," Acción preventiva"," 1")</f>
        <v>DEST  Acción preventiva 1</v>
      </c>
      <c r="BF16" s="22"/>
      <c r="BG16" s="22"/>
      <c r="BH16" s="22"/>
      <c r="BI16" s="20">
        <f t="shared" ref="BI16:BI23" si="64">+SUM(BJ16:BU16)</f>
        <v>0</v>
      </c>
      <c r="BJ16" s="20"/>
      <c r="BK16" s="20"/>
      <c r="BL16" s="20"/>
      <c r="BM16" s="20"/>
      <c r="BN16" s="20"/>
      <c r="BO16" s="20"/>
      <c r="BP16" s="20"/>
      <c r="BQ16" s="20"/>
      <c r="BR16" s="20"/>
      <c r="BS16" s="20"/>
      <c r="BT16" s="20"/>
      <c r="BU16" s="20"/>
      <c r="BV16" s="200"/>
      <c r="BW16" s="37"/>
      <c r="BX16" s="37"/>
      <c r="BY16" s="37"/>
      <c r="BZ16" s="37"/>
      <c r="CA16" s="37"/>
      <c r="CB16" s="37"/>
      <c r="CC16" s="37"/>
      <c r="CD16" s="37"/>
      <c r="CE16" s="37"/>
      <c r="CF16" s="37"/>
      <c r="CG16" s="37"/>
      <c r="CH16" s="37"/>
      <c r="CI16" s="37">
        <f t="shared" si="14"/>
        <v>0</v>
      </c>
      <c r="CJ16" s="38"/>
      <c r="CK16" s="23"/>
      <c r="CL16" s="24"/>
      <c r="CM16" s="166">
        <f t="shared" ref="CM16" si="65">+AD16</f>
        <v>0</v>
      </c>
      <c r="CN16" s="25" t="e">
        <f t="shared" ref="CN16" si="66">1-(CL16/CM16)</f>
        <v>#DIV/0!</v>
      </c>
      <c r="CO16" s="23" t="e" cm="1">
        <f t="array" ref="CO16">+_xlfn.IFS(CN16&lt;0.8,"Cambio",CN16&lt;0.9,"Revisión de control",CN16&gt;0.89,"Se mantiene")</f>
        <v>#DIV/0!</v>
      </c>
      <c r="CP16" s="144"/>
      <c r="CQ16" s="144"/>
      <c r="CR16" s="144"/>
      <c r="CS16" s="144"/>
      <c r="CT16" s="25">
        <f t="shared" si="46"/>
        <v>1</v>
      </c>
    </row>
    <row r="17" spans="1:98" ht="60" hidden="1" customHeight="1" x14ac:dyDescent="0.35">
      <c r="A17" s="147"/>
      <c r="B17" s="228"/>
      <c r="C17" s="148" t="s">
        <v>138</v>
      </c>
      <c r="D17" s="173"/>
      <c r="E17" s="176"/>
      <c r="F17" s="173"/>
      <c r="G17" s="208"/>
      <c r="H17" s="157"/>
      <c r="I17" s="182"/>
      <c r="J17" s="160"/>
      <c r="K17" s="160"/>
      <c r="L17" s="184"/>
      <c r="M17" s="186"/>
      <c r="N17" s="189"/>
      <c r="O17" s="192"/>
      <c r="P17" s="182"/>
      <c r="Q17" s="192"/>
      <c r="R17" s="182"/>
      <c r="S17" s="182"/>
      <c r="T17" s="182"/>
      <c r="U17" s="157"/>
      <c r="V17" s="162"/>
      <c r="W17" s="162"/>
      <c r="X17" s="194"/>
      <c r="Y17" s="160"/>
      <c r="Z17" s="160"/>
      <c r="AA17" s="164"/>
      <c r="AB17" s="164"/>
      <c r="AC17" s="164"/>
      <c r="AD17" s="195"/>
      <c r="AE17" s="157"/>
      <c r="AF17" s="158"/>
      <c r="AG17" s="157"/>
      <c r="AH17" s="157"/>
      <c r="AI17" s="158"/>
      <c r="AJ17" s="157"/>
      <c r="AK17" s="196"/>
      <c r="AL17" s="20" t="str">
        <f>CONCATENATE(J16," Control"," 2")</f>
        <v>DEST  Control 2</v>
      </c>
      <c r="AM17" s="22"/>
      <c r="AN17" s="22"/>
      <c r="AO17" s="22"/>
      <c r="AP17" s="22" t="str">
        <f t="shared" si="60"/>
        <v xml:space="preserve">  a través de </v>
      </c>
      <c r="AQ17" s="20"/>
      <c r="AR17" s="20" t="str">
        <f t="shared" si="36"/>
        <v/>
      </c>
      <c r="AS17" s="20"/>
      <c r="AT17" s="20" t="str">
        <f t="shared" si="37"/>
        <v/>
      </c>
      <c r="AU17" s="20"/>
      <c r="AV17" s="20"/>
      <c r="AW17" s="20"/>
      <c r="AX17" s="21" t="str">
        <f t="shared" ref="AX17:AX19" si="67">+IF(AR17="Probabilidad",AX16-(AX16*AT17),AX16)</f>
        <v/>
      </c>
      <c r="AY17" s="20" t="str">
        <f t="shared" si="39"/>
        <v/>
      </c>
      <c r="AZ17" s="21" t="e">
        <f t="shared" ref="AZ17:AZ19" si="68">+IF(AR17="Impacto",AZ16-(AZ16*AT17),AZ16)</f>
        <v>#N/A</v>
      </c>
      <c r="BA17" s="20" t="str">
        <f t="shared" si="41"/>
        <v/>
      </c>
      <c r="BB17" s="160"/>
      <c r="BC17" s="160"/>
      <c r="BD17" s="198"/>
      <c r="BE17" s="20" t="str">
        <f>CONCATENATE(J16," Acción preventiva"," 2")</f>
        <v>DEST  Acción preventiva 2</v>
      </c>
      <c r="BF17" s="22"/>
      <c r="BG17" s="22"/>
      <c r="BH17" s="22"/>
      <c r="BI17" s="20">
        <f t="shared" si="64"/>
        <v>0</v>
      </c>
      <c r="BJ17" s="20"/>
      <c r="BK17" s="20"/>
      <c r="BL17" s="20"/>
      <c r="BM17" s="20"/>
      <c r="BN17" s="20"/>
      <c r="BO17" s="20"/>
      <c r="BP17" s="20"/>
      <c r="BQ17" s="20"/>
      <c r="BR17" s="20"/>
      <c r="BS17" s="20"/>
      <c r="BT17" s="20"/>
      <c r="BU17" s="20"/>
      <c r="BV17" s="200"/>
      <c r="BW17" s="37"/>
      <c r="BX17" s="37"/>
      <c r="BY17" s="37"/>
      <c r="BZ17" s="37"/>
      <c r="CA17" s="37"/>
      <c r="CB17" s="37"/>
      <c r="CC17" s="37"/>
      <c r="CD17" s="37"/>
      <c r="CE17" s="37"/>
      <c r="CF17" s="37"/>
      <c r="CG17" s="37"/>
      <c r="CH17" s="37"/>
      <c r="CI17" s="37">
        <f t="shared" si="14"/>
        <v>0</v>
      </c>
      <c r="CJ17" s="38"/>
      <c r="CK17" s="23"/>
      <c r="CL17" s="24"/>
      <c r="CM17" s="167"/>
      <c r="CN17" s="25" t="e">
        <f t="shared" ref="CN17" si="69">1-(CL17/CM16)</f>
        <v>#DIV/0!</v>
      </c>
      <c r="CO17" s="23" t="e" cm="1">
        <f t="array" ref="CO17">+_xlfn.IFS(CN17&lt;0.8,"Cambio",CN17&lt;0.9,"Revisión de control",CN17&gt;0.89,"Se mantiene")</f>
        <v>#DIV/0!</v>
      </c>
      <c r="CP17" s="144"/>
      <c r="CQ17" s="144"/>
      <c r="CR17" s="144"/>
      <c r="CS17" s="144"/>
      <c r="CT17" s="25">
        <f t="shared" si="46"/>
        <v>1</v>
      </c>
    </row>
    <row r="18" spans="1:98" ht="60" hidden="1" customHeight="1" x14ac:dyDescent="0.35">
      <c r="A18" s="147"/>
      <c r="B18" s="228"/>
      <c r="C18" s="148" t="s">
        <v>138</v>
      </c>
      <c r="D18" s="173"/>
      <c r="E18" s="176"/>
      <c r="F18" s="173"/>
      <c r="G18" s="208"/>
      <c r="H18" s="157"/>
      <c r="I18" s="182"/>
      <c r="J18" s="160"/>
      <c r="K18" s="160"/>
      <c r="L18" s="184"/>
      <c r="M18" s="186"/>
      <c r="N18" s="189"/>
      <c r="O18" s="192"/>
      <c r="P18" s="182"/>
      <c r="Q18" s="192"/>
      <c r="R18" s="182"/>
      <c r="S18" s="182"/>
      <c r="T18" s="182"/>
      <c r="U18" s="157"/>
      <c r="V18" s="162"/>
      <c r="W18" s="162"/>
      <c r="X18" s="194"/>
      <c r="Y18" s="160"/>
      <c r="Z18" s="160"/>
      <c r="AA18" s="164"/>
      <c r="AB18" s="164"/>
      <c r="AC18" s="164"/>
      <c r="AD18" s="195"/>
      <c r="AE18" s="157"/>
      <c r="AF18" s="158"/>
      <c r="AG18" s="157"/>
      <c r="AH18" s="157"/>
      <c r="AI18" s="158"/>
      <c r="AJ18" s="157"/>
      <c r="AK18" s="196"/>
      <c r="AL18" s="20" t="str">
        <f>CONCATENATE(J16," Control"," 3")</f>
        <v>DEST  Control 3</v>
      </c>
      <c r="AM18" s="22"/>
      <c r="AN18" s="22"/>
      <c r="AO18" s="22"/>
      <c r="AP18" s="22" t="str">
        <f t="shared" si="60"/>
        <v xml:space="preserve">  a través de </v>
      </c>
      <c r="AQ18" s="20"/>
      <c r="AR18" s="20" t="str">
        <f t="shared" si="36"/>
        <v/>
      </c>
      <c r="AS18" s="20"/>
      <c r="AT18" s="20" t="str">
        <f t="shared" si="37"/>
        <v/>
      </c>
      <c r="AU18" s="20"/>
      <c r="AV18" s="20"/>
      <c r="AW18" s="20"/>
      <c r="AX18" s="21" t="str">
        <f t="shared" si="67"/>
        <v/>
      </c>
      <c r="AY18" s="20" t="str">
        <f t="shared" si="39"/>
        <v/>
      </c>
      <c r="AZ18" s="21" t="e">
        <f t="shared" si="68"/>
        <v>#N/A</v>
      </c>
      <c r="BA18" s="20" t="str">
        <f t="shared" si="41"/>
        <v/>
      </c>
      <c r="BB18" s="160"/>
      <c r="BC18" s="160"/>
      <c r="BD18" s="198"/>
      <c r="BE18" s="20" t="str">
        <f>CONCATENATE(J16," Acción preventiva"," 3")</f>
        <v>DEST  Acción preventiva 3</v>
      </c>
      <c r="BF18" s="22"/>
      <c r="BG18" s="22"/>
      <c r="BH18" s="22"/>
      <c r="BI18" s="20">
        <f t="shared" si="64"/>
        <v>0</v>
      </c>
      <c r="BJ18" s="20"/>
      <c r="BK18" s="20"/>
      <c r="BL18" s="20"/>
      <c r="BM18" s="20"/>
      <c r="BN18" s="20"/>
      <c r="BO18" s="20"/>
      <c r="BP18" s="20"/>
      <c r="BQ18" s="20"/>
      <c r="BR18" s="20"/>
      <c r="BS18" s="20"/>
      <c r="BT18" s="20"/>
      <c r="BU18" s="20"/>
      <c r="BV18" s="200"/>
      <c r="BW18" s="37"/>
      <c r="BX18" s="37"/>
      <c r="BY18" s="37"/>
      <c r="BZ18" s="37"/>
      <c r="CA18" s="37"/>
      <c r="CB18" s="37"/>
      <c r="CC18" s="37"/>
      <c r="CD18" s="37"/>
      <c r="CE18" s="37"/>
      <c r="CF18" s="37"/>
      <c r="CG18" s="37"/>
      <c r="CH18" s="37"/>
      <c r="CI18" s="37">
        <f t="shared" si="14"/>
        <v>0</v>
      </c>
      <c r="CJ18" s="38"/>
      <c r="CK18" s="23"/>
      <c r="CL18" s="24"/>
      <c r="CM18" s="167"/>
      <c r="CN18" s="25" t="e">
        <f t="shared" ref="CN18" si="70">1-(CL18/CM16)</f>
        <v>#DIV/0!</v>
      </c>
      <c r="CO18" s="23" t="e" cm="1">
        <f t="array" ref="CO18">+_xlfn.IFS(CN18&lt;0.8,"Cambio",CN18&lt;0.9,"Revisión de control",CN18&gt;0.89,"Se mantiene")</f>
        <v>#DIV/0!</v>
      </c>
      <c r="CP18" s="144"/>
      <c r="CQ18" s="144"/>
      <c r="CR18" s="144"/>
      <c r="CS18" s="144"/>
      <c r="CT18" s="25">
        <f t="shared" si="46"/>
        <v>1</v>
      </c>
    </row>
    <row r="19" spans="1:98" ht="60" hidden="1" customHeight="1" x14ac:dyDescent="0.35">
      <c r="A19" s="147"/>
      <c r="B19" s="229"/>
      <c r="C19" s="148" t="s">
        <v>138</v>
      </c>
      <c r="D19" s="174"/>
      <c r="E19" s="177"/>
      <c r="F19" s="174"/>
      <c r="G19" s="208"/>
      <c r="H19" s="157"/>
      <c r="I19" s="183"/>
      <c r="J19" s="161"/>
      <c r="K19" s="161"/>
      <c r="L19" s="184"/>
      <c r="M19" s="187"/>
      <c r="N19" s="190"/>
      <c r="O19" s="193"/>
      <c r="P19" s="183"/>
      <c r="Q19" s="193"/>
      <c r="R19" s="183"/>
      <c r="S19" s="183"/>
      <c r="T19" s="183"/>
      <c r="U19" s="157"/>
      <c r="V19" s="162"/>
      <c r="W19" s="162"/>
      <c r="X19" s="194"/>
      <c r="Y19" s="161"/>
      <c r="Z19" s="161"/>
      <c r="AA19" s="165"/>
      <c r="AB19" s="165"/>
      <c r="AC19" s="165"/>
      <c r="AD19" s="195"/>
      <c r="AE19" s="157"/>
      <c r="AF19" s="158"/>
      <c r="AG19" s="157"/>
      <c r="AH19" s="157"/>
      <c r="AI19" s="158"/>
      <c r="AJ19" s="157"/>
      <c r="AK19" s="196"/>
      <c r="AL19" s="20" t="str">
        <f>CONCATENATE(J16," Control"," 4")</f>
        <v>DEST  Control 4</v>
      </c>
      <c r="AM19" s="22"/>
      <c r="AN19" s="22"/>
      <c r="AO19" s="22"/>
      <c r="AP19" s="22" t="str">
        <f t="shared" si="60"/>
        <v xml:space="preserve">  a través de </v>
      </c>
      <c r="AQ19" s="20"/>
      <c r="AR19" s="20" t="str">
        <f t="shared" si="36"/>
        <v/>
      </c>
      <c r="AS19" s="20"/>
      <c r="AT19" s="20" t="str">
        <f t="shared" si="37"/>
        <v/>
      </c>
      <c r="AU19" s="20"/>
      <c r="AV19" s="20"/>
      <c r="AW19" s="20"/>
      <c r="AX19" s="21" t="str">
        <f t="shared" si="67"/>
        <v/>
      </c>
      <c r="AY19" s="20" t="str">
        <f t="shared" si="39"/>
        <v/>
      </c>
      <c r="AZ19" s="21" t="e">
        <f t="shared" si="68"/>
        <v>#N/A</v>
      </c>
      <c r="BA19" s="20" t="str">
        <f t="shared" si="41"/>
        <v/>
      </c>
      <c r="BB19" s="161"/>
      <c r="BC19" s="161"/>
      <c r="BD19" s="199"/>
      <c r="BE19" s="20" t="str">
        <f>CONCATENATE(J16," Acción preventiva"," 4")</f>
        <v>DEST  Acción preventiva 4</v>
      </c>
      <c r="BF19" s="22"/>
      <c r="BG19" s="22"/>
      <c r="BH19" s="22"/>
      <c r="BI19" s="20">
        <f t="shared" si="64"/>
        <v>0</v>
      </c>
      <c r="BJ19" s="20"/>
      <c r="BK19" s="20"/>
      <c r="BL19" s="20"/>
      <c r="BM19" s="20"/>
      <c r="BN19" s="20"/>
      <c r="BO19" s="20"/>
      <c r="BP19" s="20"/>
      <c r="BQ19" s="20"/>
      <c r="BR19" s="20"/>
      <c r="BS19" s="20"/>
      <c r="BT19" s="20"/>
      <c r="BU19" s="20"/>
      <c r="BV19" s="200"/>
      <c r="BW19" s="37"/>
      <c r="BX19" s="37"/>
      <c r="BY19" s="37"/>
      <c r="BZ19" s="37"/>
      <c r="CA19" s="37"/>
      <c r="CB19" s="37"/>
      <c r="CC19" s="37"/>
      <c r="CD19" s="37"/>
      <c r="CE19" s="37"/>
      <c r="CF19" s="37"/>
      <c r="CG19" s="37"/>
      <c r="CH19" s="37"/>
      <c r="CI19" s="37">
        <f t="shared" si="14"/>
        <v>0</v>
      </c>
      <c r="CJ19" s="38"/>
      <c r="CK19" s="23"/>
      <c r="CL19" s="24"/>
      <c r="CM19" s="168"/>
      <c r="CN19" s="25" t="e">
        <f t="shared" ref="CN19" si="71">1-(CL19/CM16)</f>
        <v>#DIV/0!</v>
      </c>
      <c r="CO19" s="23" t="e" cm="1">
        <f t="array" ref="CO19">+_xlfn.IFS(CN19&lt;0.8,"Cambio",CN19&lt;0.9,"Revisión de control",CN19&gt;0.89,"Se mantiene")</f>
        <v>#DIV/0!</v>
      </c>
      <c r="CP19" s="144"/>
      <c r="CQ19" s="144"/>
      <c r="CR19" s="144"/>
      <c r="CS19" s="144"/>
      <c r="CT19" s="25">
        <f t="shared" si="46"/>
        <v>1</v>
      </c>
    </row>
    <row r="20" spans="1:98" ht="60" customHeight="1" x14ac:dyDescent="0.35">
      <c r="A20" s="147" t="s">
        <v>426</v>
      </c>
      <c r="B20" s="221" t="s">
        <v>84</v>
      </c>
      <c r="C20" s="148" t="s">
        <v>138</v>
      </c>
      <c r="D20" s="172" t="str">
        <f>VLOOKUP(B20,Datos!$B$65:$F$80,3,FALSE)</f>
        <v>Establecer los lineamientos estratégicos y el esquema de operación de la Agencia Nacional de Tierras, asegurando la disponibilidad de los recursos necesarios para su aplicación.</v>
      </c>
      <c r="E20" s="175" t="str">
        <f>VLOOKUP(B20,Datos!$B$65:$F$80,5,FALSE)</f>
        <v>La posibilidad de incumplir con los lineamientos estratégicos y de operación de la entidad</v>
      </c>
      <c r="F20" s="172" t="str">
        <f>VLOOKUP(B20,Datos!$B$65:$F$80,4,FALSE)</f>
        <v>Desde la comprensión del contexto interno y externo, hasta la formulación de planes, programas y proyectos relacionados con el cumplimiento de las funciones de la entidad.</v>
      </c>
      <c r="G20" s="208" t="s">
        <v>432</v>
      </c>
      <c r="H20" s="157" t="s">
        <v>1199</v>
      </c>
      <c r="I20" s="181">
        <f t="shared" ref="I20" si="72">IF(K20="",0,1)</f>
        <v>1</v>
      </c>
      <c r="J20" s="159" t="str">
        <f t="shared" ref="J20" si="73">CONCATENATE(C20," ",K20)</f>
        <v>DEST 2</v>
      </c>
      <c r="K20" s="159">
        <v>2</v>
      </c>
      <c r="L20" s="184">
        <v>46150</v>
      </c>
      <c r="M20" s="185">
        <f ca="1">+TODAY()-L20</f>
        <v>1</v>
      </c>
      <c r="N20" s="188" t="s">
        <v>1210</v>
      </c>
      <c r="O20" s="191" t="s">
        <v>34</v>
      </c>
      <c r="P20" s="181">
        <f>VLOOKUP(O20,Datos!$B$20:$D$25,3,FALSE)</f>
        <v>1</v>
      </c>
      <c r="Q20" s="191" t="s">
        <v>32</v>
      </c>
      <c r="R20" s="181">
        <f>VLOOKUP(Q20,Datos!$C$20:$D$25,2,FALSE)</f>
        <v>0.8</v>
      </c>
      <c r="S20" s="181">
        <f t="shared" ref="S20" si="74">+IF(P20="",R20,IF(R20="",P20,IF(P20&gt;R20,P20,R20)))</f>
        <v>1</v>
      </c>
      <c r="T20" s="181" t="str" cm="1">
        <f t="array" ref="T20">_xlfn.IFS(S20=P20,O20,S20=R20,Q20)</f>
        <v>Desde los 500 SMLMV</v>
      </c>
      <c r="U20" s="157" t="s">
        <v>0</v>
      </c>
      <c r="V20" s="162" t="s">
        <v>1211</v>
      </c>
      <c r="W20" s="162" t="s">
        <v>1212</v>
      </c>
      <c r="X20" s="194" t="str">
        <f t="shared" ref="X20" si="75">CONCATENATE("Posibilidad de"," ",U20," ",V20," debido ",W20)</f>
        <v>Posibilidad de afectación económica o presupuestal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Y20" s="159" t="s">
        <v>206</v>
      </c>
      <c r="Z20" s="159" t="s">
        <v>214</v>
      </c>
      <c r="AA20" s="163" t="s">
        <v>257</v>
      </c>
      <c r="AB20" s="163" t="s">
        <v>1037</v>
      </c>
      <c r="AC20" s="163" t="s">
        <v>1079</v>
      </c>
      <c r="AD20" s="195">
        <v>1</v>
      </c>
      <c r="AE20" s="157" t="str">
        <f t="shared" ref="AE20" si="76">IF(AD20&lt;=0,"",IF(AD20&lt;=2,"Muy Baja",IF(AD20&lt;=24,"Baja",IF(AD20&lt;=500,"Media",IF(AD20&lt;=5000,"Alta","Muy Alta")))))</f>
        <v>Muy Baja</v>
      </c>
      <c r="AF20" s="158">
        <f t="shared" ref="AF20" si="77">IF(AE20="","",IF(AE20="Muy Baja",0.2,IF(AE20="Baja",0.4,IF(AE20="Media",0.6,IF(AE20="Alta",0.8,IF(AE20="Muy Alta",1,))))))</f>
        <v>0.2</v>
      </c>
      <c r="AG20" s="158" t="str">
        <f t="shared" ref="AG20" si="78">+T20</f>
        <v>Desde los 500 SMLMV</v>
      </c>
      <c r="AH20" s="157" t="str" cm="1">
        <f t="array" ref="AH20">_xlfn.IFS(AG20=Datos!$C$6,"Leve",AG20=Datos!$D$6,"Leve",AG20=Datos!$C$7,"Menor",AG20=Datos!$D$7,"Menor",AG20=Datos!$C$8,"Moderado",AG20=Datos!$D$8,"Moderado",AG20=Datos!$C$9,"Mayor",AG20=Datos!$D$9,"Mayor",AG20=Datos!$C$10,"Catastrófico",AG20=Datos!$D$10,"Catastrófico")</f>
        <v>Catastrófico</v>
      </c>
      <c r="AI20" s="158">
        <f t="shared" ref="AI20" si="79">IF(AH20="","",IF(AH20="Leve",0.2,IF(AH20="Menor",0.4,IF(AH20="Moderado",0.6,IF(AH20="Mayor",0.8,IF(AH20="Catastrófico",1,))))))</f>
        <v>1</v>
      </c>
      <c r="AJ20" s="157" t="str">
        <f t="shared" ref="AJ20" si="80">IF(OR(AND(AE20="Muy Baja",AH20="Leve"),AND(AE20="Muy Baja",AH20="Menor"),AND(AE20="Baja",AH20="Leve")),"Bajo",IF(OR(AND(AE20="Muy baja",AH20="Moderado"),AND(AE20="Baja",AH20="Menor"),AND(AE20="Baja",AH20="Moderado"),AND(AE20="Media",AH20="Leve"),AND(AE20="Media",AH20="Menor"),AND(AE20="Media",AH20="Moderado"),AND(AE20="Alta",AH20="Leve"),AND(AE20="Alta",AH20="Menor")),"Moderado",IF(OR(AND(AE20="Muy Baja",AH20="Mayor"),AND(AE20="Baja",AH20="Mayor"),AND(AE20="Media",AH20="Mayor"),AND(AE20="Alta",AH20="Moderado"),AND(AE20="Alta",AH20="Mayor"),AND(AE20="Muy Alta",AH20="Leve"),AND(AE20="Muy Alta",AH20="Menor"),AND(AE20="Muy Alta",AH20="Moderado"),AND(AE20="Muy Alta",AH20="Mayor")),"Alto",IF(OR(AND(AE20="Muy Baja",AH20="Catastrófico"),AND(AE20="Baja",AH20="Catastrófico"),AND(AE20="Media",AH20="Catastrófico"),AND(AE20="Alta",AH20="Catastrófico"),AND(AE20="Muy Alta",AH20="Catastrófico")),"Extremo",""))))</f>
        <v>Extremo</v>
      </c>
      <c r="AK20" s="196" t="str" cm="1">
        <f t="array" ref="AK20">_xlfn.IFS(AJ20="Bajo","Aceptar",AJ20="Moderado","Reducir",AJ20="Alto","Reducir",AJ20="Extremo","Reducir")</f>
        <v>Reducir</v>
      </c>
      <c r="AL20" s="20" t="str">
        <f>CONCATENATE(J20," Control"," 1")</f>
        <v>DEST 2 Control 1</v>
      </c>
      <c r="AM20" s="22" t="s">
        <v>1203</v>
      </c>
      <c r="AN20" s="22" t="s">
        <v>1213</v>
      </c>
      <c r="AO20" s="22" t="s">
        <v>1214</v>
      </c>
      <c r="AP20" s="22" t="str">
        <f>CONCATENATE(AM20," ",AN20," a través del ",AO20)</f>
        <v>La OFICINA DE PLANEACIÓN revisa la formulación de los proyectos de inversión a través del documento técnico de FORMULACIÓN DE PROYECTO que presenta la verificación de pertinencia y confiabilidad técnica, financiera, económica, legal, ambiental y metodológica del proyecto; en línea con la misión, objetivos, lineamientos y planes establecidos por parte de la entidad</v>
      </c>
      <c r="AQ20" s="20" t="s">
        <v>54</v>
      </c>
      <c r="AR20" s="20" t="str">
        <f t="shared" si="36"/>
        <v>Probabilidad</v>
      </c>
      <c r="AS20" s="20" t="s">
        <v>56</v>
      </c>
      <c r="AT20" s="20" t="str">
        <f t="shared" si="37"/>
        <v>30%</v>
      </c>
      <c r="AU20" s="20" t="s">
        <v>1</v>
      </c>
      <c r="AV20" s="20" t="s">
        <v>2</v>
      </c>
      <c r="AW20" s="20" t="s">
        <v>3</v>
      </c>
      <c r="AX20" s="21">
        <f t="shared" ref="AX20" si="81">+IF(AR20="Probabilidad",AF20-(AF20*AT20),AF20)</f>
        <v>0.14000000000000001</v>
      </c>
      <c r="AY20" s="20" t="str">
        <f t="shared" si="39"/>
        <v>Muy Baja</v>
      </c>
      <c r="AZ20" s="21">
        <f t="shared" ref="AZ20" si="82">+IF(AR20="Impacto",AI20-(AI20*AT20),AI20)</f>
        <v>1</v>
      </c>
      <c r="BA20" s="20" t="str">
        <f t="shared" si="41"/>
        <v>Catastrófico</v>
      </c>
      <c r="BB20" s="159" t="str">
        <f t="shared" ref="BB20" si="83">IF(OR(AND(AY23="Muy Baja",BA23="Leve"),AND(AY23="Muy Baja",BA23="Menor"),AND(AY23="Baja",BA23="Leve")),"Bajo",IF(OR(AND(AY23="Muy baja",BA23="Moderado"),AND(AY23="Baja",BA23="Menor"),AND(AY23="Baja",BA23="Moderado"),AND(AY23="Media",BA23="Leve"),AND(AY23="Media",BA23="Menor"),AND(AY23="Media",BA23="Moderado"),AND(AY23="Alta",BA23="Leve"),AND(AY23="Alta",BA23="Menor")),"Moderado",IF(OR(AND(AY23="Muy Baja",BA23="Mayor"),AND(AY23="Baja",BA23="Mayor"),AND(AY23="Media",BA23="Mayor"),AND(AY23="Alta",BA23="Moderado"),AND(AY23="Alta",BA23="Mayor"),AND(AY23="Muy Alta",BA23="Leve"),AND(AY23="Muy Alta",BA23="Menor"),AND(AY23="Muy Alta",BA23="Moderado"),AND(AY23="Muy Alta",BA23="Mayor")),"Alto",IF(OR(AND(AY23="Muy Baja",BA23="Catastrófico"),AND(AY23="Baja",BA23="Catastrófico"),AND(AY23="Media",BA23="Catastrófico"),AND(AY23="Alta",BA23="Catastrófico"),AND(AY23="Muy Alta",BA23="Catastrófico")),"Extremo",""))))</f>
        <v>Alto</v>
      </c>
      <c r="BC20" s="159" t="str" cm="1">
        <f t="array" ref="BC20">_xlfn.IFS(BB20="Bajo","Aceptar",BB20="Moderado","Reducir",BB20="Alto","Reducir",BB20="Extremo","Reducir")</f>
        <v>Reducir</v>
      </c>
      <c r="BD20" s="197" t="str" cm="1">
        <f t="array" ref="BD20">_xlfn.IFS(BC20="Aceptar","No",BC20="Reducir","Si")</f>
        <v>Si</v>
      </c>
      <c r="BE20" s="20" t="str">
        <f>CONCATENATE(J20," Acción preventiva"," 1")</f>
        <v>DEST 2 Acción preventiva 1</v>
      </c>
      <c r="BF20" s="22" t="s">
        <v>309</v>
      </c>
      <c r="BG20" s="22" t="s">
        <v>433</v>
      </c>
      <c r="BH20" s="22" t="s">
        <v>434</v>
      </c>
      <c r="BI20" s="20">
        <f t="shared" si="64"/>
        <v>1</v>
      </c>
      <c r="BJ20" s="20"/>
      <c r="BK20" s="20"/>
      <c r="BL20" s="20"/>
      <c r="BM20" s="20"/>
      <c r="BN20" s="20">
        <v>1</v>
      </c>
      <c r="BO20" s="20"/>
      <c r="BP20" s="20"/>
      <c r="BQ20" s="20"/>
      <c r="BR20" s="20"/>
      <c r="BS20" s="20"/>
      <c r="BT20" s="20"/>
      <c r="BU20" s="20"/>
      <c r="BV20" s="200">
        <f t="shared" ref="BV20:BV72" si="84">+AVERAGE(CI20:CI23)/AVERAGE(BI20:BI23)</f>
        <v>0</v>
      </c>
      <c r="BW20" s="37"/>
      <c r="BX20" s="37"/>
      <c r="BY20" s="37"/>
      <c r="BZ20" s="37"/>
      <c r="CA20" s="37"/>
      <c r="CB20" s="37"/>
      <c r="CC20" s="37"/>
      <c r="CD20" s="37"/>
      <c r="CE20" s="37"/>
      <c r="CF20" s="37"/>
      <c r="CG20" s="37"/>
      <c r="CH20" s="37"/>
      <c r="CI20" s="37">
        <f t="shared" si="14"/>
        <v>0</v>
      </c>
      <c r="CJ20" s="38"/>
      <c r="CK20" s="23"/>
      <c r="CL20" s="24"/>
      <c r="CM20" s="166">
        <f t="shared" ref="CM20" si="85">+AD20</f>
        <v>1</v>
      </c>
      <c r="CN20" s="25">
        <f t="shared" ref="CN20" si="86">1-(CL20/CM20)</f>
        <v>1</v>
      </c>
      <c r="CO20" s="23" t="str" cm="1">
        <f t="array" ref="CO20">+_xlfn.IFS(CN20&lt;0.8,"Cambio",CN20&lt;0.9,"Revisión de control",CN20&gt;0.89,"Se mantiene")</f>
        <v>Se mantiene</v>
      </c>
      <c r="CP20" s="144"/>
      <c r="CQ20" s="144"/>
      <c r="CR20" s="144"/>
      <c r="CS20" s="144"/>
      <c r="CT20" s="25">
        <f t="shared" si="17"/>
        <v>1</v>
      </c>
    </row>
    <row r="21" spans="1:98" ht="60" customHeight="1" x14ac:dyDescent="0.35">
      <c r="A21" s="147" t="s">
        <v>426</v>
      </c>
      <c r="B21" s="222"/>
      <c r="C21" s="148" t="s">
        <v>138</v>
      </c>
      <c r="D21" s="173"/>
      <c r="E21" s="176"/>
      <c r="F21" s="173"/>
      <c r="G21" s="208"/>
      <c r="H21" s="157"/>
      <c r="I21" s="182"/>
      <c r="J21" s="160"/>
      <c r="K21" s="160"/>
      <c r="L21" s="184"/>
      <c r="M21" s="186"/>
      <c r="N21" s="189"/>
      <c r="O21" s="192"/>
      <c r="P21" s="182"/>
      <c r="Q21" s="192"/>
      <c r="R21" s="182"/>
      <c r="S21" s="182"/>
      <c r="T21" s="182"/>
      <c r="U21" s="157"/>
      <c r="V21" s="162"/>
      <c r="W21" s="162"/>
      <c r="X21" s="194"/>
      <c r="Y21" s="160"/>
      <c r="Z21" s="160"/>
      <c r="AA21" s="164"/>
      <c r="AB21" s="164"/>
      <c r="AC21" s="164"/>
      <c r="AD21" s="195"/>
      <c r="AE21" s="157"/>
      <c r="AF21" s="158"/>
      <c r="AG21" s="157"/>
      <c r="AH21" s="157"/>
      <c r="AI21" s="158"/>
      <c r="AJ21" s="157"/>
      <c r="AK21" s="196"/>
      <c r="AL21" s="20" t="str">
        <f>CONCATENATE(J20," Control"," 2")</f>
        <v>DEST 2 Control 2</v>
      </c>
      <c r="AM21" s="22" t="s">
        <v>1203</v>
      </c>
      <c r="AN21" s="22" t="s">
        <v>1215</v>
      </c>
      <c r="AO21" s="22" t="s">
        <v>1216</v>
      </c>
      <c r="AP21" s="22" t="str">
        <f>CONCATENATE(AM21," ",AN21," a través del ",AO21)</f>
        <v>La OFICINA DE PLANEACIÓN evalúa el cumplimiento de requisitos para la formulación de los proyectos de inversión a través del una lista de verificación cumpliendo con los criterios consignados en el artículo 12 del Decreto 2844 de 2010 por parte del rol Control de Formulación En caso de tener observaciones se devolverá el trámite a través del PIIP o en caso de dar viabilidad, se procederá a integrar el comentario de aprobación y enviará el trámite al rol Entidad Jefe de Planeación</v>
      </c>
      <c r="AQ21" s="20" t="s">
        <v>54</v>
      </c>
      <c r="AR21" s="20" t="str">
        <f t="shared" si="36"/>
        <v>Probabilidad</v>
      </c>
      <c r="AS21" s="20" t="s">
        <v>56</v>
      </c>
      <c r="AT21" s="20" t="str">
        <f t="shared" si="37"/>
        <v>30%</v>
      </c>
      <c r="AU21" s="20" t="s">
        <v>1</v>
      </c>
      <c r="AV21" s="20" t="s">
        <v>2</v>
      </c>
      <c r="AW21" s="20" t="s">
        <v>3</v>
      </c>
      <c r="AX21" s="21">
        <f t="shared" ref="AX21:AX23" si="87">+IF(AR21="Probabilidad",AX20-(AX20*AT21),AX20)</f>
        <v>9.8000000000000004E-2</v>
      </c>
      <c r="AY21" s="20" t="str">
        <f t="shared" si="39"/>
        <v>Muy Baja</v>
      </c>
      <c r="AZ21" s="21">
        <f t="shared" ref="AZ21:AZ23" si="88">+IF(AR21="Impacto",AZ20-(AZ20*AT21),AZ20)</f>
        <v>1</v>
      </c>
      <c r="BA21" s="20" t="str">
        <f t="shared" si="41"/>
        <v>Catastrófico</v>
      </c>
      <c r="BB21" s="160"/>
      <c r="BC21" s="160"/>
      <c r="BD21" s="198"/>
      <c r="BE21" s="20" t="str">
        <f>CONCATENATE(J20," Acción preventiva"," 2")</f>
        <v>DEST 2 Acción preventiva 2</v>
      </c>
      <c r="BF21" s="22" t="s">
        <v>309</v>
      </c>
      <c r="BG21" s="22" t="s">
        <v>435</v>
      </c>
      <c r="BH21" s="22" t="s">
        <v>436</v>
      </c>
      <c r="BI21" s="20">
        <f t="shared" si="64"/>
        <v>1</v>
      </c>
      <c r="BJ21" s="20"/>
      <c r="BK21" s="20"/>
      <c r="BL21" s="20"/>
      <c r="BM21" s="20"/>
      <c r="BN21" s="20">
        <v>1</v>
      </c>
      <c r="BO21" s="20"/>
      <c r="BP21" s="20"/>
      <c r="BQ21" s="20"/>
      <c r="BR21" s="20"/>
      <c r="BS21" s="20"/>
      <c r="BT21" s="20"/>
      <c r="BU21" s="20"/>
      <c r="BV21" s="200"/>
      <c r="BW21" s="37"/>
      <c r="BX21" s="37"/>
      <c r="BY21" s="37"/>
      <c r="BZ21" s="37"/>
      <c r="CA21" s="37"/>
      <c r="CB21" s="37"/>
      <c r="CC21" s="37"/>
      <c r="CD21" s="37"/>
      <c r="CE21" s="37"/>
      <c r="CF21" s="37"/>
      <c r="CG21" s="37"/>
      <c r="CH21" s="37"/>
      <c r="CI21" s="37">
        <f t="shared" si="14"/>
        <v>0</v>
      </c>
      <c r="CJ21" s="38"/>
      <c r="CK21" s="23"/>
      <c r="CL21" s="24"/>
      <c r="CM21" s="167"/>
      <c r="CN21" s="25">
        <f t="shared" ref="CN21" si="89">1-(CL21/CM20)</f>
        <v>1</v>
      </c>
      <c r="CO21" s="23" t="str" cm="1">
        <f t="array" ref="CO21">+_xlfn.IFS(CN21&lt;0.8,"Cambio",CN21&lt;0.9,"Revisión de control",CN21&gt;0.89,"Se mantiene")</f>
        <v>Se mantiene</v>
      </c>
      <c r="CP21" s="144"/>
      <c r="CQ21" s="144"/>
      <c r="CR21" s="144"/>
      <c r="CS21" s="144"/>
      <c r="CT21" s="25">
        <f t="shared" si="17"/>
        <v>1</v>
      </c>
    </row>
    <row r="22" spans="1:98" ht="60" customHeight="1" x14ac:dyDescent="0.35">
      <c r="A22" s="147" t="s">
        <v>426</v>
      </c>
      <c r="B22" s="222"/>
      <c r="C22" s="148" t="s">
        <v>138</v>
      </c>
      <c r="D22" s="173"/>
      <c r="E22" s="176"/>
      <c r="F22" s="173"/>
      <c r="G22" s="208"/>
      <c r="H22" s="157"/>
      <c r="I22" s="182"/>
      <c r="J22" s="160"/>
      <c r="K22" s="160"/>
      <c r="L22" s="184"/>
      <c r="M22" s="186"/>
      <c r="N22" s="189"/>
      <c r="O22" s="192"/>
      <c r="P22" s="182"/>
      <c r="Q22" s="192"/>
      <c r="R22" s="182"/>
      <c r="S22" s="182"/>
      <c r="T22" s="182"/>
      <c r="U22" s="157"/>
      <c r="V22" s="162"/>
      <c r="W22" s="162"/>
      <c r="X22" s="194"/>
      <c r="Y22" s="160"/>
      <c r="Z22" s="160"/>
      <c r="AA22" s="164"/>
      <c r="AB22" s="164"/>
      <c r="AC22" s="164"/>
      <c r="AD22" s="195"/>
      <c r="AE22" s="157"/>
      <c r="AF22" s="158"/>
      <c r="AG22" s="157"/>
      <c r="AH22" s="157"/>
      <c r="AI22" s="158"/>
      <c r="AJ22" s="157"/>
      <c r="AK22" s="196"/>
      <c r="AL22" s="20" t="str">
        <f>CONCATENATE(J20," Control"," 3")</f>
        <v>DEST 2 Control 3</v>
      </c>
      <c r="AM22" s="22" t="s">
        <v>1203</v>
      </c>
      <c r="AN22" s="22" t="s">
        <v>1217</v>
      </c>
      <c r="AO22" s="22" t="s">
        <v>1218</v>
      </c>
      <c r="AP22" s="22" t="str">
        <f t="shared" ref="AP22:AP23" si="90">CONCATENATE(AM22," ",AN22," a través de ",AO22)</f>
        <v>La OFICINA DE PLANEACIÓN reemplaza los Proyectos Inversión devueltos a través de la formulación actualizada de los Proyectos de Inversión con base en las observaciones presentadas para dar cumplimiento a los criterios consignados en el artículo 12 del Decreto 2844 de 2010 por parte del rol Control de Formulación</v>
      </c>
      <c r="AQ22" s="20" t="s">
        <v>55</v>
      </c>
      <c r="AR22" s="20" t="str">
        <f t="shared" si="36"/>
        <v>Impacto</v>
      </c>
      <c r="AS22" s="20" t="s">
        <v>56</v>
      </c>
      <c r="AT22" s="20" t="str">
        <f t="shared" si="37"/>
        <v>25%</v>
      </c>
      <c r="AU22" s="20" t="s">
        <v>1</v>
      </c>
      <c r="AV22" s="20" t="s">
        <v>2</v>
      </c>
      <c r="AW22" s="20" t="s">
        <v>3</v>
      </c>
      <c r="AX22" s="21">
        <f t="shared" si="87"/>
        <v>9.8000000000000004E-2</v>
      </c>
      <c r="AY22" s="20" t="str">
        <f t="shared" si="39"/>
        <v>Muy Baja</v>
      </c>
      <c r="AZ22" s="21">
        <f t="shared" si="88"/>
        <v>0.75</v>
      </c>
      <c r="BA22" s="20" t="str">
        <f t="shared" si="41"/>
        <v>Mayor</v>
      </c>
      <c r="BB22" s="160"/>
      <c r="BC22" s="160"/>
      <c r="BD22" s="198"/>
      <c r="BE22" s="20" t="str">
        <f>CONCATENATE(J20," Acción preventiva"," 3")</f>
        <v>DEST 2 Acción preventiva 3</v>
      </c>
      <c r="BF22" s="22"/>
      <c r="BG22" s="22"/>
      <c r="BH22" s="22"/>
      <c r="BI22" s="20">
        <f t="shared" si="64"/>
        <v>0</v>
      </c>
      <c r="BJ22" s="20"/>
      <c r="BK22" s="20"/>
      <c r="BL22" s="20"/>
      <c r="BM22" s="20"/>
      <c r="BN22" s="20"/>
      <c r="BO22" s="20"/>
      <c r="BP22" s="20"/>
      <c r="BQ22" s="20"/>
      <c r="BR22" s="20"/>
      <c r="BS22" s="20"/>
      <c r="BT22" s="20"/>
      <c r="BU22" s="20"/>
      <c r="BV22" s="200"/>
      <c r="BW22" s="37"/>
      <c r="BX22" s="37"/>
      <c r="BY22" s="37"/>
      <c r="BZ22" s="37"/>
      <c r="CA22" s="37"/>
      <c r="CB22" s="37"/>
      <c r="CC22" s="37"/>
      <c r="CD22" s="37"/>
      <c r="CE22" s="37"/>
      <c r="CF22" s="37"/>
      <c r="CG22" s="37"/>
      <c r="CH22" s="37"/>
      <c r="CI22" s="37">
        <f t="shared" si="14"/>
        <v>0</v>
      </c>
      <c r="CJ22" s="38"/>
      <c r="CK22" s="23"/>
      <c r="CL22" s="24"/>
      <c r="CM22" s="167"/>
      <c r="CN22" s="25">
        <f t="shared" ref="CN22" si="91">1-(CL22/CM20)</f>
        <v>1</v>
      </c>
      <c r="CO22" s="23" t="str" cm="1">
        <f t="array" ref="CO22">+_xlfn.IFS(CN22&lt;0.8,"Cambio",CN22&lt;0.9,"Revisión de control",CN22&gt;0.89,"Se mantiene")</f>
        <v>Se mantiene</v>
      </c>
      <c r="CP22" s="144"/>
      <c r="CQ22" s="144"/>
      <c r="CR22" s="144"/>
      <c r="CS22" s="144"/>
      <c r="CT22" s="25">
        <f t="shared" si="17"/>
        <v>1</v>
      </c>
    </row>
    <row r="23" spans="1:98" ht="60" customHeight="1" x14ac:dyDescent="0.35">
      <c r="A23" s="147" t="s">
        <v>426</v>
      </c>
      <c r="B23" s="223"/>
      <c r="C23" s="148" t="s">
        <v>138</v>
      </c>
      <c r="D23" s="174"/>
      <c r="E23" s="177"/>
      <c r="F23" s="174"/>
      <c r="G23" s="208"/>
      <c r="H23" s="157"/>
      <c r="I23" s="183"/>
      <c r="J23" s="161"/>
      <c r="K23" s="161"/>
      <c r="L23" s="184"/>
      <c r="M23" s="187"/>
      <c r="N23" s="190"/>
      <c r="O23" s="193"/>
      <c r="P23" s="183"/>
      <c r="Q23" s="193"/>
      <c r="R23" s="183"/>
      <c r="S23" s="183"/>
      <c r="T23" s="183"/>
      <c r="U23" s="157"/>
      <c r="V23" s="162"/>
      <c r="W23" s="162"/>
      <c r="X23" s="194"/>
      <c r="Y23" s="161"/>
      <c r="Z23" s="161"/>
      <c r="AA23" s="165"/>
      <c r="AB23" s="165"/>
      <c r="AC23" s="165"/>
      <c r="AD23" s="195"/>
      <c r="AE23" s="157"/>
      <c r="AF23" s="158"/>
      <c r="AG23" s="157"/>
      <c r="AH23" s="157"/>
      <c r="AI23" s="158"/>
      <c r="AJ23" s="157"/>
      <c r="AK23" s="196"/>
      <c r="AL23" s="20" t="str">
        <f>CONCATENATE(J20," Control"," 4")</f>
        <v>DEST 2 Control 4</v>
      </c>
      <c r="AM23" s="22"/>
      <c r="AN23" s="22"/>
      <c r="AO23" s="22"/>
      <c r="AP23" s="22" t="str">
        <f t="shared" si="90"/>
        <v xml:space="preserve">  a través de </v>
      </c>
      <c r="AQ23" s="20"/>
      <c r="AR23" s="20" t="str">
        <f t="shared" si="36"/>
        <v/>
      </c>
      <c r="AS23" s="20"/>
      <c r="AT23" s="20" t="str">
        <f t="shared" si="37"/>
        <v/>
      </c>
      <c r="AU23" s="20"/>
      <c r="AV23" s="20"/>
      <c r="AW23" s="20"/>
      <c r="AX23" s="21">
        <f t="shared" si="87"/>
        <v>9.8000000000000004E-2</v>
      </c>
      <c r="AY23" s="20" t="str">
        <f t="shared" si="39"/>
        <v>Muy Baja</v>
      </c>
      <c r="AZ23" s="21">
        <f t="shared" si="88"/>
        <v>0.75</v>
      </c>
      <c r="BA23" s="20" t="str">
        <f t="shared" si="41"/>
        <v>Mayor</v>
      </c>
      <c r="BB23" s="161"/>
      <c r="BC23" s="161"/>
      <c r="BD23" s="199"/>
      <c r="BE23" s="20" t="str">
        <f>CONCATENATE(J20," Acción preventiva"," 4")</f>
        <v>DEST 2 Acción preventiva 4</v>
      </c>
      <c r="BF23" s="22"/>
      <c r="BG23" s="22"/>
      <c r="BH23" s="22"/>
      <c r="BI23" s="20">
        <f t="shared" si="64"/>
        <v>0</v>
      </c>
      <c r="BJ23" s="20"/>
      <c r="BK23" s="20"/>
      <c r="BL23" s="20"/>
      <c r="BM23" s="20"/>
      <c r="BN23" s="20"/>
      <c r="BO23" s="20"/>
      <c r="BP23" s="20"/>
      <c r="BQ23" s="20"/>
      <c r="BR23" s="20"/>
      <c r="BS23" s="20"/>
      <c r="BT23" s="20"/>
      <c r="BU23" s="20"/>
      <c r="BV23" s="200"/>
      <c r="BW23" s="37"/>
      <c r="BX23" s="37"/>
      <c r="BY23" s="37"/>
      <c r="BZ23" s="37"/>
      <c r="CA23" s="37"/>
      <c r="CB23" s="37"/>
      <c r="CC23" s="37"/>
      <c r="CD23" s="37"/>
      <c r="CE23" s="37"/>
      <c r="CF23" s="37"/>
      <c r="CG23" s="37"/>
      <c r="CH23" s="37"/>
      <c r="CI23" s="37">
        <f t="shared" si="14"/>
        <v>0</v>
      </c>
      <c r="CJ23" s="38"/>
      <c r="CK23" s="23"/>
      <c r="CL23" s="24"/>
      <c r="CM23" s="168"/>
      <c r="CN23" s="25">
        <f t="shared" ref="CN23" si="92">1-(CL23/CM20)</f>
        <v>1</v>
      </c>
      <c r="CO23" s="23" t="str" cm="1">
        <f t="array" ref="CO23">+_xlfn.IFS(CN23&lt;0.8,"Cambio",CN23&lt;0.9,"Revisión de control",CN23&gt;0.89,"Se mantiene")</f>
        <v>Se mantiene</v>
      </c>
      <c r="CP23" s="144"/>
      <c r="CQ23" s="144"/>
      <c r="CR23" s="144"/>
      <c r="CS23" s="144"/>
      <c r="CT23" s="25">
        <f t="shared" si="17"/>
        <v>1</v>
      </c>
    </row>
    <row r="24" spans="1:98" ht="60" customHeight="1" x14ac:dyDescent="0.35">
      <c r="A24" s="147" t="s">
        <v>426</v>
      </c>
      <c r="B24" s="221" t="s">
        <v>84</v>
      </c>
      <c r="C24" s="148" t="s">
        <v>138</v>
      </c>
      <c r="D24" s="172" t="str">
        <f>VLOOKUP(B24,Datos!$B$65:$F$80,3,FALSE)</f>
        <v>Establecer los lineamientos estratégicos y el esquema de operación de la Agencia Nacional de Tierras, asegurando la disponibilidad de los recursos necesarios para su aplicación.</v>
      </c>
      <c r="E24" s="175" t="str">
        <f>VLOOKUP(B24,Datos!$B$65:$F$80,5,FALSE)</f>
        <v>La posibilidad de incumplir con los lineamientos estratégicos y de operación de la entidad</v>
      </c>
      <c r="F24" s="172" t="str">
        <f>VLOOKUP(B24,Datos!$B$65:$F$80,4,FALSE)</f>
        <v>Desde la comprensión del contexto interno y externo, hasta la formulación de planes, programas y proyectos relacionados con el cumplimiento de las funciones de la entidad.</v>
      </c>
      <c r="G24" s="208" t="s">
        <v>437</v>
      </c>
      <c r="H24" s="157" t="s">
        <v>1199</v>
      </c>
      <c r="I24" s="181">
        <f t="shared" ref="I24" si="93">IF(K24="",0,1)</f>
        <v>1</v>
      </c>
      <c r="J24" s="159" t="str">
        <f t="shared" ref="J24" si="94">CONCATENATE(C24," ",K24)</f>
        <v>DEST 3</v>
      </c>
      <c r="K24" s="159">
        <v>3</v>
      </c>
      <c r="L24" s="184">
        <v>46150</v>
      </c>
      <c r="M24" s="185">
        <f ca="1">+TODAY()-L24</f>
        <v>1</v>
      </c>
      <c r="N24" s="188" t="s">
        <v>1219</v>
      </c>
      <c r="O24" s="191" t="s">
        <v>19</v>
      </c>
      <c r="P24" s="181">
        <f>VLOOKUP(O24,Datos!$B$20:$D$25,3,FALSE)</f>
        <v>0.2</v>
      </c>
      <c r="Q24" s="191" t="s">
        <v>32</v>
      </c>
      <c r="R24" s="181">
        <f>VLOOKUP(Q24,Datos!$C$20:$D$25,2,FALSE)</f>
        <v>0.8</v>
      </c>
      <c r="S24" s="181">
        <f t="shared" ref="S24" si="95">+IF(P24="",R24,IF(R24="",P24,IF(P24&gt;R24,P24,R24)))</f>
        <v>0.8</v>
      </c>
      <c r="T24" s="181" t="str" cm="1">
        <f t="array" ref="T24">_xlfn.IFS(S24=P24,O24,S24=R24,Q24)</f>
        <v>El riesgo afecta la imagen de  la entidad con efecto publicitario sostenido a nivel de sector administrativo, nivel departamental o municipal</v>
      </c>
      <c r="U24" s="157" t="s">
        <v>4</v>
      </c>
      <c r="V24" s="162" t="s">
        <v>1220</v>
      </c>
      <c r="W24" s="162" t="s">
        <v>1221</v>
      </c>
      <c r="X24" s="194" t="str">
        <f t="shared" si="29"/>
        <v>Posibilidad de pérdida reputacional en la imagen institucional debido a la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del Plan de Acción Institucional</v>
      </c>
      <c r="Y24" s="159" t="s">
        <v>206</v>
      </c>
      <c r="Z24" s="159" t="s">
        <v>214</v>
      </c>
      <c r="AA24" s="163" t="s">
        <v>257</v>
      </c>
      <c r="AB24" s="163" t="s">
        <v>1037</v>
      </c>
      <c r="AC24" s="163" t="s">
        <v>1079</v>
      </c>
      <c r="AD24" s="195">
        <v>1</v>
      </c>
      <c r="AE24" s="157" t="str">
        <f t="shared" ref="AE24" si="96">IF(AD24&lt;=0,"",IF(AD24&lt;=2,"Muy Baja",IF(AD24&lt;=24,"Baja",IF(AD24&lt;=500,"Media",IF(AD24&lt;=5000,"Alta","Muy Alta")))))</f>
        <v>Muy Baja</v>
      </c>
      <c r="AF24" s="158">
        <f t="shared" ref="AF24" si="97">IF(AE24="","",IF(AE24="Muy Baja",0.2,IF(AE24="Baja",0.4,IF(AE24="Media",0.6,IF(AE24="Alta",0.8,IF(AE24="Muy Alta",1,))))))</f>
        <v>0.2</v>
      </c>
      <c r="AG24" s="158" t="str">
        <f t="shared" ref="AG24" si="98">+T24</f>
        <v>El riesgo afecta la imagen de  la entidad con efecto publicitario sostenido a nivel de sector administrativo, nivel departamental o municipal</v>
      </c>
      <c r="AH24" s="157" t="str" cm="1">
        <f t="array" ref="AH24">_xlfn.IFS(AG24=Datos!$C$6,"Leve",AG24=Datos!$D$6,"Leve",AG24=Datos!$C$7,"Menor",AG24=Datos!$D$7,"Menor",AG24=Datos!$C$8,"Moderado",AG24=Datos!$D$8,"Moderado",AG24=Datos!$C$9,"Mayor",AG24=Datos!$D$9,"Mayor",AG24=Datos!$C$10,"Catastrófico",AG24=Datos!$D$10,"Catastrófico")</f>
        <v>Mayor</v>
      </c>
      <c r="AI24" s="158">
        <f t="shared" ref="AI24" si="99">IF(AH24="","",IF(AH24="Leve",0.2,IF(AH24="Menor",0.4,IF(AH24="Moderado",0.6,IF(AH24="Mayor",0.8,IF(AH24="Catastrófico",1,))))))</f>
        <v>0.8</v>
      </c>
      <c r="AJ24" s="157" t="str">
        <f t="shared" ref="AJ24" si="100">IF(OR(AND(AE24="Muy Baja",AH24="Leve"),AND(AE24="Muy Baja",AH24="Menor"),AND(AE24="Baja",AH24="Leve")),"Bajo",IF(OR(AND(AE24="Muy baja",AH24="Moderado"),AND(AE24="Baja",AH24="Menor"),AND(AE24="Baja",AH24="Moderado"),AND(AE24="Media",AH24="Leve"),AND(AE24="Media",AH24="Menor"),AND(AE24="Media",AH24="Moderado"),AND(AE24="Alta",AH24="Leve"),AND(AE24="Alta",AH24="Menor")),"Moderado",IF(OR(AND(AE24="Muy Baja",AH24="Mayor"),AND(AE24="Baja",AH24="Mayor"),AND(AE24="Media",AH24="Mayor"),AND(AE24="Alta",AH24="Moderado"),AND(AE24="Alta",AH24="Mayor"),AND(AE24="Muy Alta",AH24="Leve"),AND(AE24="Muy Alta",AH24="Menor"),AND(AE24="Muy Alta",AH24="Moderado"),AND(AE24="Muy Alta",AH24="Mayor")),"Alto",IF(OR(AND(AE24="Muy Baja",AH24="Catastrófico"),AND(AE24="Baja",AH24="Catastrófico"),AND(AE24="Media",AH24="Catastrófico"),AND(AE24="Alta",AH24="Catastrófico"),AND(AE24="Muy Alta",AH24="Catastrófico")),"Extremo",""))))</f>
        <v>Alto</v>
      </c>
      <c r="AK24" s="196" t="str" cm="1">
        <f t="array" ref="AK24">_xlfn.IFS(AJ24="Bajo","Aceptar",AJ24="Moderado","Reducir",AJ24="Alto","Reducir",AJ24="Extremo","Reducir")</f>
        <v>Reducir</v>
      </c>
      <c r="AL24" s="20" t="str">
        <f>CONCATENATE(J24," Control"," 1")</f>
        <v>DEST 3 Control 1</v>
      </c>
      <c r="AM24" s="22" t="s">
        <v>1203</v>
      </c>
      <c r="AN24" s="22" t="s">
        <v>1222</v>
      </c>
      <c r="AO24" s="22" t="s">
        <v>1223</v>
      </c>
      <c r="AP24" s="22" t="str">
        <f>CONCATENATE(AM24," ",AN24," a través del ",AO24)</f>
        <v>La OFICINA DE PLANEACIÓN revisa la información diligenciada entregada por las dependencias a través del registro de la forma DEST-F-003 FORMA FORMULACIÓN PLAN DE ACCIÓN INSTITUCIONAL y responderá por medio electrónico justificando la necesidad de modificarlo o no</v>
      </c>
      <c r="AQ24" s="20" t="s">
        <v>54</v>
      </c>
      <c r="AR24" s="20" t="str">
        <f t="shared" si="18"/>
        <v>Probabilidad</v>
      </c>
      <c r="AS24" s="20" t="s">
        <v>56</v>
      </c>
      <c r="AT24" s="20" t="str">
        <f t="shared" si="19"/>
        <v>30%</v>
      </c>
      <c r="AU24" s="20" t="s">
        <v>1</v>
      </c>
      <c r="AV24" s="20" t="s">
        <v>2</v>
      </c>
      <c r="AW24" s="20" t="s">
        <v>3</v>
      </c>
      <c r="AX24" s="21">
        <f t="shared" ref="AX24" si="101">+IF(AR24="Probabilidad",AF24-(AF24*AT24),AF24)</f>
        <v>0.14000000000000001</v>
      </c>
      <c r="AY24" s="20" t="str">
        <f t="shared" si="39"/>
        <v>Muy Baja</v>
      </c>
      <c r="AZ24" s="21">
        <f t="shared" ref="AZ24" si="102">+IF(AR24="Impacto",AI24-(AI24*AT24),AI24)</f>
        <v>0.8</v>
      </c>
      <c r="BA24" s="20" t="str">
        <f t="shared" si="41"/>
        <v>Mayor</v>
      </c>
      <c r="BB24" s="159" t="str">
        <f t="shared" ref="BB24" si="103">IF(OR(AND(AY27="Muy Baja",BA27="Leve"),AND(AY27="Muy Baja",BA27="Menor"),AND(AY27="Baja",BA27="Leve")),"Bajo",IF(OR(AND(AY27="Muy baja",BA27="Moderado"),AND(AY27="Baja",BA27="Menor"),AND(AY27="Baja",BA27="Moderado"),AND(AY27="Media",BA27="Leve"),AND(AY27="Media",BA27="Menor"),AND(AY27="Media",BA27="Moderado"),AND(AY27="Alta",BA27="Leve"),AND(AY27="Alta",BA27="Menor")),"Moderado",IF(OR(AND(AY27="Muy Baja",BA27="Mayor"),AND(AY27="Baja",BA27="Mayor"),AND(AY27="Media",BA27="Mayor"),AND(AY27="Alta",BA27="Moderado"),AND(AY27="Alta",BA27="Mayor"),AND(AY27="Muy Alta",BA27="Leve"),AND(AY27="Muy Alta",BA27="Menor"),AND(AY27="Muy Alta",BA27="Moderado"),AND(AY27="Muy Alta",BA27="Mayor")),"Alto",IF(OR(AND(AY27="Muy Baja",BA27="Catastrófico"),AND(AY27="Baja",BA27="Catastrófico"),AND(AY27="Media",BA27="Catastrófico"),AND(AY27="Alta",BA27="Catastrófico"),AND(AY27="Muy Alta",BA27="Catastrófico")),"Extremo",""))))</f>
        <v>Moderado</v>
      </c>
      <c r="BC24" s="159" t="str" cm="1">
        <f t="array" ref="BC24">_xlfn.IFS(BB24="Bajo","Aceptar",BB24="Moderado","Reducir",BB24="Alto","Reducir",BB24="Extremo","Reducir")</f>
        <v>Reducir</v>
      </c>
      <c r="BD24" s="197" t="str" cm="1">
        <f t="array" ref="BD24">_xlfn.IFS(BC24="Aceptar","No",BC24="Reducir","Si")</f>
        <v>Si</v>
      </c>
      <c r="BE24" s="20" t="str">
        <f>CONCATENATE(J24," Acción preventiva"," 1")</f>
        <v>DEST 3 Acción preventiva 1</v>
      </c>
      <c r="BF24" s="22" t="s">
        <v>309</v>
      </c>
      <c r="BG24" s="22" t="s">
        <v>438</v>
      </c>
      <c r="BH24" s="22" t="s">
        <v>439</v>
      </c>
      <c r="BI24" s="20">
        <f t="shared" si="12"/>
        <v>1</v>
      </c>
      <c r="BJ24" s="20"/>
      <c r="BK24" s="20"/>
      <c r="BL24" s="20"/>
      <c r="BM24" s="20"/>
      <c r="BN24" s="20"/>
      <c r="BO24" s="20"/>
      <c r="BP24" s="20"/>
      <c r="BQ24" s="20"/>
      <c r="BR24" s="20"/>
      <c r="BS24" s="20"/>
      <c r="BT24" s="20">
        <v>1</v>
      </c>
      <c r="BU24" s="20"/>
      <c r="BV24" s="200">
        <f t="shared" si="84"/>
        <v>0</v>
      </c>
      <c r="BW24" s="37"/>
      <c r="BX24" s="37"/>
      <c r="BY24" s="37"/>
      <c r="BZ24" s="37"/>
      <c r="CA24" s="37"/>
      <c r="CB24" s="37"/>
      <c r="CC24" s="37"/>
      <c r="CD24" s="37"/>
      <c r="CE24" s="37"/>
      <c r="CF24" s="37"/>
      <c r="CG24" s="37"/>
      <c r="CH24" s="37"/>
      <c r="CI24" s="37">
        <f t="shared" si="14"/>
        <v>0</v>
      </c>
      <c r="CJ24" s="38"/>
      <c r="CK24" s="23"/>
      <c r="CL24" s="24"/>
      <c r="CM24" s="166">
        <f t="shared" ref="CM24" si="104">+AD24</f>
        <v>1</v>
      </c>
      <c r="CN24" s="25">
        <f t="shared" ref="CN24" si="105">1-(CL24/CM24)</f>
        <v>1</v>
      </c>
      <c r="CO24" s="23" t="str" cm="1">
        <f t="array" ref="CO24">+_xlfn.IFS(CN24&lt;0.8,"Cambio",CN24&lt;0.9,"Revisión de control",CN24&gt;0.89,"Se mantiene")</f>
        <v>Se mantiene</v>
      </c>
      <c r="CP24" s="144"/>
      <c r="CQ24" s="144"/>
      <c r="CR24" s="144"/>
      <c r="CS24" s="144"/>
      <c r="CT24" s="25">
        <f t="shared" si="17"/>
        <v>1</v>
      </c>
    </row>
    <row r="25" spans="1:98" ht="60" customHeight="1" x14ac:dyDescent="0.35">
      <c r="A25" s="147" t="s">
        <v>426</v>
      </c>
      <c r="B25" s="222"/>
      <c r="C25" s="148" t="s">
        <v>138</v>
      </c>
      <c r="D25" s="173"/>
      <c r="E25" s="176"/>
      <c r="F25" s="173"/>
      <c r="G25" s="208"/>
      <c r="H25" s="157"/>
      <c r="I25" s="182"/>
      <c r="J25" s="160"/>
      <c r="K25" s="160"/>
      <c r="L25" s="184"/>
      <c r="M25" s="186"/>
      <c r="N25" s="189"/>
      <c r="O25" s="192"/>
      <c r="P25" s="182"/>
      <c r="Q25" s="192"/>
      <c r="R25" s="182"/>
      <c r="S25" s="182"/>
      <c r="T25" s="182"/>
      <c r="U25" s="157"/>
      <c r="V25" s="162"/>
      <c r="W25" s="162"/>
      <c r="X25" s="194"/>
      <c r="Y25" s="160"/>
      <c r="Z25" s="160"/>
      <c r="AA25" s="164"/>
      <c r="AB25" s="164"/>
      <c r="AC25" s="164"/>
      <c r="AD25" s="195"/>
      <c r="AE25" s="157"/>
      <c r="AF25" s="158"/>
      <c r="AG25" s="157"/>
      <c r="AH25" s="157"/>
      <c r="AI25" s="158"/>
      <c r="AJ25" s="157"/>
      <c r="AK25" s="196"/>
      <c r="AL25" s="20" t="str">
        <f>CONCATENATE(J24," Control"," 2")</f>
        <v>DEST 3 Control 2</v>
      </c>
      <c r="AM25" s="22" t="s">
        <v>1203</v>
      </c>
      <c r="AN25" s="22" t="s">
        <v>1224</v>
      </c>
      <c r="AO25" s="22" t="s">
        <v>1225</v>
      </c>
      <c r="AP25" s="22" t="str">
        <f>CONCATENATE(AM25," ",AN25," a través del ",AO25)</f>
        <v>La OFICINA DE PLANEACIÓN revisa el cumplimiento de los lineamientos para la elaboración del plan de acción a través del acta de Consejo Directivo donde se aprueba o no el documento presentado por la Oficina de Planeación y la Dirección</v>
      </c>
      <c r="AQ25" s="20" t="s">
        <v>54</v>
      </c>
      <c r="AR25" s="20" t="str">
        <f t="shared" si="18"/>
        <v>Probabilidad</v>
      </c>
      <c r="AS25" s="20" t="s">
        <v>56</v>
      </c>
      <c r="AT25" s="20" t="str">
        <f t="shared" si="19"/>
        <v>30%</v>
      </c>
      <c r="AU25" s="20" t="s">
        <v>1</v>
      </c>
      <c r="AV25" s="20" t="s">
        <v>2</v>
      </c>
      <c r="AW25" s="20" t="s">
        <v>3</v>
      </c>
      <c r="AX25" s="21">
        <f t="shared" ref="AX25:AX27" si="106">+IF(AR25="Probabilidad",AX24-(AX24*AT25),AX24)</f>
        <v>9.8000000000000004E-2</v>
      </c>
      <c r="AY25" s="20" t="str">
        <f t="shared" si="39"/>
        <v>Muy Baja</v>
      </c>
      <c r="AZ25" s="21">
        <f t="shared" ref="AZ25:AZ27" si="107">+IF(AR25="Impacto",AZ24-(AZ24*AT25),AZ24)</f>
        <v>0.8</v>
      </c>
      <c r="BA25" s="20" t="str">
        <f t="shared" si="41"/>
        <v>Mayor</v>
      </c>
      <c r="BB25" s="160"/>
      <c r="BC25" s="160"/>
      <c r="BD25" s="198"/>
      <c r="BE25" s="20" t="str">
        <f>CONCATENATE(J24," Acción preventiva"," 2")</f>
        <v>DEST 3 Acción preventiva 2</v>
      </c>
      <c r="BF25" s="22"/>
      <c r="BG25" s="22"/>
      <c r="BH25" s="22"/>
      <c r="BI25" s="20">
        <f t="shared" si="12"/>
        <v>0</v>
      </c>
      <c r="BJ25" s="20"/>
      <c r="BK25" s="20"/>
      <c r="BL25" s="20"/>
      <c r="BM25" s="20"/>
      <c r="BN25" s="20"/>
      <c r="BO25" s="20"/>
      <c r="BP25" s="20"/>
      <c r="BQ25" s="20"/>
      <c r="BR25" s="20"/>
      <c r="BS25" s="20"/>
      <c r="BT25" s="20"/>
      <c r="BU25" s="20"/>
      <c r="BV25" s="200"/>
      <c r="BW25" s="37"/>
      <c r="BX25" s="37"/>
      <c r="BY25" s="37"/>
      <c r="BZ25" s="37"/>
      <c r="CA25" s="37"/>
      <c r="CB25" s="37"/>
      <c r="CC25" s="37"/>
      <c r="CD25" s="37"/>
      <c r="CE25" s="37"/>
      <c r="CF25" s="37"/>
      <c r="CG25" s="37"/>
      <c r="CH25" s="37"/>
      <c r="CI25" s="37">
        <f t="shared" si="14"/>
        <v>0</v>
      </c>
      <c r="CJ25" s="38"/>
      <c r="CK25" s="23"/>
      <c r="CL25" s="24"/>
      <c r="CM25" s="167"/>
      <c r="CN25" s="25">
        <f t="shared" ref="CN25" si="108">1-(CL25/CM24)</f>
        <v>1</v>
      </c>
      <c r="CO25" s="23" t="str" cm="1">
        <f t="array" ref="CO25">+_xlfn.IFS(CN25&lt;0.8,"Cambio",CN25&lt;0.9,"Revisión de control",CN25&gt;0.89,"Se mantiene")</f>
        <v>Se mantiene</v>
      </c>
      <c r="CP25" s="144"/>
      <c r="CQ25" s="144"/>
      <c r="CR25" s="144"/>
      <c r="CS25" s="144"/>
      <c r="CT25" s="25">
        <f t="shared" si="17"/>
        <v>1</v>
      </c>
    </row>
    <row r="26" spans="1:98" ht="60" customHeight="1" x14ac:dyDescent="0.35">
      <c r="A26" s="147" t="s">
        <v>426</v>
      </c>
      <c r="B26" s="222"/>
      <c r="C26" s="148" t="s">
        <v>138</v>
      </c>
      <c r="D26" s="173"/>
      <c r="E26" s="176"/>
      <c r="F26" s="173"/>
      <c r="G26" s="208"/>
      <c r="H26" s="157"/>
      <c r="I26" s="182"/>
      <c r="J26" s="160"/>
      <c r="K26" s="160"/>
      <c r="L26" s="184"/>
      <c r="M26" s="186"/>
      <c r="N26" s="189"/>
      <c r="O26" s="192"/>
      <c r="P26" s="182"/>
      <c r="Q26" s="192"/>
      <c r="R26" s="182"/>
      <c r="S26" s="182"/>
      <c r="T26" s="182"/>
      <c r="U26" s="157"/>
      <c r="V26" s="162"/>
      <c r="W26" s="162"/>
      <c r="X26" s="194"/>
      <c r="Y26" s="160"/>
      <c r="Z26" s="160"/>
      <c r="AA26" s="164"/>
      <c r="AB26" s="164"/>
      <c r="AC26" s="164"/>
      <c r="AD26" s="195"/>
      <c r="AE26" s="157"/>
      <c r="AF26" s="158"/>
      <c r="AG26" s="157"/>
      <c r="AH26" s="157"/>
      <c r="AI26" s="158"/>
      <c r="AJ26" s="157"/>
      <c r="AK26" s="196"/>
      <c r="AL26" s="20" t="str">
        <f>CONCATENATE(J24," Control"," 3")</f>
        <v>DEST 3 Control 3</v>
      </c>
      <c r="AM26" s="22" t="s">
        <v>1203</v>
      </c>
      <c r="AN26" s="22" t="s">
        <v>1226</v>
      </c>
      <c r="AO26" s="22" t="s">
        <v>1227</v>
      </c>
      <c r="AP26" s="22" t="str">
        <f t="shared" ref="AP26:AP31" si="109">CONCATENATE(AM26," ",AN26," a través de ",AO26)</f>
        <v>La OFICINA DE PLANEACIÓN actualiza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v>
      </c>
      <c r="AQ26" s="20" t="s">
        <v>55</v>
      </c>
      <c r="AR26" s="20" t="str">
        <f t="shared" si="18"/>
        <v>Impacto</v>
      </c>
      <c r="AS26" s="20" t="s">
        <v>56</v>
      </c>
      <c r="AT26" s="20" t="str">
        <f t="shared" si="19"/>
        <v>25%</v>
      </c>
      <c r="AU26" s="20" t="s">
        <v>1</v>
      </c>
      <c r="AV26" s="20" t="s">
        <v>2</v>
      </c>
      <c r="AW26" s="20" t="s">
        <v>3</v>
      </c>
      <c r="AX26" s="21">
        <f t="shared" si="106"/>
        <v>9.8000000000000004E-2</v>
      </c>
      <c r="AY26" s="20" t="str">
        <f t="shared" si="39"/>
        <v>Muy Baja</v>
      </c>
      <c r="AZ26" s="21">
        <f t="shared" si="107"/>
        <v>0.60000000000000009</v>
      </c>
      <c r="BA26" s="20" t="str">
        <f t="shared" si="41"/>
        <v>Moderado</v>
      </c>
      <c r="BB26" s="160"/>
      <c r="BC26" s="160"/>
      <c r="BD26" s="198"/>
      <c r="BE26" s="20" t="str">
        <f>CONCATENATE(J24," Acción preventiva"," 3")</f>
        <v>DEST 3 Acción preventiva 3</v>
      </c>
      <c r="BF26" s="22"/>
      <c r="BG26" s="22"/>
      <c r="BH26" s="22"/>
      <c r="BI26" s="20">
        <f t="shared" si="12"/>
        <v>0</v>
      </c>
      <c r="BJ26" s="20"/>
      <c r="BK26" s="20"/>
      <c r="BL26" s="20"/>
      <c r="BM26" s="20"/>
      <c r="BN26" s="20"/>
      <c r="BO26" s="20"/>
      <c r="BP26" s="20"/>
      <c r="BQ26" s="20"/>
      <c r="BR26" s="20"/>
      <c r="BS26" s="20"/>
      <c r="BT26" s="20"/>
      <c r="BU26" s="20"/>
      <c r="BV26" s="200"/>
      <c r="BW26" s="37"/>
      <c r="BX26" s="37"/>
      <c r="BY26" s="37"/>
      <c r="BZ26" s="37"/>
      <c r="CA26" s="37"/>
      <c r="CB26" s="37"/>
      <c r="CC26" s="37"/>
      <c r="CD26" s="37"/>
      <c r="CE26" s="37"/>
      <c r="CF26" s="37"/>
      <c r="CG26" s="37"/>
      <c r="CH26" s="37"/>
      <c r="CI26" s="37">
        <f t="shared" si="14"/>
        <v>0</v>
      </c>
      <c r="CJ26" s="38"/>
      <c r="CK26" s="23"/>
      <c r="CL26" s="24"/>
      <c r="CM26" s="167"/>
      <c r="CN26" s="25">
        <f t="shared" ref="CN26" si="110">1-(CL26/CM24)</f>
        <v>1</v>
      </c>
      <c r="CO26" s="23" t="str" cm="1">
        <f t="array" ref="CO26">+_xlfn.IFS(CN26&lt;0.8,"Cambio",CN26&lt;0.9,"Revisión de control",CN26&gt;0.89,"Se mantiene")</f>
        <v>Se mantiene</v>
      </c>
      <c r="CP26" s="144"/>
      <c r="CQ26" s="144"/>
      <c r="CR26" s="144"/>
      <c r="CS26" s="144"/>
      <c r="CT26" s="25">
        <f t="shared" si="17"/>
        <v>1</v>
      </c>
    </row>
    <row r="27" spans="1:98" ht="60" customHeight="1" x14ac:dyDescent="0.35">
      <c r="A27" s="147" t="s">
        <v>426</v>
      </c>
      <c r="B27" s="223"/>
      <c r="C27" s="148" t="s">
        <v>138</v>
      </c>
      <c r="D27" s="174"/>
      <c r="E27" s="177"/>
      <c r="F27" s="174"/>
      <c r="G27" s="208"/>
      <c r="H27" s="157"/>
      <c r="I27" s="183"/>
      <c r="J27" s="161"/>
      <c r="K27" s="161"/>
      <c r="L27" s="184"/>
      <c r="M27" s="187"/>
      <c r="N27" s="190"/>
      <c r="O27" s="193"/>
      <c r="P27" s="183"/>
      <c r="Q27" s="193"/>
      <c r="R27" s="183"/>
      <c r="S27" s="183"/>
      <c r="T27" s="183"/>
      <c r="U27" s="157"/>
      <c r="V27" s="162"/>
      <c r="W27" s="162"/>
      <c r="X27" s="194"/>
      <c r="Y27" s="161"/>
      <c r="Z27" s="161"/>
      <c r="AA27" s="165"/>
      <c r="AB27" s="165"/>
      <c r="AC27" s="165"/>
      <c r="AD27" s="195"/>
      <c r="AE27" s="157"/>
      <c r="AF27" s="158"/>
      <c r="AG27" s="157"/>
      <c r="AH27" s="157"/>
      <c r="AI27" s="158"/>
      <c r="AJ27" s="157"/>
      <c r="AK27" s="196"/>
      <c r="AL27" s="20" t="str">
        <f>CONCATENATE(J24," Control"," 4")</f>
        <v>DEST 3 Control 4</v>
      </c>
      <c r="AM27" s="22"/>
      <c r="AN27" s="22"/>
      <c r="AO27" s="22"/>
      <c r="AP27" s="22" t="str">
        <f t="shared" si="109"/>
        <v xml:space="preserve">  a través de </v>
      </c>
      <c r="AQ27" s="20"/>
      <c r="AR27" s="20" t="str">
        <f t="shared" si="18"/>
        <v/>
      </c>
      <c r="AS27" s="20"/>
      <c r="AT27" s="20" t="str">
        <f t="shared" si="19"/>
        <v/>
      </c>
      <c r="AU27" s="20"/>
      <c r="AV27" s="20"/>
      <c r="AW27" s="20"/>
      <c r="AX27" s="21">
        <f t="shared" si="106"/>
        <v>9.8000000000000004E-2</v>
      </c>
      <c r="AY27" s="20" t="str">
        <f t="shared" si="39"/>
        <v>Muy Baja</v>
      </c>
      <c r="AZ27" s="21">
        <f t="shared" si="107"/>
        <v>0.60000000000000009</v>
      </c>
      <c r="BA27" s="20" t="str">
        <f t="shared" si="41"/>
        <v>Moderado</v>
      </c>
      <c r="BB27" s="161"/>
      <c r="BC27" s="161"/>
      <c r="BD27" s="199"/>
      <c r="BE27" s="20" t="str">
        <f>CONCATENATE(J24," Acción preventiva"," 4")</f>
        <v>DEST 3 Acción preventiva 4</v>
      </c>
      <c r="BF27" s="22"/>
      <c r="BG27" s="22"/>
      <c r="BH27" s="22"/>
      <c r="BI27" s="20">
        <f t="shared" si="12"/>
        <v>0</v>
      </c>
      <c r="BJ27" s="20"/>
      <c r="BK27" s="20"/>
      <c r="BL27" s="20"/>
      <c r="BM27" s="20"/>
      <c r="BN27" s="20"/>
      <c r="BO27" s="20"/>
      <c r="BP27" s="20"/>
      <c r="BQ27" s="20"/>
      <c r="BR27" s="20"/>
      <c r="BS27" s="20"/>
      <c r="BT27" s="20"/>
      <c r="BU27" s="20"/>
      <c r="BV27" s="200"/>
      <c r="BW27" s="37"/>
      <c r="BX27" s="37"/>
      <c r="BY27" s="37"/>
      <c r="BZ27" s="37"/>
      <c r="CA27" s="37"/>
      <c r="CB27" s="37"/>
      <c r="CC27" s="37"/>
      <c r="CD27" s="37"/>
      <c r="CE27" s="37"/>
      <c r="CF27" s="37"/>
      <c r="CG27" s="37"/>
      <c r="CH27" s="37"/>
      <c r="CI27" s="37">
        <f t="shared" si="14"/>
        <v>0</v>
      </c>
      <c r="CJ27" s="38"/>
      <c r="CK27" s="23"/>
      <c r="CL27" s="24"/>
      <c r="CM27" s="168"/>
      <c r="CN27" s="25">
        <f t="shared" ref="CN27" si="111">1-(CL27/CM24)</f>
        <v>1</v>
      </c>
      <c r="CO27" s="23" t="str" cm="1">
        <f t="array" ref="CO27">+_xlfn.IFS(CN27&lt;0.8,"Cambio",CN27&lt;0.9,"Revisión de control",CN27&gt;0.89,"Se mantiene")</f>
        <v>Se mantiene</v>
      </c>
      <c r="CP27" s="144"/>
      <c r="CQ27" s="144"/>
      <c r="CR27" s="144"/>
      <c r="CS27" s="144"/>
      <c r="CT27" s="25">
        <f t="shared" si="17"/>
        <v>1</v>
      </c>
    </row>
    <row r="28" spans="1:98" ht="60" customHeight="1" x14ac:dyDescent="0.35">
      <c r="A28" s="147" t="s">
        <v>426</v>
      </c>
      <c r="B28" s="221" t="s">
        <v>84</v>
      </c>
      <c r="C28" s="148" t="s">
        <v>138</v>
      </c>
      <c r="D28" s="172" t="str">
        <f>VLOOKUP(B28,Datos!$B$65:$F$80,3,FALSE)</f>
        <v>Establecer los lineamientos estratégicos y el esquema de operación de la Agencia Nacional de Tierras, asegurando la disponibilidad de los recursos necesarios para su aplicación.</v>
      </c>
      <c r="E28" s="175" t="str">
        <f>VLOOKUP(B28,Datos!$B$65:$F$80,5,FALSE)</f>
        <v>La posibilidad de incumplir con los lineamientos estratégicos y de operación de la entidad</v>
      </c>
      <c r="F28" s="172" t="str">
        <f>VLOOKUP(B28,Datos!$B$65:$F$80,4,FALSE)</f>
        <v>Desde la comprensión del contexto interno y externo, hasta la formulación de planes, programas y proyectos relacionados con el cumplimiento de las funciones de la entidad.</v>
      </c>
      <c r="G28" s="208" t="s">
        <v>440</v>
      </c>
      <c r="H28" s="157" t="s">
        <v>1199</v>
      </c>
      <c r="I28" s="181">
        <f t="shared" ref="I28" si="112">IF(K28="",0,1)</f>
        <v>1</v>
      </c>
      <c r="J28" s="159" t="str">
        <f t="shared" ref="J28" si="113">CONCATENATE(C28," ",K28)</f>
        <v>DEST 4</v>
      </c>
      <c r="K28" s="159">
        <v>4</v>
      </c>
      <c r="L28" s="184">
        <v>46150</v>
      </c>
      <c r="M28" s="185">
        <f ca="1">+TODAY()-L28</f>
        <v>1</v>
      </c>
      <c r="N28" s="188" t="s">
        <v>1228</v>
      </c>
      <c r="O28" s="191" t="s">
        <v>19</v>
      </c>
      <c r="P28" s="181">
        <f>VLOOKUP(O28,Datos!$B$20:$D$25,3,FALSE)</f>
        <v>0.2</v>
      </c>
      <c r="Q28" s="191" t="s">
        <v>32</v>
      </c>
      <c r="R28" s="181">
        <f>VLOOKUP(Q28,Datos!$C$20:$D$25,2,FALSE)</f>
        <v>0.8</v>
      </c>
      <c r="S28" s="181">
        <f t="shared" ref="S28" si="114">+IF(P28="",R28,IF(R28="",P28,IF(P28&gt;R28,P28,R28)))</f>
        <v>0.8</v>
      </c>
      <c r="T28" s="181" t="str" cm="1">
        <f t="array" ref="T28">_xlfn.IFS(S28=P28,O28,S28=R28,Q28)</f>
        <v>El riesgo afecta la imagen de  la entidad con efecto publicitario sostenido a nivel de sector administrativo, nivel departamental o municipal</v>
      </c>
      <c r="U28" s="157" t="s">
        <v>4</v>
      </c>
      <c r="V28" s="162" t="s">
        <v>1229</v>
      </c>
      <c r="W28" s="162" t="s">
        <v>1230</v>
      </c>
      <c r="X28" s="194" t="str">
        <f t="shared" si="29"/>
        <v>Posibilidad de pérdida reputacional en la imagen institucional dentro de la política publica a nivel sectorial debido al desconocimiento o falta de apropiación en metodologías correctas para la producción del dato de las dependencias para reporte de indicadores y, además, tener los Sistemas de Información sincronizados</v>
      </c>
      <c r="Y28" s="159" t="s">
        <v>206</v>
      </c>
      <c r="Z28" s="159" t="s">
        <v>214</v>
      </c>
      <c r="AA28" s="163" t="s">
        <v>257</v>
      </c>
      <c r="AB28" s="163" t="s">
        <v>1037</v>
      </c>
      <c r="AC28" s="163" t="s">
        <v>1079</v>
      </c>
      <c r="AD28" s="195">
        <f>365*24</f>
        <v>8760</v>
      </c>
      <c r="AE28" s="157" t="str">
        <f t="shared" ref="AE28" si="115">IF(AD28&lt;=0,"",IF(AD28&lt;=2,"Muy Baja",IF(AD28&lt;=24,"Baja",IF(AD28&lt;=500,"Media",IF(AD28&lt;=5000,"Alta","Muy Alta")))))</f>
        <v>Muy Alta</v>
      </c>
      <c r="AF28" s="158">
        <f t="shared" ref="AF28" si="116">IF(AE28="","",IF(AE28="Muy Baja",0.2,IF(AE28="Baja",0.4,IF(AE28="Media",0.6,IF(AE28="Alta",0.8,IF(AE28="Muy Alta",1,))))))</f>
        <v>1</v>
      </c>
      <c r="AG28" s="158" t="str">
        <f t="shared" ref="AG28" si="117">+T28</f>
        <v>El riesgo afecta la imagen de  la entidad con efecto publicitario sostenido a nivel de sector administrativo, nivel departamental o municipal</v>
      </c>
      <c r="AH28" s="157" t="str" cm="1">
        <f t="array" ref="AH28">_xlfn.IFS(AG28=Datos!$C$6,"Leve",AG28=Datos!$D$6,"Leve",AG28=Datos!$C$7,"Menor",AG28=Datos!$D$7,"Menor",AG28=Datos!$C$8,"Moderado",AG28=Datos!$D$8,"Moderado",AG28=Datos!$C$9,"Mayor",AG28=Datos!$D$9,"Mayor",AG28=Datos!$C$10,"Catastrófico",AG28=Datos!$D$10,"Catastrófico")</f>
        <v>Mayor</v>
      </c>
      <c r="AI28" s="158">
        <f t="shared" ref="AI28" si="118">IF(AH28="","",IF(AH28="Leve",0.2,IF(AH28="Menor",0.4,IF(AH28="Moderado",0.6,IF(AH28="Mayor",0.8,IF(AH28="Catastrófico",1,))))))</f>
        <v>0.8</v>
      </c>
      <c r="AJ28" s="157" t="str">
        <f t="shared" ref="AJ28" si="119">IF(OR(AND(AE28="Muy Baja",AH28="Leve"),AND(AE28="Muy Baja",AH28="Menor"),AND(AE28="Baja",AH28="Leve")),"Bajo",IF(OR(AND(AE28="Muy baja",AH28="Moderado"),AND(AE28="Baja",AH28="Menor"),AND(AE28="Baja",AH28="Moderado"),AND(AE28="Media",AH28="Leve"),AND(AE28="Media",AH28="Menor"),AND(AE28="Media",AH28="Moderado"),AND(AE28="Alta",AH28="Leve"),AND(AE28="Alta",AH28="Menor")),"Moderado",IF(OR(AND(AE28="Muy Baja",AH28="Mayor"),AND(AE28="Baja",AH28="Mayor"),AND(AE28="Media",AH28="Mayor"),AND(AE28="Alta",AH28="Moderado"),AND(AE28="Alta",AH28="Mayor"),AND(AE28="Muy Alta",AH28="Leve"),AND(AE28="Muy Alta",AH28="Menor"),AND(AE28="Muy Alta",AH28="Moderado"),AND(AE28="Muy Alta",AH28="Mayor")),"Alto",IF(OR(AND(AE28="Muy Baja",AH28="Catastrófico"),AND(AE28="Baja",AH28="Catastrófico"),AND(AE28="Media",AH28="Catastrófico"),AND(AE28="Alta",AH28="Catastrófico"),AND(AE28="Muy Alta",AH28="Catastrófico")),"Extremo",""))))</f>
        <v>Alto</v>
      </c>
      <c r="AK28" s="196" t="str" cm="1">
        <f t="array" ref="AK28">_xlfn.IFS(AJ28="Bajo","Aceptar",AJ28="Moderado","Reducir",AJ28="Alto","Reducir",AJ28="Extremo","Reducir")</f>
        <v>Reducir</v>
      </c>
      <c r="AL28" s="20" t="str">
        <f>CONCATENATE(J28," Control"," 1")</f>
        <v>DEST 4 Control 1</v>
      </c>
      <c r="AM28" s="22" t="s">
        <v>1203</v>
      </c>
      <c r="AN28" s="22" t="s">
        <v>1231</v>
      </c>
      <c r="AO28" s="22" t="s">
        <v>1232</v>
      </c>
      <c r="AP28" s="22" t="str">
        <f t="shared" si="109"/>
        <v>La OFICINA DE PLANEACIÓN verifica los datos entregados por las dependencias a través de sus fichas de indicadores donde valida que los datos registrados sean coherentes con la ficha técnica del indicador y de cumplimiento a las necesidades de información de la Entidad, en caso de alguna novedad se responde por correo electrónico la justificación de la devolución</v>
      </c>
      <c r="AQ28" s="20" t="s">
        <v>54</v>
      </c>
      <c r="AR28" s="20" t="str">
        <f t="shared" si="18"/>
        <v>Probabilidad</v>
      </c>
      <c r="AS28" s="20" t="s">
        <v>56</v>
      </c>
      <c r="AT28" s="20" t="str">
        <f t="shared" si="19"/>
        <v>30%</v>
      </c>
      <c r="AU28" s="20" t="s">
        <v>1</v>
      </c>
      <c r="AV28" s="20" t="s">
        <v>2</v>
      </c>
      <c r="AW28" s="20" t="s">
        <v>3</v>
      </c>
      <c r="AX28" s="21">
        <f t="shared" ref="AX28" si="120">+IF(AR28="Probabilidad",AF28-(AF28*AT28),AF28)</f>
        <v>0.7</v>
      </c>
      <c r="AY28" s="20" t="str">
        <f t="shared" si="39"/>
        <v>Alta</v>
      </c>
      <c r="AZ28" s="21">
        <f t="shared" ref="AZ28" si="121">+IF(AR28="Impacto",AI28-(AI28*AT28),AI28)</f>
        <v>0.8</v>
      </c>
      <c r="BA28" s="20" t="str">
        <f t="shared" si="41"/>
        <v>Mayor</v>
      </c>
      <c r="BB28" s="159" t="str">
        <f t="shared" ref="BB28" si="122">IF(OR(AND(AY31="Muy Baja",BA31="Leve"),AND(AY31="Muy Baja",BA31="Menor"),AND(AY31="Baja",BA31="Leve")),"Bajo",IF(OR(AND(AY31="Muy baja",BA31="Moderado"),AND(AY31="Baja",BA31="Menor"),AND(AY31="Baja",BA31="Moderado"),AND(AY31="Media",BA31="Leve"),AND(AY31="Media",BA31="Menor"),AND(AY31="Media",BA31="Moderado"),AND(AY31="Alta",BA31="Leve"),AND(AY31="Alta",BA31="Menor")),"Moderado",IF(OR(AND(AY31="Muy Baja",BA31="Mayor"),AND(AY31="Baja",BA31="Mayor"),AND(AY31="Media",BA31="Mayor"),AND(AY31="Alta",BA31="Moderado"),AND(AY31="Alta",BA31="Mayor"),AND(AY31="Muy Alta",BA31="Leve"),AND(AY31="Muy Alta",BA31="Menor"),AND(AY31="Muy Alta",BA31="Moderado"),AND(AY31="Muy Alta",BA31="Mayor")),"Alto",IF(OR(AND(AY31="Muy Baja",BA31="Catastrófico"),AND(AY31="Baja",BA31="Catastrófico"),AND(AY31="Media",BA31="Catastrófico"),AND(AY31="Alta",BA31="Catastrófico"),AND(AY31="Muy Alta",BA31="Catastrófico")),"Extremo",""))))</f>
        <v>Alto</v>
      </c>
      <c r="BC28" s="159" t="str" cm="1">
        <f t="array" ref="BC28">_xlfn.IFS(BB28="Bajo","Aceptar",BB28="Moderado","Reducir",BB28="Alto","Reducir",BB28="Extremo","Reducir")</f>
        <v>Reducir</v>
      </c>
      <c r="BD28" s="197" t="str" cm="1">
        <f t="array" ref="BD28">_xlfn.IFS(BC28="Aceptar","No",BC28="Reducir","Si")</f>
        <v>Si</v>
      </c>
      <c r="BE28" s="20" t="str">
        <f>CONCATENATE(J28," Acción preventiva"," 1")</f>
        <v>DEST 4 Acción preventiva 1</v>
      </c>
      <c r="BF28" s="22" t="s">
        <v>309</v>
      </c>
      <c r="BG28" s="22" t="s">
        <v>441</v>
      </c>
      <c r="BH28" s="22" t="s">
        <v>442</v>
      </c>
      <c r="BI28" s="20">
        <f t="shared" si="12"/>
        <v>10</v>
      </c>
      <c r="BJ28" s="20"/>
      <c r="BK28" s="20">
        <v>1</v>
      </c>
      <c r="BL28" s="20">
        <v>1</v>
      </c>
      <c r="BM28" s="20">
        <v>1</v>
      </c>
      <c r="BN28" s="20">
        <v>1</v>
      </c>
      <c r="BO28" s="20">
        <v>1</v>
      </c>
      <c r="BP28" s="20">
        <v>1</v>
      </c>
      <c r="BQ28" s="20">
        <v>1</v>
      </c>
      <c r="BR28" s="20">
        <v>1</v>
      </c>
      <c r="BS28" s="20">
        <v>1</v>
      </c>
      <c r="BT28" s="20">
        <v>1</v>
      </c>
      <c r="BU28" s="20"/>
      <c r="BV28" s="200">
        <f t="shared" si="84"/>
        <v>0</v>
      </c>
      <c r="BW28" s="37"/>
      <c r="BX28" s="37"/>
      <c r="BY28" s="37"/>
      <c r="BZ28" s="37"/>
      <c r="CA28" s="37"/>
      <c r="CB28" s="37"/>
      <c r="CC28" s="37"/>
      <c r="CD28" s="37"/>
      <c r="CE28" s="37"/>
      <c r="CF28" s="37"/>
      <c r="CG28" s="37"/>
      <c r="CH28" s="37"/>
      <c r="CI28" s="37">
        <f t="shared" si="14"/>
        <v>0</v>
      </c>
      <c r="CJ28" s="38"/>
      <c r="CK28" s="23"/>
      <c r="CL28" s="24"/>
      <c r="CM28" s="166">
        <f t="shared" ref="CM28" si="123">+AD28</f>
        <v>8760</v>
      </c>
      <c r="CN28" s="25">
        <f t="shared" ref="CN28" si="124">1-(CL28/CM28)</f>
        <v>1</v>
      </c>
      <c r="CO28" s="23" t="str" cm="1">
        <f t="array" ref="CO28">+_xlfn.IFS(CN28&lt;0.8,"Cambio",CN28&lt;0.9,"Revisión de control",CN28&gt;0.89,"Se mantiene")</f>
        <v>Se mantiene</v>
      </c>
      <c r="CP28" s="144"/>
      <c r="CQ28" s="144"/>
      <c r="CR28" s="144"/>
      <c r="CS28" s="144"/>
      <c r="CT28" s="25">
        <f t="shared" si="17"/>
        <v>1</v>
      </c>
    </row>
    <row r="29" spans="1:98" ht="60" customHeight="1" x14ac:dyDescent="0.35">
      <c r="A29" s="147" t="s">
        <v>426</v>
      </c>
      <c r="B29" s="222"/>
      <c r="C29" s="148" t="s">
        <v>138</v>
      </c>
      <c r="D29" s="173"/>
      <c r="E29" s="176"/>
      <c r="F29" s="173"/>
      <c r="G29" s="208"/>
      <c r="H29" s="157"/>
      <c r="I29" s="182"/>
      <c r="J29" s="160"/>
      <c r="K29" s="160"/>
      <c r="L29" s="184"/>
      <c r="M29" s="186"/>
      <c r="N29" s="189"/>
      <c r="O29" s="192"/>
      <c r="P29" s="182"/>
      <c r="Q29" s="192"/>
      <c r="R29" s="182"/>
      <c r="S29" s="182"/>
      <c r="T29" s="182"/>
      <c r="U29" s="157"/>
      <c r="V29" s="162"/>
      <c r="W29" s="162"/>
      <c r="X29" s="194"/>
      <c r="Y29" s="160"/>
      <c r="Z29" s="160"/>
      <c r="AA29" s="164"/>
      <c r="AB29" s="164"/>
      <c r="AC29" s="164"/>
      <c r="AD29" s="195"/>
      <c r="AE29" s="157"/>
      <c r="AF29" s="158"/>
      <c r="AG29" s="157"/>
      <c r="AH29" s="157"/>
      <c r="AI29" s="158"/>
      <c r="AJ29" s="157"/>
      <c r="AK29" s="196"/>
      <c r="AL29" s="20" t="str">
        <f>CONCATENATE(J28," Control"," 2")</f>
        <v>DEST 4 Control 2</v>
      </c>
      <c r="AM29" s="22" t="s">
        <v>1203</v>
      </c>
      <c r="AN29" s="22" t="s">
        <v>1233</v>
      </c>
      <c r="AO29" s="22" t="s">
        <v>1234</v>
      </c>
      <c r="AP29" s="22" t="str">
        <f t="shared" si="109"/>
        <v>La OFICINA DE PLANEACIÓN realiza actualización del dato que presenta novedad y a través de una mesa técnica con la dependencia que produce el dato se valida el porque de la observación y actualiza el reporte de acuerdo con la estructura de reporte de sistemas de información</v>
      </c>
      <c r="AQ29" s="20" t="s">
        <v>55</v>
      </c>
      <c r="AR29" s="20" t="str">
        <f t="shared" si="18"/>
        <v>Impacto</v>
      </c>
      <c r="AS29" s="20" t="s">
        <v>56</v>
      </c>
      <c r="AT29" s="20" t="str">
        <f t="shared" si="19"/>
        <v>25%</v>
      </c>
      <c r="AU29" s="20" t="s">
        <v>1</v>
      </c>
      <c r="AV29" s="20" t="s">
        <v>2</v>
      </c>
      <c r="AW29" s="20" t="s">
        <v>3</v>
      </c>
      <c r="AX29" s="21">
        <f t="shared" ref="AX29:AX31" si="125">+IF(AR29="Probabilidad",AX28-(AX28*AT29),AX28)</f>
        <v>0.7</v>
      </c>
      <c r="AY29" s="20" t="str">
        <f t="shared" si="39"/>
        <v>Alta</v>
      </c>
      <c r="AZ29" s="21">
        <f t="shared" ref="AZ29:AZ31" si="126">+IF(AR29="Impacto",AZ28-(AZ28*AT29),AZ28)</f>
        <v>0.60000000000000009</v>
      </c>
      <c r="BA29" s="20" t="str">
        <f t="shared" si="41"/>
        <v>Moderado</v>
      </c>
      <c r="BB29" s="160"/>
      <c r="BC29" s="160"/>
      <c r="BD29" s="198"/>
      <c r="BE29" s="20" t="str">
        <f>CONCATENATE(J28," Acción preventiva"," 2")</f>
        <v>DEST 4 Acción preventiva 2</v>
      </c>
      <c r="BF29" s="22"/>
      <c r="BG29" s="22"/>
      <c r="BH29" s="22"/>
      <c r="BI29" s="20">
        <f t="shared" si="12"/>
        <v>0</v>
      </c>
      <c r="BJ29" s="20"/>
      <c r="BK29" s="20"/>
      <c r="BL29" s="20"/>
      <c r="BM29" s="20"/>
      <c r="BN29" s="20"/>
      <c r="BO29" s="20"/>
      <c r="BP29" s="20"/>
      <c r="BQ29" s="20"/>
      <c r="BR29" s="20"/>
      <c r="BS29" s="20"/>
      <c r="BT29" s="20"/>
      <c r="BU29" s="20"/>
      <c r="BV29" s="200"/>
      <c r="BW29" s="37"/>
      <c r="BX29" s="37"/>
      <c r="BY29" s="37"/>
      <c r="BZ29" s="37"/>
      <c r="CA29" s="37"/>
      <c r="CB29" s="37"/>
      <c r="CC29" s="37"/>
      <c r="CD29" s="37"/>
      <c r="CE29" s="37"/>
      <c r="CF29" s="37"/>
      <c r="CG29" s="37"/>
      <c r="CH29" s="37"/>
      <c r="CI29" s="37">
        <f t="shared" si="14"/>
        <v>0</v>
      </c>
      <c r="CJ29" s="38"/>
      <c r="CK29" s="23"/>
      <c r="CL29" s="24"/>
      <c r="CM29" s="167"/>
      <c r="CN29" s="25">
        <f t="shared" ref="CN29" si="127">1-(CL29/CM28)</f>
        <v>1</v>
      </c>
      <c r="CO29" s="23" t="str" cm="1">
        <f t="array" ref="CO29">+_xlfn.IFS(CN29&lt;0.8,"Cambio",CN29&lt;0.9,"Revisión de control",CN29&gt;0.89,"Se mantiene")</f>
        <v>Se mantiene</v>
      </c>
      <c r="CP29" s="144"/>
      <c r="CQ29" s="144"/>
      <c r="CR29" s="144"/>
      <c r="CS29" s="144"/>
      <c r="CT29" s="25">
        <f t="shared" si="17"/>
        <v>1</v>
      </c>
    </row>
    <row r="30" spans="1:98" ht="60" customHeight="1" x14ac:dyDescent="0.35">
      <c r="A30" s="147" t="s">
        <v>426</v>
      </c>
      <c r="B30" s="222"/>
      <c r="C30" s="148" t="s">
        <v>138</v>
      </c>
      <c r="D30" s="173"/>
      <c r="E30" s="176"/>
      <c r="F30" s="173"/>
      <c r="G30" s="208"/>
      <c r="H30" s="157"/>
      <c r="I30" s="182"/>
      <c r="J30" s="160"/>
      <c r="K30" s="160"/>
      <c r="L30" s="184"/>
      <c r="M30" s="186"/>
      <c r="N30" s="189"/>
      <c r="O30" s="192"/>
      <c r="P30" s="182"/>
      <c r="Q30" s="192"/>
      <c r="R30" s="182"/>
      <c r="S30" s="182"/>
      <c r="T30" s="182"/>
      <c r="U30" s="157"/>
      <c r="V30" s="162"/>
      <c r="W30" s="162"/>
      <c r="X30" s="194"/>
      <c r="Y30" s="160"/>
      <c r="Z30" s="160"/>
      <c r="AA30" s="164"/>
      <c r="AB30" s="164"/>
      <c r="AC30" s="164"/>
      <c r="AD30" s="195"/>
      <c r="AE30" s="157"/>
      <c r="AF30" s="158"/>
      <c r="AG30" s="157"/>
      <c r="AH30" s="157"/>
      <c r="AI30" s="158"/>
      <c r="AJ30" s="157"/>
      <c r="AK30" s="196"/>
      <c r="AL30" s="20" t="str">
        <f>CONCATENATE(J28," Control"," 3")</f>
        <v>DEST 4 Control 3</v>
      </c>
      <c r="AM30" s="22"/>
      <c r="AN30" s="22"/>
      <c r="AO30" s="22"/>
      <c r="AP30" s="22" t="str">
        <f t="shared" si="109"/>
        <v xml:space="preserve">  a través de </v>
      </c>
      <c r="AQ30" s="20"/>
      <c r="AR30" s="20" t="str">
        <f t="shared" si="18"/>
        <v/>
      </c>
      <c r="AS30" s="20"/>
      <c r="AT30" s="20" t="str">
        <f t="shared" si="19"/>
        <v/>
      </c>
      <c r="AU30" s="20"/>
      <c r="AV30" s="20"/>
      <c r="AW30" s="20"/>
      <c r="AX30" s="21">
        <f t="shared" si="125"/>
        <v>0.7</v>
      </c>
      <c r="AY30" s="20" t="str">
        <f t="shared" si="39"/>
        <v>Alta</v>
      </c>
      <c r="AZ30" s="21">
        <f t="shared" si="126"/>
        <v>0.60000000000000009</v>
      </c>
      <c r="BA30" s="20" t="str">
        <f t="shared" si="41"/>
        <v>Moderado</v>
      </c>
      <c r="BB30" s="160"/>
      <c r="BC30" s="160"/>
      <c r="BD30" s="198"/>
      <c r="BE30" s="20" t="str">
        <f>CONCATENATE(J28," Acción preventiva"," 3")</f>
        <v>DEST 4 Acción preventiva 3</v>
      </c>
      <c r="BF30" s="22"/>
      <c r="BG30" s="22"/>
      <c r="BH30" s="22"/>
      <c r="BI30" s="20">
        <f t="shared" si="12"/>
        <v>0</v>
      </c>
      <c r="BJ30" s="20"/>
      <c r="BK30" s="20"/>
      <c r="BL30" s="20"/>
      <c r="BM30" s="20"/>
      <c r="BN30" s="20"/>
      <c r="BO30" s="20"/>
      <c r="BP30" s="20"/>
      <c r="BQ30" s="20"/>
      <c r="BR30" s="20"/>
      <c r="BS30" s="20"/>
      <c r="BT30" s="20"/>
      <c r="BU30" s="20"/>
      <c r="BV30" s="200"/>
      <c r="BW30" s="37"/>
      <c r="BX30" s="37"/>
      <c r="BY30" s="37"/>
      <c r="BZ30" s="37"/>
      <c r="CA30" s="37"/>
      <c r="CB30" s="37"/>
      <c r="CC30" s="37"/>
      <c r="CD30" s="37"/>
      <c r="CE30" s="37"/>
      <c r="CF30" s="37"/>
      <c r="CG30" s="37"/>
      <c r="CH30" s="37"/>
      <c r="CI30" s="37">
        <f t="shared" si="14"/>
        <v>0</v>
      </c>
      <c r="CJ30" s="38"/>
      <c r="CK30" s="23"/>
      <c r="CL30" s="24"/>
      <c r="CM30" s="167"/>
      <c r="CN30" s="25">
        <f t="shared" ref="CN30" si="128">1-(CL30/CM28)</f>
        <v>1</v>
      </c>
      <c r="CO30" s="23" t="str" cm="1">
        <f t="array" ref="CO30">+_xlfn.IFS(CN30&lt;0.8,"Cambio",CN30&lt;0.9,"Revisión de control",CN30&gt;0.89,"Se mantiene")</f>
        <v>Se mantiene</v>
      </c>
      <c r="CP30" s="144"/>
      <c r="CQ30" s="144"/>
      <c r="CR30" s="144"/>
      <c r="CS30" s="144"/>
      <c r="CT30" s="25">
        <f t="shared" si="17"/>
        <v>1</v>
      </c>
    </row>
    <row r="31" spans="1:98" ht="60" customHeight="1" x14ac:dyDescent="0.35">
      <c r="A31" s="147" t="s">
        <v>426</v>
      </c>
      <c r="B31" s="223"/>
      <c r="C31" s="148" t="s">
        <v>138</v>
      </c>
      <c r="D31" s="174"/>
      <c r="E31" s="177"/>
      <c r="F31" s="174"/>
      <c r="G31" s="208"/>
      <c r="H31" s="157"/>
      <c r="I31" s="183"/>
      <c r="J31" s="161"/>
      <c r="K31" s="161"/>
      <c r="L31" s="184"/>
      <c r="M31" s="187"/>
      <c r="N31" s="190"/>
      <c r="O31" s="193"/>
      <c r="P31" s="183"/>
      <c r="Q31" s="193"/>
      <c r="R31" s="183"/>
      <c r="S31" s="183"/>
      <c r="T31" s="183"/>
      <c r="U31" s="157"/>
      <c r="V31" s="162"/>
      <c r="W31" s="162"/>
      <c r="X31" s="194"/>
      <c r="Y31" s="161"/>
      <c r="Z31" s="161"/>
      <c r="AA31" s="165"/>
      <c r="AB31" s="165"/>
      <c r="AC31" s="165"/>
      <c r="AD31" s="195"/>
      <c r="AE31" s="157"/>
      <c r="AF31" s="158"/>
      <c r="AG31" s="157"/>
      <c r="AH31" s="157"/>
      <c r="AI31" s="158"/>
      <c r="AJ31" s="157"/>
      <c r="AK31" s="196"/>
      <c r="AL31" s="20" t="str">
        <f>CONCATENATE(J28," Control"," 4")</f>
        <v>DEST 4 Control 4</v>
      </c>
      <c r="AM31" s="22"/>
      <c r="AN31" s="22"/>
      <c r="AO31" s="22"/>
      <c r="AP31" s="22" t="str">
        <f t="shared" si="109"/>
        <v xml:space="preserve">  a través de </v>
      </c>
      <c r="AQ31" s="20"/>
      <c r="AR31" s="20" t="str">
        <f t="shared" si="18"/>
        <v/>
      </c>
      <c r="AS31" s="20"/>
      <c r="AT31" s="20" t="str">
        <f t="shared" si="19"/>
        <v/>
      </c>
      <c r="AU31" s="20"/>
      <c r="AV31" s="20"/>
      <c r="AW31" s="20"/>
      <c r="AX31" s="21">
        <f t="shared" si="125"/>
        <v>0.7</v>
      </c>
      <c r="AY31" s="20" t="str">
        <f t="shared" si="39"/>
        <v>Alta</v>
      </c>
      <c r="AZ31" s="21">
        <f t="shared" si="126"/>
        <v>0.60000000000000009</v>
      </c>
      <c r="BA31" s="20" t="str">
        <f t="shared" si="41"/>
        <v>Moderado</v>
      </c>
      <c r="BB31" s="161"/>
      <c r="BC31" s="161"/>
      <c r="BD31" s="199"/>
      <c r="BE31" s="20" t="str">
        <f>CONCATENATE(J28," Acción preventiva"," 4")</f>
        <v>DEST 4 Acción preventiva 4</v>
      </c>
      <c r="BF31" s="22"/>
      <c r="BG31" s="22"/>
      <c r="BH31" s="22"/>
      <c r="BI31" s="20">
        <f t="shared" si="12"/>
        <v>0</v>
      </c>
      <c r="BJ31" s="20"/>
      <c r="BK31" s="20"/>
      <c r="BL31" s="20"/>
      <c r="BM31" s="20"/>
      <c r="BN31" s="20"/>
      <c r="BO31" s="20"/>
      <c r="BP31" s="20"/>
      <c r="BQ31" s="20"/>
      <c r="BR31" s="20"/>
      <c r="BS31" s="20"/>
      <c r="BT31" s="20"/>
      <c r="BU31" s="20"/>
      <c r="BV31" s="200"/>
      <c r="BW31" s="37"/>
      <c r="BX31" s="37"/>
      <c r="BY31" s="37"/>
      <c r="BZ31" s="37"/>
      <c r="CA31" s="37"/>
      <c r="CB31" s="37"/>
      <c r="CC31" s="37"/>
      <c r="CD31" s="37"/>
      <c r="CE31" s="37"/>
      <c r="CF31" s="37"/>
      <c r="CG31" s="37"/>
      <c r="CH31" s="37"/>
      <c r="CI31" s="37">
        <f t="shared" si="14"/>
        <v>0</v>
      </c>
      <c r="CJ31" s="38"/>
      <c r="CK31" s="23"/>
      <c r="CL31" s="24"/>
      <c r="CM31" s="168"/>
      <c r="CN31" s="25">
        <f t="shared" ref="CN31" si="129">1-(CL31/CM28)</f>
        <v>1</v>
      </c>
      <c r="CO31" s="23" t="str" cm="1">
        <f t="array" ref="CO31">+_xlfn.IFS(CN31&lt;0.8,"Cambio",CN31&lt;0.9,"Revisión de control",CN31&gt;0.89,"Se mantiene")</f>
        <v>Se mantiene</v>
      </c>
      <c r="CP31" s="144"/>
      <c r="CQ31" s="144"/>
      <c r="CR31" s="144"/>
      <c r="CS31" s="144"/>
      <c r="CT31" s="25">
        <f t="shared" si="17"/>
        <v>1</v>
      </c>
    </row>
    <row r="32" spans="1:98" ht="60" customHeight="1" x14ac:dyDescent="0.35">
      <c r="A32" s="145" t="s">
        <v>635</v>
      </c>
      <c r="B32" s="221" t="s">
        <v>201</v>
      </c>
      <c r="C32" s="149" t="s">
        <v>139</v>
      </c>
      <c r="D32" s="172" t="str">
        <f>VLOOKUP(B32,Datos!$B$65:$F$80,3,FALSE)</f>
        <v>Establecer lineamientos para la comunicación y coordinación intra e interinstitucional, que proporcione a los grupos de interés información veraz, objetiva y oportuna de la misión, objetivos y gestión de la Agencia Nacional de Tierras.</v>
      </c>
      <c r="E32" s="175" t="str">
        <f>VLOOKUP(B32,Datos!$B$65:$F$80,5,FALSE)</f>
        <v>La posibilidad de incumplir con los lineamientos para la comunicación interna y externa enfocada hacia los grupos de interés de la entidad</v>
      </c>
      <c r="F32" s="172" t="str">
        <f>VLOOKUP(B32,Datos!$B$65:$F$80,4,FALSE)</f>
        <v>Desde la formulación de lineamientos de comunicación interna y externa, hasta la articulación con los grupos de interés y organismos de control.</v>
      </c>
      <c r="G32" s="208" t="s">
        <v>627</v>
      </c>
      <c r="H32" s="157" t="s">
        <v>1701</v>
      </c>
      <c r="I32" s="181">
        <f t="shared" ref="I32" si="130">IF(K32="",0,1)</f>
        <v>1</v>
      </c>
      <c r="J32" s="159" t="str">
        <f t="shared" ref="J32" si="131">CONCATENATE(C32," ",K32)</f>
        <v>COGGI 5</v>
      </c>
      <c r="K32" s="159">
        <v>5</v>
      </c>
      <c r="L32" s="184">
        <v>46150</v>
      </c>
      <c r="M32" s="185">
        <f ca="1">+TODAY()-L32</f>
        <v>1</v>
      </c>
      <c r="N32" s="188" t="s">
        <v>1072</v>
      </c>
      <c r="O32" s="191" t="s">
        <v>19</v>
      </c>
      <c r="P32" s="181">
        <f>VLOOKUP(O32,Datos!$B$20:$D$25,3,FALSE)</f>
        <v>0.2</v>
      </c>
      <c r="Q32" s="191" t="s">
        <v>35</v>
      </c>
      <c r="R32" s="181">
        <f>VLOOKUP(Q32,Datos!$C$20:$D$25,2,FALSE)</f>
        <v>1</v>
      </c>
      <c r="S32" s="181">
        <f>+IF(P32="",R32,IF(R32="",P32,IF(P32&gt;R32,P32,R32)))</f>
        <v>1</v>
      </c>
      <c r="T32" s="181" t="str" cm="1">
        <f t="array" ref="T32">_xlfn.IFS(S32=P32,O32,S32=R32,Q32)</f>
        <v>El riesgo afecta la imagen de la entidad a nivel nacional, con efecto publicitarios sostenible a nivel país</v>
      </c>
      <c r="U32" s="162" t="s">
        <v>4</v>
      </c>
      <c r="V32" s="162" t="s">
        <v>1074</v>
      </c>
      <c r="W32" s="162" t="s">
        <v>1075</v>
      </c>
      <c r="X32" s="194" t="str">
        <f t="shared" si="29"/>
        <v>Posibilidad de pérdida reputacional en la credibilidad y mala imagen institucional debido deficiencia en la información interna y externa de boletines y comunicados de prensa en la entidad</v>
      </c>
      <c r="Y32" s="159" t="s">
        <v>212</v>
      </c>
      <c r="Z32" s="159" t="s">
        <v>216</v>
      </c>
      <c r="AA32" s="163" t="s">
        <v>257</v>
      </c>
      <c r="AB32" s="163" t="s">
        <v>1078</v>
      </c>
      <c r="AC32" s="163" t="s">
        <v>1079</v>
      </c>
      <c r="AD32" s="195">
        <v>8760</v>
      </c>
      <c r="AE32" s="157" t="str">
        <f t="shared" ref="AE32" si="132">IF(AD32&lt;=0,"",IF(AD32&lt;=2,"Muy Baja",IF(AD32&lt;=24,"Baja",IF(AD32&lt;=500,"Media",IF(AD32&lt;=5000,"Alta","Muy Alta")))))</f>
        <v>Muy Alta</v>
      </c>
      <c r="AF32" s="158">
        <f t="shared" ref="AF32" si="133">IF(AE32="","",IF(AE32="Muy Baja",0.2,IF(AE32="Baja",0.4,IF(AE32="Media",0.6,IF(AE32="Alta",0.8,IF(AE32="Muy Alta",1,))))))</f>
        <v>1</v>
      </c>
      <c r="AG32" s="158" t="str">
        <f t="shared" ref="AG32" si="134">+T32</f>
        <v>El riesgo afecta la imagen de la entidad a nivel nacional, con efecto publicitarios sostenible a nivel país</v>
      </c>
      <c r="AH32" s="157" t="str" cm="1">
        <f t="array" ref="AH32">_xlfn.IFS(AG32=Datos!$C$6,"Leve",AG32=Datos!$D$6,"Leve",AG32=Datos!$C$7,"Menor",AG32=Datos!$D$7,"Menor",AG32=Datos!$C$8,"Moderado",AG32=Datos!$D$8,"Moderado",AG32=Datos!$C$9,"Mayor",AG32=Datos!$D$9,"Mayor",AG32=Datos!$C$10,"Catastrófico",AG32=Datos!$D$10,"Catastrófico")</f>
        <v>Catastrófico</v>
      </c>
      <c r="AI32" s="158">
        <f t="shared" ref="AI32" si="135">IF(AH32="","",IF(AH32="Leve",0.2,IF(AH32="Menor",0.4,IF(AH32="Moderado",0.6,IF(AH32="Mayor",0.8,IF(AH32="Catastrófico",1,))))))</f>
        <v>1</v>
      </c>
      <c r="AJ32" s="157" t="str">
        <f t="shared" ref="AJ32" si="136">IF(OR(AND(AE32="Muy Baja",AH32="Leve"),AND(AE32="Muy Baja",AH32="Menor"),AND(AE32="Baja",AH32="Leve")),"Bajo",IF(OR(AND(AE32="Muy baja",AH32="Moderado"),AND(AE32="Baja",AH32="Menor"),AND(AE32="Baja",AH32="Moderado"),AND(AE32="Media",AH32="Leve"),AND(AE32="Media",AH32="Menor"),AND(AE32="Media",AH32="Moderado"),AND(AE32="Alta",AH32="Leve"),AND(AE32="Alta",AH32="Menor")),"Moderado",IF(OR(AND(AE32="Muy Baja",AH32="Mayor"),AND(AE32="Baja",AH32="Mayor"),AND(AE32="Media",AH32="Mayor"),AND(AE32="Alta",AH32="Moderado"),AND(AE32="Alta",AH32="Mayor"),AND(AE32="Muy Alta",AH32="Leve"),AND(AE32="Muy Alta",AH32="Menor"),AND(AE32="Muy Alta",AH32="Moderado"),AND(AE32="Muy Alta",AH32="Mayor")),"Alto",IF(OR(AND(AE32="Muy Baja",AH32="Catastrófico"),AND(AE32="Baja",AH32="Catastrófico"),AND(AE32="Media",AH32="Catastrófico"),AND(AE32="Alta",AH32="Catastrófico"),AND(AE32="Muy Alta",AH32="Catastrófico")),"Extremo",""))))</f>
        <v>Extremo</v>
      </c>
      <c r="AK32" s="196" t="str" cm="1">
        <f t="array" ref="AK32">_xlfn.IFS(AJ32="Bajo","Aceptar",AJ32="Moderado","Reducir",AJ32="Alto","Reducir",AJ32="Extremo","Reducir")</f>
        <v>Reducir</v>
      </c>
      <c r="AL32" s="20" t="str">
        <f>CONCATENATE(J32," Control"," 1")</f>
        <v>COGGI 5 Control 1</v>
      </c>
      <c r="AM32" s="135" t="s">
        <v>1090</v>
      </c>
      <c r="AN32" s="134" t="s">
        <v>1080</v>
      </c>
      <c r="AO32" s="22" t="s">
        <v>1081</v>
      </c>
      <c r="AP32" s="22" t="str">
        <f>CONCATENATE(AM32," ",AN32," a través ",AO32)</f>
        <v>El EQUIPO DE COMUNICACIONES - DG revisa el contenido y estilo de los textos redactados para ser aprobados en boletines y comunicados de prensa a través de una matriz de seguimiento donde se ha validado el tipo de información, alcance y usuario final para determinar si cumple con los lineamientos en comunicación interna y externa</v>
      </c>
      <c r="AQ32" s="20" t="s">
        <v>54</v>
      </c>
      <c r="AR32" s="20" t="str">
        <f t="shared" si="18"/>
        <v>Probabilidad</v>
      </c>
      <c r="AS32" s="20" t="s">
        <v>56</v>
      </c>
      <c r="AT32" s="20" t="str">
        <f t="shared" si="19"/>
        <v>30%</v>
      </c>
      <c r="AU32" s="20" t="s">
        <v>5</v>
      </c>
      <c r="AV32" s="20" t="s">
        <v>2</v>
      </c>
      <c r="AW32" s="20" t="s">
        <v>3</v>
      </c>
      <c r="AX32" s="21">
        <f t="shared" ref="AX32" si="137">+IF(AR32="Probabilidad",AF32-(AF32*AT32),AF32)</f>
        <v>0.7</v>
      </c>
      <c r="AY32" s="20" t="str">
        <f t="shared" si="39"/>
        <v>Alta</v>
      </c>
      <c r="AZ32" s="21">
        <f t="shared" ref="AZ32" si="138">+IF(AR32="Impacto",AI32-(AI32*AT32),AI32)</f>
        <v>1</v>
      </c>
      <c r="BA32" s="20" t="str">
        <f t="shared" si="41"/>
        <v>Catastrófico</v>
      </c>
      <c r="BB32" s="159" t="str">
        <f t="shared" ref="BB32" si="139">IF(OR(AND(AY35="Muy Baja",BA35="Leve"),AND(AY35="Muy Baja",BA35="Menor"),AND(AY35="Baja",BA35="Leve")),"Bajo",IF(OR(AND(AY35="Muy baja",BA35="Moderado"),AND(AY35="Baja",BA35="Menor"),AND(AY35="Baja",BA35="Moderado"),AND(AY35="Media",BA35="Leve"),AND(AY35="Media",BA35="Menor"),AND(AY35="Media",BA35="Moderado"),AND(AY35="Alta",BA35="Leve"),AND(AY35="Alta",BA35="Menor")),"Moderado",IF(OR(AND(AY35="Muy Baja",BA35="Mayor"),AND(AY35="Baja",BA35="Mayor"),AND(AY35="Media",BA35="Mayor"),AND(AY35="Alta",BA35="Moderado"),AND(AY35="Alta",BA35="Mayor"),AND(AY35="Muy Alta",BA35="Leve"),AND(AY35="Muy Alta",BA35="Menor"),AND(AY35="Muy Alta",BA35="Moderado"),AND(AY35="Muy Alta",BA35="Mayor")),"Alto",IF(OR(AND(AY35="Muy Baja",BA35="Catastrófico"),AND(AY35="Baja",BA35="Catastrófico"),AND(AY35="Media",BA35="Catastrófico"),AND(AY35="Alta",BA35="Catastrófico"),AND(AY35="Muy Alta",BA35="Catastrófico")),"Extremo",""))))</f>
        <v>Alto</v>
      </c>
      <c r="BC32" s="159" t="str" cm="1">
        <f t="array" ref="BC32">_xlfn.IFS(BB32="Bajo","Aceptar",BB32="Moderado","Reducir",BB32="Alto","Reducir",BB32="Extremo","Reducir")</f>
        <v>Reducir</v>
      </c>
      <c r="BD32" s="197" t="str" cm="1">
        <f t="array" ref="BD32">_xlfn.IFS(BC32="Aceptar","No",BC32="Reducir","Si")</f>
        <v>Si</v>
      </c>
      <c r="BE32" s="20" t="str">
        <f>CONCATENATE(J32," Acción preventiva"," 1")</f>
        <v>COGGI 5 Acción preventiva 1</v>
      </c>
      <c r="BF32" s="22" t="s">
        <v>628</v>
      </c>
      <c r="BG32" s="22" t="s">
        <v>629</v>
      </c>
      <c r="BH32" s="22" t="s">
        <v>630</v>
      </c>
      <c r="BI32" s="20">
        <f>+SUM(BJ32:BU32)</f>
        <v>1</v>
      </c>
      <c r="BJ32" s="20"/>
      <c r="BK32" s="20"/>
      <c r="BL32" s="20"/>
      <c r="BM32" s="20"/>
      <c r="BN32" s="20">
        <v>1</v>
      </c>
      <c r="BO32" s="20"/>
      <c r="BP32" s="20"/>
      <c r="BQ32" s="20"/>
      <c r="BR32" s="20"/>
      <c r="BS32" s="20"/>
      <c r="BT32" s="20"/>
      <c r="BU32" s="20"/>
      <c r="BV32" s="200">
        <f t="shared" si="84"/>
        <v>0</v>
      </c>
      <c r="BW32" s="37"/>
      <c r="BX32" s="37"/>
      <c r="BY32" s="37"/>
      <c r="BZ32" s="37"/>
      <c r="CA32" s="37"/>
      <c r="CB32" s="37"/>
      <c r="CC32" s="37"/>
      <c r="CD32" s="37"/>
      <c r="CE32" s="37"/>
      <c r="CF32" s="37"/>
      <c r="CG32" s="37"/>
      <c r="CH32" s="37"/>
      <c r="CI32" s="37">
        <f t="shared" si="14"/>
        <v>0</v>
      </c>
      <c r="CJ32" s="38"/>
      <c r="CK32" s="23"/>
      <c r="CL32" s="24"/>
      <c r="CM32" s="166">
        <f t="shared" ref="CM32" si="140">+AD32</f>
        <v>8760</v>
      </c>
      <c r="CN32" s="25">
        <f t="shared" ref="CN32" si="141">1-(CL32/CM32)</f>
        <v>1</v>
      </c>
      <c r="CO32" s="23" t="str" cm="1">
        <f t="array" ref="CO32">+_xlfn.IFS(CN32&lt;0.8,"Cambio",CN32&lt;0.9,"Revisión de control",CN32&gt;0.89,"Se mantiene")</f>
        <v>Se mantiene</v>
      </c>
      <c r="CP32" s="144"/>
      <c r="CQ32" s="144"/>
      <c r="CR32" s="144"/>
      <c r="CS32" s="144"/>
      <c r="CT32" s="25">
        <f t="shared" ref="CT32:CT51" si="142">(_xlfn.IFS(CK32="",1,CK32="SI",0)+_xlfn.IFS(CP32="",1,CP32="SI",1,CP32="NO",0)+_xlfn.IFS(CQ32="",1,CQ32="SI",1,CQ32="NO",0)+_xlfn.IFS(CR32="",1,CR32="SI",1,CR32="NO",0)+_xlfn.IFS(CS32="",1,CS32="SI",1,CS32="NO",0))/5</f>
        <v>1</v>
      </c>
    </row>
    <row r="33" spans="1:98" ht="60" customHeight="1" x14ac:dyDescent="0.35">
      <c r="A33" s="145" t="s">
        <v>635</v>
      </c>
      <c r="B33" s="222"/>
      <c r="C33" s="149" t="s">
        <v>139</v>
      </c>
      <c r="D33" s="173"/>
      <c r="E33" s="176"/>
      <c r="F33" s="173"/>
      <c r="G33" s="208"/>
      <c r="H33" s="157"/>
      <c r="I33" s="182"/>
      <c r="J33" s="160"/>
      <c r="K33" s="160"/>
      <c r="L33" s="184"/>
      <c r="M33" s="186"/>
      <c r="N33" s="189"/>
      <c r="O33" s="192"/>
      <c r="P33" s="182"/>
      <c r="Q33" s="192"/>
      <c r="R33" s="182"/>
      <c r="S33" s="182"/>
      <c r="T33" s="182"/>
      <c r="U33" s="162"/>
      <c r="V33" s="162"/>
      <c r="W33" s="162"/>
      <c r="X33" s="194"/>
      <c r="Y33" s="160"/>
      <c r="Z33" s="160"/>
      <c r="AA33" s="164"/>
      <c r="AB33" s="164"/>
      <c r="AC33" s="164"/>
      <c r="AD33" s="195"/>
      <c r="AE33" s="157"/>
      <c r="AF33" s="158"/>
      <c r="AG33" s="157"/>
      <c r="AH33" s="157"/>
      <c r="AI33" s="158"/>
      <c r="AJ33" s="157"/>
      <c r="AK33" s="196"/>
      <c r="AL33" s="20" t="str">
        <f>CONCATENATE(J32," Control"," 2")</f>
        <v>COGGI 5 Control 2</v>
      </c>
      <c r="AM33" s="135" t="s">
        <v>1090</v>
      </c>
      <c r="AN33" s="134" t="s">
        <v>1082</v>
      </c>
      <c r="AO33" s="22" t="s">
        <v>1083</v>
      </c>
      <c r="AP33" s="22" t="str">
        <f t="shared" ref="AP33:AP35" si="143">CONCATENATE(AM33," ",AN33," a través ",AO33)</f>
        <v>El EQUIPO DE COMUNICACIONES - DG emite nuevo mensaje a través de los diferentes medios de comunicación con aclaraciones por parte del Director General o jefe de oficina correspondiente</v>
      </c>
      <c r="AQ33" s="20" t="s">
        <v>55</v>
      </c>
      <c r="AR33" s="20" t="str">
        <f t="shared" si="18"/>
        <v>Impacto</v>
      </c>
      <c r="AS33" s="20" t="s">
        <v>56</v>
      </c>
      <c r="AT33" s="20" t="str">
        <f t="shared" si="19"/>
        <v>25%</v>
      </c>
      <c r="AU33" s="20" t="s">
        <v>5</v>
      </c>
      <c r="AV33" s="20" t="s">
        <v>2</v>
      </c>
      <c r="AW33" s="20" t="s">
        <v>3</v>
      </c>
      <c r="AX33" s="21">
        <f t="shared" ref="AX33:AX35" si="144">+IF(AR33="Probabilidad",AX32-(AX32*AT33),AX32)</f>
        <v>0.7</v>
      </c>
      <c r="AY33" s="20" t="str">
        <f t="shared" si="39"/>
        <v>Alta</v>
      </c>
      <c r="AZ33" s="21">
        <f t="shared" ref="AZ33:AZ35" si="145">+IF(AR33="Impacto",AZ32-(AZ32*AT33),AZ32)</f>
        <v>0.75</v>
      </c>
      <c r="BA33" s="20" t="str">
        <f t="shared" si="41"/>
        <v>Mayor</v>
      </c>
      <c r="BB33" s="160"/>
      <c r="BC33" s="160"/>
      <c r="BD33" s="198"/>
      <c r="BE33" s="20" t="str">
        <f>CONCATENATE(J32," Acción preventiva"," 2")</f>
        <v>COGGI 5 Acción preventiva 2</v>
      </c>
      <c r="BF33" s="22"/>
      <c r="BG33" s="22"/>
      <c r="BH33" s="22"/>
      <c r="BI33" s="20">
        <f t="shared" ref="BI33:BI35" si="146">+SUM(BJ33:BU33)</f>
        <v>0</v>
      </c>
      <c r="BJ33" s="20"/>
      <c r="BK33" s="20"/>
      <c r="BL33" s="20"/>
      <c r="BM33" s="20"/>
      <c r="BN33" s="20"/>
      <c r="BO33" s="20"/>
      <c r="BP33" s="20"/>
      <c r="BQ33" s="20"/>
      <c r="BR33" s="20"/>
      <c r="BS33" s="20"/>
      <c r="BT33" s="20"/>
      <c r="BU33" s="20"/>
      <c r="BV33" s="200"/>
      <c r="BW33" s="37"/>
      <c r="BX33" s="37"/>
      <c r="BY33" s="37"/>
      <c r="BZ33" s="37"/>
      <c r="CA33" s="37"/>
      <c r="CB33" s="37"/>
      <c r="CC33" s="37"/>
      <c r="CD33" s="37"/>
      <c r="CE33" s="37"/>
      <c r="CF33" s="37"/>
      <c r="CG33" s="37"/>
      <c r="CH33" s="37"/>
      <c r="CI33" s="37">
        <f t="shared" si="14"/>
        <v>0</v>
      </c>
      <c r="CJ33" s="38"/>
      <c r="CK33" s="23"/>
      <c r="CL33" s="24"/>
      <c r="CM33" s="167"/>
      <c r="CN33" s="25">
        <f t="shared" ref="CN33" si="147">1-(CL33/CM32)</f>
        <v>1</v>
      </c>
      <c r="CO33" s="23" t="str" cm="1">
        <f t="array" ref="CO33">+_xlfn.IFS(CN33&lt;0.8,"Cambio",CN33&lt;0.9,"Revisión de control",CN33&gt;0.89,"Se mantiene")</f>
        <v>Se mantiene</v>
      </c>
      <c r="CP33" s="144"/>
      <c r="CQ33" s="144"/>
      <c r="CR33" s="144"/>
      <c r="CS33" s="144"/>
      <c r="CT33" s="25">
        <f t="shared" si="142"/>
        <v>1</v>
      </c>
    </row>
    <row r="34" spans="1:98" ht="60" customHeight="1" x14ac:dyDescent="0.35">
      <c r="A34" s="145" t="s">
        <v>635</v>
      </c>
      <c r="B34" s="222"/>
      <c r="C34" s="149" t="s">
        <v>139</v>
      </c>
      <c r="D34" s="173"/>
      <c r="E34" s="176"/>
      <c r="F34" s="173"/>
      <c r="G34" s="208"/>
      <c r="H34" s="157"/>
      <c r="I34" s="182"/>
      <c r="J34" s="160"/>
      <c r="K34" s="160"/>
      <c r="L34" s="184"/>
      <c r="M34" s="186"/>
      <c r="N34" s="189"/>
      <c r="O34" s="192"/>
      <c r="P34" s="182"/>
      <c r="Q34" s="192"/>
      <c r="R34" s="182"/>
      <c r="S34" s="182"/>
      <c r="T34" s="182"/>
      <c r="U34" s="162"/>
      <c r="V34" s="162"/>
      <c r="W34" s="162"/>
      <c r="X34" s="194"/>
      <c r="Y34" s="160"/>
      <c r="Z34" s="160"/>
      <c r="AA34" s="164"/>
      <c r="AB34" s="164"/>
      <c r="AC34" s="164"/>
      <c r="AD34" s="195"/>
      <c r="AE34" s="157"/>
      <c r="AF34" s="158"/>
      <c r="AG34" s="157"/>
      <c r="AH34" s="157"/>
      <c r="AI34" s="158"/>
      <c r="AJ34" s="157"/>
      <c r="AK34" s="196"/>
      <c r="AL34" s="20" t="str">
        <f>CONCATENATE(J32," Control"," 3")</f>
        <v>COGGI 5 Control 3</v>
      </c>
      <c r="AM34" s="22"/>
      <c r="AN34" s="22"/>
      <c r="AO34" s="22"/>
      <c r="AP34" s="22" t="str">
        <f t="shared" si="143"/>
        <v xml:space="preserve">  a través </v>
      </c>
      <c r="AQ34" s="20"/>
      <c r="AR34" s="20" t="str">
        <f t="shared" si="18"/>
        <v/>
      </c>
      <c r="AS34" s="20"/>
      <c r="AT34" s="20" t="str">
        <f t="shared" si="19"/>
        <v/>
      </c>
      <c r="AU34" s="20"/>
      <c r="AV34" s="20"/>
      <c r="AW34" s="20"/>
      <c r="AX34" s="21">
        <f t="shared" si="144"/>
        <v>0.7</v>
      </c>
      <c r="AY34" s="20" t="str">
        <f t="shared" si="39"/>
        <v>Alta</v>
      </c>
      <c r="AZ34" s="21">
        <f t="shared" si="145"/>
        <v>0.75</v>
      </c>
      <c r="BA34" s="20" t="str">
        <f t="shared" si="41"/>
        <v>Mayor</v>
      </c>
      <c r="BB34" s="160"/>
      <c r="BC34" s="160"/>
      <c r="BD34" s="198"/>
      <c r="BE34" s="20" t="str">
        <f>CONCATENATE(J32," Acción preventiva"," 3")</f>
        <v>COGGI 5 Acción preventiva 3</v>
      </c>
      <c r="BF34" s="22"/>
      <c r="BG34" s="22"/>
      <c r="BH34" s="22"/>
      <c r="BI34" s="20">
        <f t="shared" si="146"/>
        <v>0</v>
      </c>
      <c r="BJ34" s="20"/>
      <c r="BK34" s="20"/>
      <c r="BL34" s="20"/>
      <c r="BM34" s="20"/>
      <c r="BN34" s="20"/>
      <c r="BO34" s="20"/>
      <c r="BP34" s="20"/>
      <c r="BQ34" s="20"/>
      <c r="BR34" s="20"/>
      <c r="BS34" s="20"/>
      <c r="BT34" s="20"/>
      <c r="BU34" s="20"/>
      <c r="BV34" s="200"/>
      <c r="BW34" s="37"/>
      <c r="BX34" s="37"/>
      <c r="BY34" s="37"/>
      <c r="BZ34" s="37"/>
      <c r="CA34" s="37"/>
      <c r="CB34" s="37"/>
      <c r="CC34" s="37"/>
      <c r="CD34" s="37"/>
      <c r="CE34" s="37"/>
      <c r="CF34" s="37"/>
      <c r="CG34" s="37"/>
      <c r="CH34" s="37"/>
      <c r="CI34" s="37">
        <f t="shared" si="14"/>
        <v>0</v>
      </c>
      <c r="CJ34" s="38"/>
      <c r="CK34" s="23"/>
      <c r="CL34" s="24"/>
      <c r="CM34" s="167"/>
      <c r="CN34" s="25">
        <f t="shared" ref="CN34" si="148">1-(CL34/CM32)</f>
        <v>1</v>
      </c>
      <c r="CO34" s="23" t="str" cm="1">
        <f t="array" ref="CO34">+_xlfn.IFS(CN34&lt;0.8,"Cambio",CN34&lt;0.9,"Revisión de control",CN34&gt;0.89,"Se mantiene")</f>
        <v>Se mantiene</v>
      </c>
      <c r="CP34" s="144"/>
      <c r="CQ34" s="144"/>
      <c r="CR34" s="144"/>
      <c r="CS34" s="144"/>
      <c r="CT34" s="25">
        <f t="shared" si="142"/>
        <v>1</v>
      </c>
    </row>
    <row r="35" spans="1:98" ht="60" customHeight="1" x14ac:dyDescent="0.35">
      <c r="A35" s="145" t="s">
        <v>635</v>
      </c>
      <c r="B35" s="223"/>
      <c r="C35" s="149" t="s">
        <v>139</v>
      </c>
      <c r="D35" s="174"/>
      <c r="E35" s="177"/>
      <c r="F35" s="174"/>
      <c r="G35" s="208"/>
      <c r="H35" s="157"/>
      <c r="I35" s="183"/>
      <c r="J35" s="161"/>
      <c r="K35" s="161"/>
      <c r="L35" s="184"/>
      <c r="M35" s="187"/>
      <c r="N35" s="190"/>
      <c r="O35" s="193"/>
      <c r="P35" s="183"/>
      <c r="Q35" s="193"/>
      <c r="R35" s="183"/>
      <c r="S35" s="183"/>
      <c r="T35" s="183"/>
      <c r="U35" s="162"/>
      <c r="V35" s="162"/>
      <c r="W35" s="162"/>
      <c r="X35" s="194"/>
      <c r="Y35" s="161"/>
      <c r="Z35" s="161"/>
      <c r="AA35" s="165"/>
      <c r="AB35" s="165"/>
      <c r="AC35" s="165"/>
      <c r="AD35" s="195"/>
      <c r="AE35" s="157"/>
      <c r="AF35" s="158"/>
      <c r="AG35" s="157"/>
      <c r="AH35" s="157"/>
      <c r="AI35" s="158"/>
      <c r="AJ35" s="157"/>
      <c r="AK35" s="196"/>
      <c r="AL35" s="20" t="str">
        <f>CONCATENATE(J32," Control"," 4")</f>
        <v>COGGI 5 Control 4</v>
      </c>
      <c r="AM35" s="22"/>
      <c r="AN35" s="22"/>
      <c r="AO35" s="22"/>
      <c r="AP35" s="22" t="str">
        <f t="shared" si="143"/>
        <v xml:space="preserve">  a través </v>
      </c>
      <c r="AQ35" s="20"/>
      <c r="AR35" s="20" t="str">
        <f t="shared" si="18"/>
        <v/>
      </c>
      <c r="AS35" s="20"/>
      <c r="AT35" s="20" t="str">
        <f t="shared" si="19"/>
        <v/>
      </c>
      <c r="AU35" s="20"/>
      <c r="AV35" s="20"/>
      <c r="AW35" s="20"/>
      <c r="AX35" s="21">
        <f t="shared" si="144"/>
        <v>0.7</v>
      </c>
      <c r="AY35" s="20" t="str">
        <f t="shared" si="39"/>
        <v>Alta</v>
      </c>
      <c r="AZ35" s="21">
        <f t="shared" si="145"/>
        <v>0.75</v>
      </c>
      <c r="BA35" s="20" t="str">
        <f t="shared" si="41"/>
        <v>Mayor</v>
      </c>
      <c r="BB35" s="161"/>
      <c r="BC35" s="161"/>
      <c r="BD35" s="199"/>
      <c r="BE35" s="20" t="str">
        <f>CONCATENATE(J32," Acción preventiva"," 4")</f>
        <v>COGGI 5 Acción preventiva 4</v>
      </c>
      <c r="BF35" s="22"/>
      <c r="BG35" s="22"/>
      <c r="BH35" s="22"/>
      <c r="BI35" s="20">
        <f t="shared" si="146"/>
        <v>0</v>
      </c>
      <c r="BJ35" s="20"/>
      <c r="BK35" s="20"/>
      <c r="BL35" s="20"/>
      <c r="BM35" s="20"/>
      <c r="BN35" s="20"/>
      <c r="BO35" s="20"/>
      <c r="BP35" s="20"/>
      <c r="BQ35" s="20"/>
      <c r="BR35" s="20"/>
      <c r="BS35" s="20"/>
      <c r="BT35" s="20"/>
      <c r="BU35" s="20"/>
      <c r="BV35" s="200"/>
      <c r="BW35" s="37"/>
      <c r="BX35" s="37"/>
      <c r="BY35" s="37"/>
      <c r="BZ35" s="37"/>
      <c r="CA35" s="37"/>
      <c r="CB35" s="37"/>
      <c r="CC35" s="37"/>
      <c r="CD35" s="37"/>
      <c r="CE35" s="37"/>
      <c r="CF35" s="37"/>
      <c r="CG35" s="37"/>
      <c r="CH35" s="37"/>
      <c r="CI35" s="37">
        <f t="shared" si="14"/>
        <v>0</v>
      </c>
      <c r="CJ35" s="38"/>
      <c r="CK35" s="23"/>
      <c r="CL35" s="24"/>
      <c r="CM35" s="168"/>
      <c r="CN35" s="25">
        <f t="shared" ref="CN35" si="149">1-(CL35/CM32)</f>
        <v>1</v>
      </c>
      <c r="CO35" s="23" t="str" cm="1">
        <f t="array" ref="CO35">+_xlfn.IFS(CN35&lt;0.8,"Cambio",CN35&lt;0.9,"Revisión de control",CN35&gt;0.89,"Se mantiene")</f>
        <v>Se mantiene</v>
      </c>
      <c r="CP35" s="144"/>
      <c r="CQ35" s="144"/>
      <c r="CR35" s="144"/>
      <c r="CS35" s="144"/>
      <c r="CT35" s="25">
        <f t="shared" si="142"/>
        <v>1</v>
      </c>
    </row>
    <row r="36" spans="1:98" ht="60" customHeight="1" x14ac:dyDescent="0.35">
      <c r="A36" s="145" t="s">
        <v>635</v>
      </c>
      <c r="B36" s="221" t="s">
        <v>201</v>
      </c>
      <c r="C36" s="149" t="s">
        <v>139</v>
      </c>
      <c r="D36" s="172" t="str">
        <f>VLOOKUP(B36,Datos!$B$65:$F$80,3,FALSE)</f>
        <v>Establecer lineamientos para la comunicación y coordinación intra e interinstitucional, que proporcione a los grupos de interés información veraz, objetiva y oportuna de la misión, objetivos y gestión de la Agencia Nacional de Tierras.</v>
      </c>
      <c r="E36" s="175" t="str">
        <f>VLOOKUP(B36,Datos!$B$65:$F$80,5,FALSE)</f>
        <v>La posibilidad de incumplir con los lineamientos para la comunicación interna y externa enfocada hacia los grupos de interés de la entidad</v>
      </c>
      <c r="F36" s="172" t="str">
        <f>VLOOKUP(B36,Datos!$B$65:$F$80,4,FALSE)</f>
        <v>Desde la formulación de lineamientos de comunicación interna y externa, hasta la articulación con los grupos de interés y organismos de control.</v>
      </c>
      <c r="G36" s="208" t="s">
        <v>627</v>
      </c>
      <c r="H36" s="157" t="s">
        <v>1701</v>
      </c>
      <c r="I36" s="181">
        <f t="shared" ref="I36" si="150">IF(K36="",0,1)</f>
        <v>1</v>
      </c>
      <c r="J36" s="159" t="str">
        <f t="shared" ref="J36" si="151">CONCATENATE(C36," ",K36)</f>
        <v>COGGI 6</v>
      </c>
      <c r="K36" s="159">
        <v>6</v>
      </c>
      <c r="L36" s="184">
        <v>46150</v>
      </c>
      <c r="M36" s="185">
        <f ca="1">+TODAY()-L36</f>
        <v>1</v>
      </c>
      <c r="N36" s="188" t="s">
        <v>1073</v>
      </c>
      <c r="O36" s="191" t="s">
        <v>19</v>
      </c>
      <c r="P36" s="181">
        <f>VLOOKUP(O36,Datos!$B$20:$D$25,3,FALSE)</f>
        <v>0.2</v>
      </c>
      <c r="Q36" s="191" t="s">
        <v>32</v>
      </c>
      <c r="R36" s="181">
        <f>VLOOKUP(Q36,Datos!$C$20:$D$25,2,FALSE)</f>
        <v>0.8</v>
      </c>
      <c r="S36" s="181">
        <f>+IF(P36="",R36,IF(R36="",P36,IF(P36&gt;R36,P36,R36)))</f>
        <v>0.8</v>
      </c>
      <c r="T36" s="181" t="str" cm="1">
        <f t="array" ref="T36">_xlfn.IFS(S36=P36,O36,S36=R36,Q36)</f>
        <v>El riesgo afecta la imagen de  la entidad con efecto publicitario sostenido a nivel de sector administrativo, nivel departamental o municipal</v>
      </c>
      <c r="U36" s="162" t="s">
        <v>4</v>
      </c>
      <c r="V36" s="162" t="s">
        <v>1076</v>
      </c>
      <c r="W36" s="162" t="s">
        <v>1077</v>
      </c>
      <c r="X36" s="194" t="str">
        <f t="shared" ref="X36" si="152">CONCATENATE("Posibilidad de"," ",U36," ",V36," debido ",W36)</f>
        <v>Posibilidad de pérdida reputacional incidiendo en la percepción y confianza hacia la institución debido al manejo inadecuado de la imagen institucional (símbolos, nombre, colores, manual de imagen, entre otros)</v>
      </c>
      <c r="Y36" s="159" t="s">
        <v>212</v>
      </c>
      <c r="Z36" s="159" t="s">
        <v>216</v>
      </c>
      <c r="AA36" s="163" t="s">
        <v>257</v>
      </c>
      <c r="AB36" s="163" t="s">
        <v>1078</v>
      </c>
      <c r="AC36" s="163" t="s">
        <v>1079</v>
      </c>
      <c r="AD36" s="195">
        <v>8760</v>
      </c>
      <c r="AE36" s="157" t="str">
        <f t="shared" ref="AE36" si="153">IF(AD36&lt;=0,"",IF(AD36&lt;=2,"Muy Baja",IF(AD36&lt;=24,"Baja",IF(AD36&lt;=500,"Media",IF(AD36&lt;=5000,"Alta","Muy Alta")))))</f>
        <v>Muy Alta</v>
      </c>
      <c r="AF36" s="158">
        <f t="shared" ref="AF36" si="154">IF(AE36="","",IF(AE36="Muy Baja",0.2,IF(AE36="Baja",0.4,IF(AE36="Media",0.6,IF(AE36="Alta",0.8,IF(AE36="Muy Alta",1,))))))</f>
        <v>1</v>
      </c>
      <c r="AG36" s="158" t="str">
        <f t="shared" ref="AG36" si="155">+T36</f>
        <v>El riesgo afecta la imagen de  la entidad con efecto publicitario sostenido a nivel de sector administrativo, nivel departamental o municipal</v>
      </c>
      <c r="AH36" s="157" t="str" cm="1">
        <f t="array" ref="AH36">_xlfn.IFS(AG36=Datos!$C$6,"Leve",AG36=Datos!$D$6,"Leve",AG36=Datos!$C$7,"Menor",AG36=Datos!$D$7,"Menor",AG36=Datos!$C$8,"Moderado",AG36=Datos!$D$8,"Moderado",AG36=Datos!$C$9,"Mayor",AG36=Datos!$D$9,"Mayor",AG36=Datos!$C$10,"Catastrófico",AG36=Datos!$D$10,"Catastrófico")</f>
        <v>Mayor</v>
      </c>
      <c r="AI36" s="158">
        <f t="shared" ref="AI36" si="156">IF(AH36="","",IF(AH36="Leve",0.2,IF(AH36="Menor",0.4,IF(AH36="Moderado",0.6,IF(AH36="Mayor",0.8,IF(AH36="Catastrófico",1,))))))</f>
        <v>0.8</v>
      </c>
      <c r="AJ36" s="157" t="str">
        <f t="shared" ref="AJ36" si="157">IF(OR(AND(AE36="Muy Baja",AH36="Leve"),AND(AE36="Muy Baja",AH36="Menor"),AND(AE36="Baja",AH36="Leve")),"Bajo",IF(OR(AND(AE36="Muy baja",AH36="Moderado"),AND(AE36="Baja",AH36="Menor"),AND(AE36="Baja",AH36="Moderado"),AND(AE36="Media",AH36="Leve"),AND(AE36="Media",AH36="Menor"),AND(AE36="Media",AH36="Moderado"),AND(AE36="Alta",AH36="Leve"),AND(AE36="Alta",AH36="Menor")),"Moderado",IF(OR(AND(AE36="Muy Baja",AH36="Mayor"),AND(AE36="Baja",AH36="Mayor"),AND(AE36="Media",AH36="Mayor"),AND(AE36="Alta",AH36="Moderado"),AND(AE36="Alta",AH36="Mayor"),AND(AE36="Muy Alta",AH36="Leve"),AND(AE36="Muy Alta",AH36="Menor"),AND(AE36="Muy Alta",AH36="Moderado"),AND(AE36="Muy Alta",AH36="Mayor")),"Alto",IF(OR(AND(AE36="Muy Baja",AH36="Catastrófico"),AND(AE36="Baja",AH36="Catastrófico"),AND(AE36="Media",AH36="Catastrófico"),AND(AE36="Alta",AH36="Catastrófico"),AND(AE36="Muy Alta",AH36="Catastrófico")),"Extremo",""))))</f>
        <v>Alto</v>
      </c>
      <c r="AK36" s="196" t="str" cm="1">
        <f t="array" ref="AK36">_xlfn.IFS(AJ36="Bajo","Aceptar",AJ36="Moderado","Reducir",AJ36="Alto","Reducir",AJ36="Extremo","Reducir")</f>
        <v>Reducir</v>
      </c>
      <c r="AL36" s="20" t="str">
        <f>CONCATENATE(J36," Control"," 1")</f>
        <v>COGGI 6 Control 1</v>
      </c>
      <c r="AM36" s="135" t="s">
        <v>1090</v>
      </c>
      <c r="AN36" s="22" t="s">
        <v>1084</v>
      </c>
      <c r="AO36" s="22" t="s">
        <v>1085</v>
      </c>
      <c r="AP36" s="22" t="str">
        <f>CONCATENATE(AM36," ",AN36," a través ",AO36)</f>
        <v xml:space="preserve">El EQUIPO DE COMUNICACIONES - DG valida la calidad de la solicitud para la pieza de diseño  a través la forma COGGI-F-014 SOLICITUD DE REQUERIMIENTOS AL EQUIPO DE COMUNICACIONES V2 cada vez que la dependencia realice la solicitud
</v>
      </c>
      <c r="AQ36" s="20" t="s">
        <v>53</v>
      </c>
      <c r="AR36" s="20" t="str">
        <f t="shared" si="18"/>
        <v>Probabilidad</v>
      </c>
      <c r="AS36" s="20" t="s">
        <v>56</v>
      </c>
      <c r="AT36" s="20" t="str">
        <f t="shared" si="19"/>
        <v>40%</v>
      </c>
      <c r="AU36" s="20" t="s">
        <v>5</v>
      </c>
      <c r="AV36" s="20" t="s">
        <v>2</v>
      </c>
      <c r="AW36" s="20" t="s">
        <v>3</v>
      </c>
      <c r="AX36" s="21">
        <f t="shared" ref="AX36" si="158">+IF(AR36="Probabilidad",AF36-(AF36*AT36),AF36)</f>
        <v>0.6</v>
      </c>
      <c r="AY36" s="20" t="str">
        <f t="shared" si="39"/>
        <v>Media</v>
      </c>
      <c r="AZ36" s="21">
        <f t="shared" ref="AZ36" si="159">+IF(AR36="Impacto",AI36-(AI36*AT36),AI36)</f>
        <v>0.8</v>
      </c>
      <c r="BA36" s="20" t="str">
        <f t="shared" si="41"/>
        <v>Mayor</v>
      </c>
      <c r="BB36" s="159" t="str">
        <f t="shared" ref="BB36" si="160">IF(OR(AND(AY39="Muy Baja",BA39="Leve"),AND(AY39="Muy Baja",BA39="Menor"),AND(AY39="Baja",BA39="Leve")),"Bajo",IF(OR(AND(AY39="Muy baja",BA39="Moderado"),AND(AY39="Baja",BA39="Menor"),AND(AY39="Baja",BA39="Moderado"),AND(AY39="Media",BA39="Leve"),AND(AY39="Media",BA39="Menor"),AND(AY39="Media",BA39="Moderado"),AND(AY39="Alta",BA39="Leve"),AND(AY39="Alta",BA39="Menor")),"Moderado",IF(OR(AND(AY39="Muy Baja",BA39="Mayor"),AND(AY39="Baja",BA39="Mayor"),AND(AY39="Media",BA39="Mayor"),AND(AY39="Alta",BA39="Moderado"),AND(AY39="Alta",BA39="Mayor"),AND(AY39="Muy Alta",BA39="Leve"),AND(AY39="Muy Alta",BA39="Menor"),AND(AY39="Muy Alta",BA39="Moderado"),AND(AY39="Muy Alta",BA39="Mayor")),"Alto",IF(OR(AND(AY39="Muy Baja",BA39="Catastrófico"),AND(AY39="Baja",BA39="Catastrófico"),AND(AY39="Media",BA39="Catastrófico"),AND(AY39="Alta",BA39="Catastrófico"),AND(AY39="Muy Alta",BA39="Catastrófico")),"Extremo",""))))</f>
        <v>Moderado</v>
      </c>
      <c r="BC36" s="159" t="str" cm="1">
        <f t="array" ref="BC36">_xlfn.IFS(BB36="Bajo","Aceptar",BB36="Moderado","Reducir",BB36="Alto","Reducir",BB36="Extremo","Reducir")</f>
        <v>Reducir</v>
      </c>
      <c r="BD36" s="197" t="str" cm="1">
        <f t="array" ref="BD36">_xlfn.IFS(BC36="Aceptar","No",BC36="Reducir","Si")</f>
        <v>Si</v>
      </c>
      <c r="BE36" s="20" t="str">
        <f>CONCATENATE(J36," Acción preventiva"," 1")</f>
        <v>COGGI 6 Acción preventiva 1</v>
      </c>
      <c r="BF36" s="22" t="s">
        <v>628</v>
      </c>
      <c r="BG36" s="22" t="s">
        <v>631</v>
      </c>
      <c r="BH36" s="22" t="s">
        <v>632</v>
      </c>
      <c r="BI36" s="20">
        <f>+SUM(BJ36:BU36)</f>
        <v>1</v>
      </c>
      <c r="BJ36" s="20"/>
      <c r="BK36" s="20"/>
      <c r="BL36" s="20"/>
      <c r="BM36" s="20">
        <v>1</v>
      </c>
      <c r="BN36" s="20"/>
      <c r="BO36" s="20"/>
      <c r="BP36" s="20"/>
      <c r="BQ36" s="20"/>
      <c r="BR36" s="20"/>
      <c r="BS36" s="20"/>
      <c r="BT36" s="20"/>
      <c r="BU36" s="20"/>
      <c r="BV36" s="200">
        <f t="shared" si="84"/>
        <v>0</v>
      </c>
      <c r="BW36" s="37"/>
      <c r="BX36" s="37"/>
      <c r="BY36" s="37"/>
      <c r="BZ36" s="37"/>
      <c r="CA36" s="37"/>
      <c r="CB36" s="37"/>
      <c r="CC36" s="37"/>
      <c r="CD36" s="37"/>
      <c r="CE36" s="37"/>
      <c r="CF36" s="37"/>
      <c r="CG36" s="37"/>
      <c r="CH36" s="37"/>
      <c r="CI36" s="37">
        <f t="shared" si="14"/>
        <v>0</v>
      </c>
      <c r="CJ36" s="38"/>
      <c r="CK36" s="23"/>
      <c r="CL36" s="24"/>
      <c r="CM36" s="166">
        <f t="shared" ref="CM36" si="161">+AD36</f>
        <v>8760</v>
      </c>
      <c r="CN36" s="25">
        <f t="shared" ref="CN36" si="162">1-(CL36/CM36)</f>
        <v>1</v>
      </c>
      <c r="CO36" s="23" t="str" cm="1">
        <f t="array" ref="CO36">+_xlfn.IFS(CN36&lt;0.8,"Cambio",CN36&lt;0.9,"Revisión de control",CN36&gt;0.89,"Se mantiene")</f>
        <v>Se mantiene</v>
      </c>
      <c r="CP36" s="144"/>
      <c r="CQ36" s="144"/>
      <c r="CR36" s="144"/>
      <c r="CS36" s="144"/>
      <c r="CT36" s="25">
        <f t="shared" ref="CT36:CT39" si="163">(_xlfn.IFS(CK36="",1,CK36="SI",0)+_xlfn.IFS(CP36="",1,CP36="SI",1,CP36="NO",0)+_xlfn.IFS(CQ36="",1,CQ36="SI",1,CQ36="NO",0)+_xlfn.IFS(CR36="",1,CR36="SI",1,CR36="NO",0)+_xlfn.IFS(CS36="",1,CS36="SI",1,CS36="NO",0))/5</f>
        <v>1</v>
      </c>
    </row>
    <row r="37" spans="1:98" ht="60" customHeight="1" x14ac:dyDescent="0.35">
      <c r="A37" s="145" t="s">
        <v>635</v>
      </c>
      <c r="B37" s="222"/>
      <c r="C37" s="149" t="s">
        <v>139</v>
      </c>
      <c r="D37" s="173"/>
      <c r="E37" s="176"/>
      <c r="F37" s="173"/>
      <c r="G37" s="208"/>
      <c r="H37" s="157"/>
      <c r="I37" s="182"/>
      <c r="J37" s="160"/>
      <c r="K37" s="160"/>
      <c r="L37" s="184"/>
      <c r="M37" s="186"/>
      <c r="N37" s="189"/>
      <c r="O37" s="192"/>
      <c r="P37" s="182"/>
      <c r="Q37" s="192"/>
      <c r="R37" s="182"/>
      <c r="S37" s="182"/>
      <c r="T37" s="182"/>
      <c r="U37" s="162"/>
      <c r="V37" s="162"/>
      <c r="W37" s="162"/>
      <c r="X37" s="194"/>
      <c r="Y37" s="160"/>
      <c r="Z37" s="160"/>
      <c r="AA37" s="164"/>
      <c r="AB37" s="164"/>
      <c r="AC37" s="164"/>
      <c r="AD37" s="195"/>
      <c r="AE37" s="157"/>
      <c r="AF37" s="158"/>
      <c r="AG37" s="157"/>
      <c r="AH37" s="157"/>
      <c r="AI37" s="158"/>
      <c r="AJ37" s="157"/>
      <c r="AK37" s="196"/>
      <c r="AL37" s="20" t="str">
        <f>CONCATENATE(J36," Control"," 2")</f>
        <v>COGGI 6 Control 2</v>
      </c>
      <c r="AM37" s="135" t="s">
        <v>1090</v>
      </c>
      <c r="AN37" s="22" t="s">
        <v>1086</v>
      </c>
      <c r="AO37" s="22" t="s">
        <v>1087</v>
      </c>
      <c r="AP37" s="22" t="str">
        <f t="shared" ref="AP37:AP39" si="164">CONCATENATE(AM37," ",AN37," a través ",AO37)</f>
        <v>El EQUIPO DE COMUNICACIONES - DG verifica los lineamientos para el cumplimiento en el uso de la imagen institucional  a través matriz de seguimiento y formato de solicitud para el diseño de pieza al grupo de diseño grafico y una cadena de comunicación en whatsapp del grupo de diseño grafico</v>
      </c>
      <c r="AQ37" s="20" t="s">
        <v>54</v>
      </c>
      <c r="AR37" s="20" t="str">
        <f t="shared" si="18"/>
        <v>Probabilidad</v>
      </c>
      <c r="AS37" s="20" t="s">
        <v>56</v>
      </c>
      <c r="AT37" s="20" t="str">
        <f t="shared" si="19"/>
        <v>30%</v>
      </c>
      <c r="AU37" s="20" t="s">
        <v>5</v>
      </c>
      <c r="AV37" s="20" t="s">
        <v>2</v>
      </c>
      <c r="AW37" s="20" t="s">
        <v>3</v>
      </c>
      <c r="AX37" s="21">
        <f t="shared" ref="AX37:AX39" si="165">+IF(AR37="Probabilidad",AX36-(AX36*AT37),AX36)</f>
        <v>0.42</v>
      </c>
      <c r="AY37" s="20" t="str">
        <f t="shared" si="39"/>
        <v>Media</v>
      </c>
      <c r="AZ37" s="21">
        <f t="shared" ref="AZ37:AZ39" si="166">+IF(AR37="Impacto",AZ36-(AZ36*AT37),AZ36)</f>
        <v>0.8</v>
      </c>
      <c r="BA37" s="20" t="str">
        <f t="shared" si="41"/>
        <v>Mayor</v>
      </c>
      <c r="BB37" s="160"/>
      <c r="BC37" s="160"/>
      <c r="BD37" s="198"/>
      <c r="BE37" s="20" t="str">
        <f>CONCATENATE(J36," Acción preventiva"," 2")</f>
        <v>COGGI 6 Acción preventiva 2</v>
      </c>
      <c r="BF37" s="22" t="s">
        <v>628</v>
      </c>
      <c r="BG37" s="22" t="s">
        <v>633</v>
      </c>
      <c r="BH37" s="22" t="s">
        <v>634</v>
      </c>
      <c r="BI37" s="20">
        <f t="shared" ref="BI37:BI39" si="167">+SUM(BJ37:BU37)</f>
        <v>1</v>
      </c>
      <c r="BJ37" s="20"/>
      <c r="BK37" s="20"/>
      <c r="BL37" s="20"/>
      <c r="BM37" s="20"/>
      <c r="BN37" s="20"/>
      <c r="BO37" s="20">
        <v>1</v>
      </c>
      <c r="BP37" s="20"/>
      <c r="BQ37" s="20"/>
      <c r="BR37" s="20"/>
      <c r="BS37" s="20"/>
      <c r="BT37" s="20"/>
      <c r="BU37" s="20"/>
      <c r="BV37" s="200"/>
      <c r="BW37" s="37"/>
      <c r="BX37" s="37"/>
      <c r="BY37" s="37"/>
      <c r="BZ37" s="37"/>
      <c r="CA37" s="37"/>
      <c r="CB37" s="37"/>
      <c r="CC37" s="37"/>
      <c r="CD37" s="37"/>
      <c r="CE37" s="37"/>
      <c r="CF37" s="37"/>
      <c r="CG37" s="37"/>
      <c r="CH37" s="37"/>
      <c r="CI37" s="37">
        <f t="shared" si="14"/>
        <v>0</v>
      </c>
      <c r="CJ37" s="38"/>
      <c r="CK37" s="23"/>
      <c r="CL37" s="24"/>
      <c r="CM37" s="167"/>
      <c r="CN37" s="25">
        <f t="shared" ref="CN37" si="168">1-(CL37/CM36)</f>
        <v>1</v>
      </c>
      <c r="CO37" s="23" t="str" cm="1">
        <f t="array" ref="CO37">+_xlfn.IFS(CN37&lt;0.8,"Cambio",CN37&lt;0.9,"Revisión de control",CN37&gt;0.89,"Se mantiene")</f>
        <v>Se mantiene</v>
      </c>
      <c r="CP37" s="144"/>
      <c r="CQ37" s="144"/>
      <c r="CR37" s="144"/>
      <c r="CS37" s="144"/>
      <c r="CT37" s="25">
        <f t="shared" si="163"/>
        <v>1</v>
      </c>
    </row>
    <row r="38" spans="1:98" ht="60" customHeight="1" x14ac:dyDescent="0.35">
      <c r="A38" s="145" t="s">
        <v>635</v>
      </c>
      <c r="B38" s="222"/>
      <c r="C38" s="149" t="s">
        <v>139</v>
      </c>
      <c r="D38" s="173"/>
      <c r="E38" s="176"/>
      <c r="F38" s="173"/>
      <c r="G38" s="208"/>
      <c r="H38" s="157"/>
      <c r="I38" s="182"/>
      <c r="J38" s="160"/>
      <c r="K38" s="160"/>
      <c r="L38" s="184"/>
      <c r="M38" s="186"/>
      <c r="N38" s="189"/>
      <c r="O38" s="192"/>
      <c r="P38" s="182"/>
      <c r="Q38" s="192"/>
      <c r="R38" s="182"/>
      <c r="S38" s="182"/>
      <c r="T38" s="182"/>
      <c r="U38" s="162"/>
      <c r="V38" s="162"/>
      <c r="W38" s="162"/>
      <c r="X38" s="194"/>
      <c r="Y38" s="160"/>
      <c r="Z38" s="160"/>
      <c r="AA38" s="164"/>
      <c r="AB38" s="164"/>
      <c r="AC38" s="164"/>
      <c r="AD38" s="195"/>
      <c r="AE38" s="157"/>
      <c r="AF38" s="158"/>
      <c r="AG38" s="157"/>
      <c r="AH38" s="157"/>
      <c r="AI38" s="158"/>
      <c r="AJ38" s="157"/>
      <c r="AK38" s="196"/>
      <c r="AL38" s="20" t="str">
        <f>CONCATENATE(J36," Control"," 3")</f>
        <v>COGGI 6 Control 3</v>
      </c>
      <c r="AM38" s="135" t="s">
        <v>1090</v>
      </c>
      <c r="AN38" s="22" t="s">
        <v>1088</v>
      </c>
      <c r="AO38" s="22" t="s">
        <v>1089</v>
      </c>
      <c r="AP38" s="22" t="str">
        <f t="shared" si="164"/>
        <v>El EQUIPO DE COMUNICACIONES - DG prioriza el rediseño de los instrumentos que se utilizan en los diferentes medios, eventos e implementos que requiera la ANT a través de la actualización de la imagen instucional cumpliendo con el manual de imagen</v>
      </c>
      <c r="AQ38" s="20" t="s">
        <v>55</v>
      </c>
      <c r="AR38" s="20" t="str">
        <f t="shared" si="18"/>
        <v>Impacto</v>
      </c>
      <c r="AS38" s="20" t="s">
        <v>56</v>
      </c>
      <c r="AT38" s="20" t="str">
        <f t="shared" si="19"/>
        <v>25%</v>
      </c>
      <c r="AU38" s="20" t="s">
        <v>5</v>
      </c>
      <c r="AV38" s="20" t="s">
        <v>2</v>
      </c>
      <c r="AW38" s="20" t="s">
        <v>3</v>
      </c>
      <c r="AX38" s="21">
        <f t="shared" si="165"/>
        <v>0.42</v>
      </c>
      <c r="AY38" s="20" t="str">
        <f t="shared" si="39"/>
        <v>Media</v>
      </c>
      <c r="AZ38" s="21">
        <f t="shared" si="166"/>
        <v>0.60000000000000009</v>
      </c>
      <c r="BA38" s="20" t="str">
        <f t="shared" si="41"/>
        <v>Moderado</v>
      </c>
      <c r="BB38" s="160"/>
      <c r="BC38" s="160"/>
      <c r="BD38" s="198"/>
      <c r="BE38" s="20" t="str">
        <f>CONCATENATE(J36," Acción preventiva"," 3")</f>
        <v>COGGI 6 Acción preventiva 3</v>
      </c>
      <c r="BF38" s="22"/>
      <c r="BG38" s="22"/>
      <c r="BH38" s="22"/>
      <c r="BI38" s="20">
        <f t="shared" si="167"/>
        <v>0</v>
      </c>
      <c r="BJ38" s="20"/>
      <c r="BK38" s="20"/>
      <c r="BL38" s="20"/>
      <c r="BM38" s="20"/>
      <c r="BN38" s="20"/>
      <c r="BO38" s="20"/>
      <c r="BP38" s="20"/>
      <c r="BQ38" s="20"/>
      <c r="BR38" s="20"/>
      <c r="BS38" s="20"/>
      <c r="BT38" s="20"/>
      <c r="BU38" s="20"/>
      <c r="BV38" s="200"/>
      <c r="BW38" s="37"/>
      <c r="BX38" s="37"/>
      <c r="BY38" s="37"/>
      <c r="BZ38" s="37"/>
      <c r="CA38" s="37"/>
      <c r="CB38" s="37"/>
      <c r="CC38" s="37"/>
      <c r="CD38" s="37"/>
      <c r="CE38" s="37"/>
      <c r="CF38" s="37"/>
      <c r="CG38" s="37"/>
      <c r="CH38" s="37"/>
      <c r="CI38" s="37">
        <f t="shared" si="14"/>
        <v>0</v>
      </c>
      <c r="CJ38" s="38"/>
      <c r="CK38" s="23"/>
      <c r="CL38" s="24"/>
      <c r="CM38" s="167"/>
      <c r="CN38" s="25">
        <f t="shared" ref="CN38" si="169">1-(CL38/CM36)</f>
        <v>1</v>
      </c>
      <c r="CO38" s="23" t="str" cm="1">
        <f t="array" ref="CO38">+_xlfn.IFS(CN38&lt;0.8,"Cambio",CN38&lt;0.9,"Revisión de control",CN38&gt;0.89,"Se mantiene")</f>
        <v>Se mantiene</v>
      </c>
      <c r="CP38" s="144"/>
      <c r="CQ38" s="144"/>
      <c r="CR38" s="144"/>
      <c r="CS38" s="144"/>
      <c r="CT38" s="25">
        <f t="shared" si="163"/>
        <v>1</v>
      </c>
    </row>
    <row r="39" spans="1:98" ht="60" customHeight="1" x14ac:dyDescent="0.35">
      <c r="A39" s="145" t="s">
        <v>635</v>
      </c>
      <c r="B39" s="223"/>
      <c r="C39" s="149" t="s">
        <v>139</v>
      </c>
      <c r="D39" s="174"/>
      <c r="E39" s="177"/>
      <c r="F39" s="174"/>
      <c r="G39" s="208"/>
      <c r="H39" s="157"/>
      <c r="I39" s="183"/>
      <c r="J39" s="161"/>
      <c r="K39" s="161"/>
      <c r="L39" s="184"/>
      <c r="M39" s="187"/>
      <c r="N39" s="190"/>
      <c r="O39" s="193"/>
      <c r="P39" s="183"/>
      <c r="Q39" s="193"/>
      <c r="R39" s="183"/>
      <c r="S39" s="183"/>
      <c r="T39" s="183"/>
      <c r="U39" s="162"/>
      <c r="V39" s="162"/>
      <c r="W39" s="162"/>
      <c r="X39" s="194"/>
      <c r="Y39" s="161"/>
      <c r="Z39" s="161"/>
      <c r="AA39" s="165"/>
      <c r="AB39" s="165"/>
      <c r="AC39" s="165"/>
      <c r="AD39" s="195"/>
      <c r="AE39" s="157"/>
      <c r="AF39" s="158"/>
      <c r="AG39" s="157"/>
      <c r="AH39" s="157"/>
      <c r="AI39" s="158"/>
      <c r="AJ39" s="157"/>
      <c r="AK39" s="196"/>
      <c r="AL39" s="20" t="str">
        <f>CONCATENATE(J36," Control"," 4")</f>
        <v>COGGI 6 Control 4</v>
      </c>
      <c r="AM39" s="135"/>
      <c r="AN39" s="22"/>
      <c r="AO39" s="22"/>
      <c r="AP39" s="22" t="str">
        <f t="shared" si="164"/>
        <v xml:space="preserve">  a través </v>
      </c>
      <c r="AQ39" s="20"/>
      <c r="AR39" s="20" t="str">
        <f t="shared" ref="AR39" si="170">IF(OR(AQ39="Preventivo",AQ39="Detectivo"),"Probabilidad",IF(AQ39="Correctivo","Impacto",""))</f>
        <v/>
      </c>
      <c r="AS39" s="20"/>
      <c r="AT39" s="20" t="str">
        <f t="shared" ref="AT39" si="171">IF(AND(AQ39="Preventivo",AS39="Automático"),"50%",IF(AND(AQ39="Preventivo",AS39="Manual"),"40%",IF(AND(AQ39="Detectivo",AS39="Automático"),"40%",IF(AND(AQ39="Detectivo",AS39="Manual"),"30%",IF(AND(AQ39="Correctivo",AS39="Automático"),"35%",IF(AND(AQ39="Correctivo",AS39="Manual"),"25%",""))))))</f>
        <v/>
      </c>
      <c r="AU39" s="20"/>
      <c r="AV39" s="20"/>
      <c r="AW39" s="20"/>
      <c r="AX39" s="21">
        <f t="shared" si="165"/>
        <v>0.42</v>
      </c>
      <c r="AY39" s="20" t="str">
        <f t="shared" si="39"/>
        <v>Media</v>
      </c>
      <c r="AZ39" s="21">
        <f t="shared" si="166"/>
        <v>0.60000000000000009</v>
      </c>
      <c r="BA39" s="20" t="str">
        <f t="shared" si="41"/>
        <v>Moderado</v>
      </c>
      <c r="BB39" s="161"/>
      <c r="BC39" s="161"/>
      <c r="BD39" s="199"/>
      <c r="BE39" s="20" t="str">
        <f>CONCATENATE(J36," Acción preventiva"," 4")</f>
        <v>COGGI 6 Acción preventiva 4</v>
      </c>
      <c r="BF39" s="22"/>
      <c r="BG39" s="22"/>
      <c r="BH39" s="22"/>
      <c r="BI39" s="20">
        <f t="shared" si="167"/>
        <v>0</v>
      </c>
      <c r="BJ39" s="20"/>
      <c r="BK39" s="20"/>
      <c r="BL39" s="20"/>
      <c r="BM39" s="20"/>
      <c r="BN39" s="20"/>
      <c r="BO39" s="20"/>
      <c r="BP39" s="20"/>
      <c r="BQ39" s="20"/>
      <c r="BR39" s="20"/>
      <c r="BS39" s="20"/>
      <c r="BT39" s="20"/>
      <c r="BU39" s="20"/>
      <c r="BV39" s="200"/>
      <c r="BW39" s="37"/>
      <c r="BX39" s="37"/>
      <c r="BY39" s="37"/>
      <c r="BZ39" s="37"/>
      <c r="CA39" s="37"/>
      <c r="CB39" s="37"/>
      <c r="CC39" s="37"/>
      <c r="CD39" s="37"/>
      <c r="CE39" s="37"/>
      <c r="CF39" s="37"/>
      <c r="CG39" s="37"/>
      <c r="CH39" s="37"/>
      <c r="CI39" s="37">
        <f t="shared" si="14"/>
        <v>0</v>
      </c>
      <c r="CJ39" s="38"/>
      <c r="CK39" s="23"/>
      <c r="CL39" s="24"/>
      <c r="CM39" s="168"/>
      <c r="CN39" s="25">
        <f t="shared" ref="CN39" si="172">1-(CL39/CM36)</f>
        <v>1</v>
      </c>
      <c r="CO39" s="23" t="str" cm="1">
        <f t="array" ref="CO39">+_xlfn.IFS(CN39&lt;0.8,"Cambio",CN39&lt;0.9,"Revisión de control",CN39&gt;0.89,"Se mantiene")</f>
        <v>Se mantiene</v>
      </c>
      <c r="CP39" s="144"/>
      <c r="CQ39" s="144"/>
      <c r="CR39" s="144"/>
      <c r="CS39" s="144"/>
      <c r="CT39" s="25">
        <f t="shared" si="163"/>
        <v>1</v>
      </c>
    </row>
    <row r="40" spans="1:98" ht="60" hidden="1" customHeight="1" x14ac:dyDescent="0.35">
      <c r="A40" s="147"/>
      <c r="B40" s="227" t="s">
        <v>201</v>
      </c>
      <c r="C40" s="149" t="s">
        <v>139</v>
      </c>
      <c r="D40" s="172" t="str">
        <f>VLOOKUP(B40,Datos!$B$65:$F$80,3,FALSE)</f>
        <v>Establecer lineamientos para la comunicación y coordinación intra e interinstitucional, que proporcione a los grupos de interés información veraz, objetiva y oportuna de la misión, objetivos y gestión de la Agencia Nacional de Tierras.</v>
      </c>
      <c r="E40" s="175" t="str">
        <f>VLOOKUP(B40,Datos!$B$65:$F$80,5,FALSE)</f>
        <v>La posibilidad de incumplir con los lineamientos para la comunicación interna y externa enfocada hacia los grupos de interés de la entidad</v>
      </c>
      <c r="F40" s="172" t="str">
        <f>VLOOKUP(B40,Datos!$B$65:$F$80,4,FALSE)</f>
        <v>Desde la formulación de lineamientos de comunicación interna y externa, hasta la articulación con los grupos de interés y organismos de control.</v>
      </c>
      <c r="G40" s="208" t="s">
        <v>640</v>
      </c>
      <c r="H40" s="157"/>
      <c r="I40" s="181">
        <f t="shared" ref="I40" si="173">IF(K40="",0,1)</f>
        <v>0</v>
      </c>
      <c r="J40" s="159" t="str">
        <f t="shared" ref="J40" si="174">CONCATENATE(C40," ",K40)</f>
        <v xml:space="preserve">COGGI </v>
      </c>
      <c r="K40" s="159"/>
      <c r="L40" s="184"/>
      <c r="M40" s="185">
        <f ca="1">+TODAY()-L40</f>
        <v>46151</v>
      </c>
      <c r="N40" s="188"/>
      <c r="O40" s="191"/>
      <c r="P40" s="181" t="e">
        <f>VLOOKUP(O40,Datos!$B$20:$D$25,3,FALSE)</f>
        <v>#N/A</v>
      </c>
      <c r="Q40" s="191"/>
      <c r="R40" s="181" t="e">
        <f>VLOOKUP(Q40,Datos!$C$20:$D$25,2,FALSE)</f>
        <v>#N/A</v>
      </c>
      <c r="S40" s="181" t="e">
        <f t="shared" ref="S40" si="175">+IF(P40="",R40,IF(R40="",P40,IF(P40&gt;R40,P40,R40)))</f>
        <v>#N/A</v>
      </c>
      <c r="T40" s="181" t="e" cm="1">
        <f t="array" ref="T40">_xlfn.IFS(S40=P40,O40,S40=R40,Q40)</f>
        <v>#N/A</v>
      </c>
      <c r="U40" s="157"/>
      <c r="V40" s="162"/>
      <c r="W40" s="162"/>
      <c r="X40" s="194" t="str">
        <f t="shared" si="29"/>
        <v xml:space="preserve">Posibilidad de   debido </v>
      </c>
      <c r="Y40" s="159"/>
      <c r="Z40" s="159"/>
      <c r="AA40" s="163"/>
      <c r="AB40" s="163"/>
      <c r="AC40" s="163"/>
      <c r="AD40" s="195"/>
      <c r="AE40" s="157" t="str">
        <f t="shared" ref="AE40" si="176">IF(AD40&lt;=0,"",IF(AD40&lt;=2,"Muy Baja",IF(AD40&lt;=24,"Baja",IF(AD40&lt;=500,"Media",IF(AD40&lt;=5000,"Alta","Muy Alta")))))</f>
        <v/>
      </c>
      <c r="AF40" s="158" t="str">
        <f t="shared" ref="AF40" si="177">IF(AE40="","",IF(AE40="Muy Baja",0.2,IF(AE40="Baja",0.4,IF(AE40="Media",0.6,IF(AE40="Alta",0.8,IF(AE40="Muy Alta",1,))))))</f>
        <v/>
      </c>
      <c r="AG40" s="158" t="e">
        <f t="shared" ref="AG40" si="178">+T40</f>
        <v>#N/A</v>
      </c>
      <c r="AH40" s="157" t="e" cm="1">
        <f t="array" ref="AH40">_xlfn.IFS(AG40=Datos!$C$6,"Leve",AG40=Datos!$D$6,"Leve",AG40=Datos!$C$7,"Menor",AG40=Datos!$D$7,"Menor",AG40=Datos!$C$8,"Moderado",AG40=Datos!$D$8,"Moderado",AG40=Datos!$C$9,"Mayor",AG40=Datos!$D$9,"Mayor",AG40=Datos!$C$10,"Catastrófico",AG40=Datos!$D$10,"Catastrófico")</f>
        <v>#N/A</v>
      </c>
      <c r="AI40" s="158" t="e">
        <f t="shared" ref="AI40" si="179">IF(AH40="","",IF(AH40="Leve",0.2,IF(AH40="Menor",0.4,IF(AH40="Moderado",0.6,IF(AH40="Mayor",0.8,IF(AH40="Catastrófico",1,))))))</f>
        <v>#N/A</v>
      </c>
      <c r="AJ40" s="157" t="e">
        <f t="shared" ref="AJ40" si="180">IF(OR(AND(AE40="Muy Baja",AH40="Leve"),AND(AE40="Muy Baja",AH40="Menor"),AND(AE40="Baja",AH40="Leve")),"Bajo",IF(OR(AND(AE40="Muy baja",AH40="Moderado"),AND(AE40="Baja",AH40="Menor"),AND(AE40="Baja",AH40="Moderado"),AND(AE40="Media",AH40="Leve"),AND(AE40="Media",AH40="Menor"),AND(AE40="Media",AH40="Moderado"),AND(AE40="Alta",AH40="Leve"),AND(AE40="Alta",AH40="Menor")),"Moderado",IF(OR(AND(AE40="Muy Baja",AH40="Mayor"),AND(AE40="Baja",AH40="Mayor"),AND(AE40="Media",AH40="Mayor"),AND(AE40="Alta",AH40="Moderado"),AND(AE40="Alta",AH40="Mayor"),AND(AE40="Muy Alta",AH40="Leve"),AND(AE40="Muy Alta",AH40="Menor"),AND(AE40="Muy Alta",AH40="Moderado"),AND(AE40="Muy Alta",AH40="Mayor")),"Alto",IF(OR(AND(AE40="Muy Baja",AH40="Catastrófico"),AND(AE40="Baja",AH40="Catastrófico"),AND(AE40="Media",AH40="Catastrófico"),AND(AE40="Alta",AH40="Catastrófico"),AND(AE40="Muy Alta",AH40="Catastrófico")),"Extremo",""))))</f>
        <v>#N/A</v>
      </c>
      <c r="AK40" s="196" t="e" cm="1">
        <f t="array" ref="AK40">_xlfn.IFS(AJ40="Bajo","Aceptar",AJ40="Moderado","Reducir",AJ40="Alto","Reducir",AJ40="Extremo","Reducir")</f>
        <v>#N/A</v>
      </c>
      <c r="AL40" s="20" t="str">
        <f>CONCATENATE(J40," Control"," 1")</f>
        <v>COGGI  Control 1</v>
      </c>
      <c r="AM40" s="22"/>
      <c r="AN40" s="22"/>
      <c r="AO40" s="22"/>
      <c r="AP40" s="22" t="str">
        <f t="shared" ref="AP40:AP43" si="181">CONCATENATE(AM40," ",AN40," a través de ",AO40)</f>
        <v xml:space="preserve">  a través de </v>
      </c>
      <c r="AQ40" s="20"/>
      <c r="AR40" s="20" t="str">
        <f t="shared" ref="AR40:AR51" si="182">IF(OR(AQ40="Preventivo",AQ40="Detectivo"),"Probabilidad",IF(AQ40="Correctivo","Impacto",""))</f>
        <v/>
      </c>
      <c r="AS40" s="20"/>
      <c r="AT40" s="20" t="str">
        <f t="shared" ref="AT40:AT51" si="183">IF(AND(AQ40="Preventivo",AS40="Automático"),"50%",IF(AND(AQ40="Preventivo",AS40="Manual"),"40%",IF(AND(AQ40="Detectivo",AS40="Automático"),"40%",IF(AND(AQ40="Detectivo",AS40="Manual"),"30%",IF(AND(AQ40="Correctivo",AS40="Automático"),"35%",IF(AND(AQ40="Correctivo",AS40="Manual"),"25%",""))))))</f>
        <v/>
      </c>
      <c r="AU40" s="20"/>
      <c r="AV40" s="20"/>
      <c r="AW40" s="20"/>
      <c r="AX40" s="21" t="str">
        <f t="shared" ref="AX40" si="184">+IF(AR40="Probabilidad",AF40-(AF40*AT40),AF40)</f>
        <v/>
      </c>
      <c r="AY40" s="20" t="str">
        <f t="shared" si="39"/>
        <v/>
      </c>
      <c r="AZ40" s="21" t="e">
        <f t="shared" ref="AZ40" si="185">+IF(AR40="Impacto",AI40-(AI40*AT40),AI40)</f>
        <v>#N/A</v>
      </c>
      <c r="BA40" s="20" t="str">
        <f t="shared" si="41"/>
        <v/>
      </c>
      <c r="BB40" s="159" t="str">
        <f t="shared" ref="BB40" si="186">IF(OR(AND(AY43="Muy Baja",BA43="Leve"),AND(AY43="Muy Baja",BA43="Menor"),AND(AY43="Baja",BA43="Leve")),"Bajo",IF(OR(AND(AY43="Muy baja",BA43="Moderado"),AND(AY43="Baja",BA43="Menor"),AND(AY43="Baja",BA43="Moderado"),AND(AY43="Media",BA43="Leve"),AND(AY43="Media",BA43="Menor"),AND(AY43="Media",BA43="Moderado"),AND(AY43="Alta",BA43="Leve"),AND(AY43="Alta",BA43="Menor")),"Moderado",IF(OR(AND(AY43="Muy Baja",BA43="Mayor"),AND(AY43="Baja",BA43="Mayor"),AND(AY43="Media",BA43="Mayor"),AND(AY43="Alta",BA43="Moderado"),AND(AY43="Alta",BA43="Mayor"),AND(AY43="Muy Alta",BA43="Leve"),AND(AY43="Muy Alta",BA43="Menor"),AND(AY43="Muy Alta",BA43="Moderado"),AND(AY43="Muy Alta",BA43="Mayor")),"Alto",IF(OR(AND(AY43="Muy Baja",BA43="Catastrófico"),AND(AY43="Baja",BA43="Catastrófico"),AND(AY43="Media",BA43="Catastrófico"),AND(AY43="Alta",BA43="Catastrófico"),AND(AY43="Muy Alta",BA43="Catastrófico")),"Extremo",""))))</f>
        <v/>
      </c>
      <c r="BC40" s="159" t="e" cm="1">
        <f t="array" ref="BC40">_xlfn.IFS(BB40="Bajo","Aceptar",BB40="Moderado","Reducir",BB40="Alto","Reducir",BB40="Extremo","Reducir")</f>
        <v>#N/A</v>
      </c>
      <c r="BD40" s="197" t="e" cm="1">
        <f t="array" ref="BD40">_xlfn.IFS(BC40="Aceptar","No",BC40="Reducir","Si")</f>
        <v>#N/A</v>
      </c>
      <c r="BE40" s="20" t="str">
        <f>CONCATENATE(J40," Acción preventiva"," 1")</f>
        <v>COGGI  Acción preventiva 1</v>
      </c>
      <c r="BF40" s="22"/>
      <c r="BG40" s="22"/>
      <c r="BH40" s="22"/>
      <c r="BI40" s="20">
        <f t="shared" ref="BI40:BI43" si="187">+SUM(BJ40:BU40)</f>
        <v>0</v>
      </c>
      <c r="BJ40" s="20"/>
      <c r="BK40" s="20"/>
      <c r="BL40" s="20"/>
      <c r="BM40" s="20"/>
      <c r="BN40" s="20"/>
      <c r="BO40" s="20"/>
      <c r="BP40" s="20"/>
      <c r="BQ40" s="20"/>
      <c r="BR40" s="20"/>
      <c r="BS40" s="20"/>
      <c r="BT40" s="20"/>
      <c r="BU40" s="20"/>
      <c r="BV40" s="200"/>
      <c r="BW40" s="37"/>
      <c r="BX40" s="37"/>
      <c r="BY40" s="37"/>
      <c r="BZ40" s="37"/>
      <c r="CA40" s="37"/>
      <c r="CB40" s="37"/>
      <c r="CC40" s="37"/>
      <c r="CD40" s="37"/>
      <c r="CE40" s="37"/>
      <c r="CF40" s="37"/>
      <c r="CG40" s="37"/>
      <c r="CH40" s="37"/>
      <c r="CI40" s="37">
        <f t="shared" si="14"/>
        <v>0</v>
      </c>
      <c r="CJ40" s="38"/>
      <c r="CK40" s="23"/>
      <c r="CL40" s="24"/>
      <c r="CM40" s="166">
        <f t="shared" ref="CM40" si="188">+AD40</f>
        <v>0</v>
      </c>
      <c r="CN40" s="25" t="e">
        <f t="shared" ref="CN40" si="189">1-(CL40/CM40)</f>
        <v>#DIV/0!</v>
      </c>
      <c r="CO40" s="23" t="e" cm="1">
        <f t="array" ref="CO40">+_xlfn.IFS(CN40&lt;0.8,"Cambio",CN40&lt;0.9,"Revisión de control",CN40&gt;0.89,"Se mantiene")</f>
        <v>#DIV/0!</v>
      </c>
      <c r="CP40" s="144"/>
      <c r="CQ40" s="144"/>
      <c r="CR40" s="144"/>
      <c r="CS40" s="144"/>
      <c r="CT40" s="25">
        <f t="shared" si="142"/>
        <v>1</v>
      </c>
    </row>
    <row r="41" spans="1:98" ht="60" hidden="1" customHeight="1" x14ac:dyDescent="0.35">
      <c r="A41" s="147"/>
      <c r="B41" s="228"/>
      <c r="C41" s="149" t="s">
        <v>139</v>
      </c>
      <c r="D41" s="173"/>
      <c r="E41" s="176"/>
      <c r="F41" s="173"/>
      <c r="G41" s="208"/>
      <c r="H41" s="157"/>
      <c r="I41" s="182"/>
      <c r="J41" s="160"/>
      <c r="K41" s="160"/>
      <c r="L41" s="184"/>
      <c r="M41" s="186"/>
      <c r="N41" s="189"/>
      <c r="O41" s="192"/>
      <c r="P41" s="182"/>
      <c r="Q41" s="192"/>
      <c r="R41" s="182"/>
      <c r="S41" s="182"/>
      <c r="T41" s="182"/>
      <c r="U41" s="157"/>
      <c r="V41" s="162"/>
      <c r="W41" s="162"/>
      <c r="X41" s="194"/>
      <c r="Y41" s="160"/>
      <c r="Z41" s="160"/>
      <c r="AA41" s="164"/>
      <c r="AB41" s="164"/>
      <c r="AC41" s="164"/>
      <c r="AD41" s="195"/>
      <c r="AE41" s="157"/>
      <c r="AF41" s="158"/>
      <c r="AG41" s="157"/>
      <c r="AH41" s="157"/>
      <c r="AI41" s="158"/>
      <c r="AJ41" s="157"/>
      <c r="AK41" s="196"/>
      <c r="AL41" s="20" t="str">
        <f>CONCATENATE(J40," Control"," 2")</f>
        <v>COGGI  Control 2</v>
      </c>
      <c r="AM41" s="22"/>
      <c r="AN41" s="22"/>
      <c r="AO41" s="22"/>
      <c r="AP41" s="22" t="str">
        <f t="shared" si="181"/>
        <v xml:space="preserve">  a través de </v>
      </c>
      <c r="AQ41" s="20"/>
      <c r="AR41" s="20" t="str">
        <f t="shared" si="182"/>
        <v/>
      </c>
      <c r="AS41" s="20"/>
      <c r="AT41" s="20" t="str">
        <f t="shared" si="183"/>
        <v/>
      </c>
      <c r="AU41" s="20"/>
      <c r="AV41" s="20"/>
      <c r="AW41" s="20"/>
      <c r="AX41" s="21" t="str">
        <f t="shared" ref="AX41:AX43" si="190">+IF(AR41="Probabilidad",AX40-(AX40*AT41),AX40)</f>
        <v/>
      </c>
      <c r="AY41" s="20" t="str">
        <f t="shared" si="39"/>
        <v/>
      </c>
      <c r="AZ41" s="21" t="e">
        <f t="shared" ref="AZ41:AZ43" si="191">+IF(AR41="Impacto",AZ40-(AZ40*AT41),AZ40)</f>
        <v>#N/A</v>
      </c>
      <c r="BA41" s="20" t="str">
        <f t="shared" si="41"/>
        <v/>
      </c>
      <c r="BB41" s="160"/>
      <c r="BC41" s="160"/>
      <c r="BD41" s="198"/>
      <c r="BE41" s="20" t="str">
        <f>CONCATENATE(J40," Acción preventiva"," 2")</f>
        <v>COGGI  Acción preventiva 2</v>
      </c>
      <c r="BF41" s="22"/>
      <c r="BG41" s="22"/>
      <c r="BH41" s="22"/>
      <c r="BI41" s="20">
        <f t="shared" si="187"/>
        <v>0</v>
      </c>
      <c r="BJ41" s="20"/>
      <c r="BK41" s="20"/>
      <c r="BL41" s="20"/>
      <c r="BM41" s="20"/>
      <c r="BN41" s="20"/>
      <c r="BO41" s="20"/>
      <c r="BP41" s="20"/>
      <c r="BQ41" s="20"/>
      <c r="BR41" s="20"/>
      <c r="BS41" s="20"/>
      <c r="BT41" s="20"/>
      <c r="BU41" s="20"/>
      <c r="BV41" s="200"/>
      <c r="BW41" s="37"/>
      <c r="BX41" s="37"/>
      <c r="BY41" s="37"/>
      <c r="BZ41" s="37"/>
      <c r="CA41" s="37"/>
      <c r="CB41" s="37"/>
      <c r="CC41" s="37"/>
      <c r="CD41" s="37"/>
      <c r="CE41" s="37"/>
      <c r="CF41" s="37"/>
      <c r="CG41" s="37"/>
      <c r="CH41" s="37"/>
      <c r="CI41" s="37">
        <f t="shared" si="14"/>
        <v>0</v>
      </c>
      <c r="CJ41" s="38"/>
      <c r="CK41" s="23"/>
      <c r="CL41" s="24"/>
      <c r="CM41" s="167"/>
      <c r="CN41" s="25" t="e">
        <f t="shared" ref="CN41" si="192">1-(CL41/CM40)</f>
        <v>#DIV/0!</v>
      </c>
      <c r="CO41" s="23" t="e" cm="1">
        <f t="array" ref="CO41">+_xlfn.IFS(CN41&lt;0.8,"Cambio",CN41&lt;0.9,"Revisión de control",CN41&gt;0.89,"Se mantiene")</f>
        <v>#DIV/0!</v>
      </c>
      <c r="CP41" s="144"/>
      <c r="CQ41" s="144"/>
      <c r="CR41" s="144"/>
      <c r="CS41" s="144"/>
      <c r="CT41" s="25">
        <f t="shared" si="142"/>
        <v>1</v>
      </c>
    </row>
    <row r="42" spans="1:98" ht="60" hidden="1" customHeight="1" x14ac:dyDescent="0.35">
      <c r="A42" s="147"/>
      <c r="B42" s="228"/>
      <c r="C42" s="149" t="s">
        <v>139</v>
      </c>
      <c r="D42" s="173"/>
      <c r="E42" s="176"/>
      <c r="F42" s="173"/>
      <c r="G42" s="208"/>
      <c r="H42" s="157"/>
      <c r="I42" s="182"/>
      <c r="J42" s="160"/>
      <c r="K42" s="160"/>
      <c r="L42" s="184"/>
      <c r="M42" s="186"/>
      <c r="N42" s="189"/>
      <c r="O42" s="192"/>
      <c r="P42" s="182"/>
      <c r="Q42" s="192"/>
      <c r="R42" s="182"/>
      <c r="S42" s="182"/>
      <c r="T42" s="182"/>
      <c r="U42" s="157"/>
      <c r="V42" s="162"/>
      <c r="W42" s="162"/>
      <c r="X42" s="194"/>
      <c r="Y42" s="160"/>
      <c r="Z42" s="160"/>
      <c r="AA42" s="164"/>
      <c r="AB42" s="164"/>
      <c r="AC42" s="164"/>
      <c r="AD42" s="195"/>
      <c r="AE42" s="157"/>
      <c r="AF42" s="158"/>
      <c r="AG42" s="157"/>
      <c r="AH42" s="157"/>
      <c r="AI42" s="158"/>
      <c r="AJ42" s="157"/>
      <c r="AK42" s="196"/>
      <c r="AL42" s="20" t="str">
        <f>CONCATENATE(J40," Control"," 3")</f>
        <v>COGGI  Control 3</v>
      </c>
      <c r="AM42" s="22"/>
      <c r="AN42" s="22"/>
      <c r="AO42" s="22"/>
      <c r="AP42" s="22" t="str">
        <f t="shared" si="181"/>
        <v xml:space="preserve">  a través de </v>
      </c>
      <c r="AQ42" s="20"/>
      <c r="AR42" s="20" t="str">
        <f t="shared" si="182"/>
        <v/>
      </c>
      <c r="AS42" s="20"/>
      <c r="AT42" s="20" t="str">
        <f t="shared" si="183"/>
        <v/>
      </c>
      <c r="AU42" s="20"/>
      <c r="AV42" s="20"/>
      <c r="AW42" s="20"/>
      <c r="AX42" s="21" t="str">
        <f t="shared" si="190"/>
        <v/>
      </c>
      <c r="AY42" s="20" t="str">
        <f t="shared" si="39"/>
        <v/>
      </c>
      <c r="AZ42" s="21" t="e">
        <f t="shared" si="191"/>
        <v>#N/A</v>
      </c>
      <c r="BA42" s="20" t="str">
        <f t="shared" si="41"/>
        <v/>
      </c>
      <c r="BB42" s="160"/>
      <c r="BC42" s="160"/>
      <c r="BD42" s="198"/>
      <c r="BE42" s="20" t="str">
        <f>CONCATENATE(J40," Acción preventiva"," 3")</f>
        <v>COGGI  Acción preventiva 3</v>
      </c>
      <c r="BF42" s="22"/>
      <c r="BG42" s="22"/>
      <c r="BH42" s="22"/>
      <c r="BI42" s="20">
        <f t="shared" si="187"/>
        <v>0</v>
      </c>
      <c r="BJ42" s="20"/>
      <c r="BK42" s="20"/>
      <c r="BL42" s="20"/>
      <c r="BM42" s="20"/>
      <c r="BN42" s="20"/>
      <c r="BO42" s="20"/>
      <c r="BP42" s="20"/>
      <c r="BQ42" s="20"/>
      <c r="BR42" s="20"/>
      <c r="BS42" s="20"/>
      <c r="BT42" s="20"/>
      <c r="BU42" s="20"/>
      <c r="BV42" s="200"/>
      <c r="BW42" s="37"/>
      <c r="BX42" s="37"/>
      <c r="BY42" s="37"/>
      <c r="BZ42" s="37"/>
      <c r="CA42" s="37"/>
      <c r="CB42" s="37"/>
      <c r="CC42" s="37"/>
      <c r="CD42" s="37"/>
      <c r="CE42" s="37"/>
      <c r="CF42" s="37"/>
      <c r="CG42" s="37"/>
      <c r="CH42" s="37"/>
      <c r="CI42" s="37">
        <f t="shared" si="14"/>
        <v>0</v>
      </c>
      <c r="CJ42" s="38"/>
      <c r="CK42" s="23"/>
      <c r="CL42" s="24"/>
      <c r="CM42" s="167"/>
      <c r="CN42" s="25" t="e">
        <f t="shared" ref="CN42" si="193">1-(CL42/CM40)</f>
        <v>#DIV/0!</v>
      </c>
      <c r="CO42" s="23" t="e" cm="1">
        <f t="array" ref="CO42">+_xlfn.IFS(CN42&lt;0.8,"Cambio",CN42&lt;0.9,"Revisión de control",CN42&gt;0.89,"Se mantiene")</f>
        <v>#DIV/0!</v>
      </c>
      <c r="CP42" s="144"/>
      <c r="CQ42" s="144"/>
      <c r="CR42" s="144"/>
      <c r="CS42" s="144"/>
      <c r="CT42" s="25">
        <f t="shared" si="142"/>
        <v>1</v>
      </c>
    </row>
    <row r="43" spans="1:98" ht="60" hidden="1" customHeight="1" x14ac:dyDescent="0.35">
      <c r="A43" s="147"/>
      <c r="B43" s="229"/>
      <c r="C43" s="149" t="s">
        <v>139</v>
      </c>
      <c r="D43" s="174"/>
      <c r="E43" s="177"/>
      <c r="F43" s="174"/>
      <c r="G43" s="208"/>
      <c r="H43" s="157"/>
      <c r="I43" s="183"/>
      <c r="J43" s="161"/>
      <c r="K43" s="161"/>
      <c r="L43" s="184"/>
      <c r="M43" s="187"/>
      <c r="N43" s="190"/>
      <c r="O43" s="193"/>
      <c r="P43" s="183"/>
      <c r="Q43" s="193"/>
      <c r="R43" s="183"/>
      <c r="S43" s="183"/>
      <c r="T43" s="183"/>
      <c r="U43" s="157"/>
      <c r="V43" s="162"/>
      <c r="W43" s="162"/>
      <c r="X43" s="194"/>
      <c r="Y43" s="161"/>
      <c r="Z43" s="161"/>
      <c r="AA43" s="165"/>
      <c r="AB43" s="165"/>
      <c r="AC43" s="165"/>
      <c r="AD43" s="195"/>
      <c r="AE43" s="157"/>
      <c r="AF43" s="158"/>
      <c r="AG43" s="157"/>
      <c r="AH43" s="157"/>
      <c r="AI43" s="158"/>
      <c r="AJ43" s="157"/>
      <c r="AK43" s="196"/>
      <c r="AL43" s="20" t="str">
        <f>CONCATENATE(J40," Control"," 4")</f>
        <v>COGGI  Control 4</v>
      </c>
      <c r="AM43" s="22"/>
      <c r="AN43" s="22"/>
      <c r="AO43" s="22"/>
      <c r="AP43" s="22" t="str">
        <f t="shared" si="181"/>
        <v xml:space="preserve">  a través de </v>
      </c>
      <c r="AQ43" s="20"/>
      <c r="AR43" s="20" t="str">
        <f t="shared" si="182"/>
        <v/>
      </c>
      <c r="AS43" s="20"/>
      <c r="AT43" s="20" t="str">
        <f t="shared" si="183"/>
        <v/>
      </c>
      <c r="AU43" s="20"/>
      <c r="AV43" s="20"/>
      <c r="AW43" s="20"/>
      <c r="AX43" s="21" t="str">
        <f t="shared" si="190"/>
        <v/>
      </c>
      <c r="AY43" s="20" t="str">
        <f t="shared" si="39"/>
        <v/>
      </c>
      <c r="AZ43" s="21" t="e">
        <f t="shared" si="191"/>
        <v>#N/A</v>
      </c>
      <c r="BA43" s="20" t="str">
        <f t="shared" si="41"/>
        <v/>
      </c>
      <c r="BB43" s="161"/>
      <c r="BC43" s="161"/>
      <c r="BD43" s="199"/>
      <c r="BE43" s="20" t="str">
        <f>CONCATENATE(J40," Acción preventiva"," 4")</f>
        <v>COGGI  Acción preventiva 4</v>
      </c>
      <c r="BF43" s="22"/>
      <c r="BG43" s="22"/>
      <c r="BH43" s="22"/>
      <c r="BI43" s="20">
        <f t="shared" si="187"/>
        <v>0</v>
      </c>
      <c r="BJ43" s="20"/>
      <c r="BK43" s="20"/>
      <c r="BL43" s="20"/>
      <c r="BM43" s="20"/>
      <c r="BN43" s="20"/>
      <c r="BO43" s="20"/>
      <c r="BP43" s="20"/>
      <c r="BQ43" s="20"/>
      <c r="BR43" s="20"/>
      <c r="BS43" s="20"/>
      <c r="BT43" s="20"/>
      <c r="BU43" s="20"/>
      <c r="BV43" s="200"/>
      <c r="BW43" s="37"/>
      <c r="BX43" s="37"/>
      <c r="BY43" s="37"/>
      <c r="BZ43" s="37"/>
      <c r="CA43" s="37"/>
      <c r="CB43" s="37"/>
      <c r="CC43" s="37"/>
      <c r="CD43" s="37"/>
      <c r="CE43" s="37"/>
      <c r="CF43" s="37"/>
      <c r="CG43" s="37"/>
      <c r="CH43" s="37"/>
      <c r="CI43" s="37">
        <f t="shared" si="14"/>
        <v>0</v>
      </c>
      <c r="CJ43" s="38"/>
      <c r="CK43" s="23"/>
      <c r="CL43" s="24"/>
      <c r="CM43" s="168"/>
      <c r="CN43" s="25" t="e">
        <f t="shared" ref="CN43" si="194">1-(CL43/CM40)</f>
        <v>#DIV/0!</v>
      </c>
      <c r="CO43" s="23" t="e" cm="1">
        <f t="array" ref="CO43">+_xlfn.IFS(CN43&lt;0.8,"Cambio",CN43&lt;0.9,"Revisión de control",CN43&gt;0.89,"Se mantiene")</f>
        <v>#DIV/0!</v>
      </c>
      <c r="CP43" s="144"/>
      <c r="CQ43" s="144"/>
      <c r="CR43" s="144"/>
      <c r="CS43" s="144"/>
      <c r="CT43" s="25">
        <f t="shared" si="142"/>
        <v>1</v>
      </c>
    </row>
    <row r="44" spans="1:98" ht="60" hidden="1" customHeight="1" x14ac:dyDescent="0.35">
      <c r="A44" s="147"/>
      <c r="B44" s="227" t="s">
        <v>201</v>
      </c>
      <c r="C44" s="149" t="s">
        <v>139</v>
      </c>
      <c r="D44" s="172" t="str">
        <f>VLOOKUP(B44,Datos!$B$65:$F$80,3,FALSE)</f>
        <v>Establecer lineamientos para la comunicación y coordinación intra e interinstitucional, que proporcione a los grupos de interés información veraz, objetiva y oportuna de la misión, objetivos y gestión de la Agencia Nacional de Tierras.</v>
      </c>
      <c r="E44" s="175" t="str">
        <f>VLOOKUP(B44,Datos!$B$65:$F$80,5,FALSE)</f>
        <v>La posibilidad de incumplir con los lineamientos para la comunicación interna y externa enfocada hacia los grupos de interés de la entidad</v>
      </c>
      <c r="F44" s="172" t="str">
        <f>VLOOKUP(B44,Datos!$B$65:$F$80,4,FALSE)</f>
        <v>Desde la formulación de lineamientos de comunicación interna y externa, hasta la articulación con los grupos de interés y organismos de control.</v>
      </c>
      <c r="G44" s="208" t="s">
        <v>641</v>
      </c>
      <c r="H44" s="157"/>
      <c r="I44" s="181">
        <f t="shared" ref="I44" si="195">IF(K44="",0,1)</f>
        <v>0</v>
      </c>
      <c r="J44" s="159" t="str">
        <f t="shared" ref="J44" si="196">CONCATENATE(C44," ",K44)</f>
        <v xml:space="preserve">COGGI </v>
      </c>
      <c r="K44" s="159"/>
      <c r="L44" s="184"/>
      <c r="M44" s="185">
        <f ca="1">+TODAY()-L44</f>
        <v>46151</v>
      </c>
      <c r="N44" s="188"/>
      <c r="O44" s="191"/>
      <c r="P44" s="181" t="e">
        <f>VLOOKUP(O44,Datos!$B$20:$D$25,3,FALSE)</f>
        <v>#N/A</v>
      </c>
      <c r="Q44" s="191"/>
      <c r="R44" s="181" t="e">
        <f>VLOOKUP(Q44,Datos!$C$20:$D$25,2,FALSE)</f>
        <v>#N/A</v>
      </c>
      <c r="S44" s="181" t="e">
        <f t="shared" ref="S44" si="197">+IF(P44="",R44,IF(R44="",P44,IF(P44&gt;R44,P44,R44)))</f>
        <v>#N/A</v>
      </c>
      <c r="T44" s="181" t="e" cm="1">
        <f t="array" ref="T44">_xlfn.IFS(S44=P44,O44,S44=R44,Q44)</f>
        <v>#N/A</v>
      </c>
      <c r="U44" s="157"/>
      <c r="V44" s="162"/>
      <c r="W44" s="162"/>
      <c r="X44" s="194" t="str">
        <f t="shared" si="29"/>
        <v xml:space="preserve">Posibilidad de   debido </v>
      </c>
      <c r="Y44" s="159"/>
      <c r="Z44" s="159"/>
      <c r="AA44" s="163"/>
      <c r="AB44" s="163"/>
      <c r="AC44" s="163"/>
      <c r="AD44" s="195"/>
      <c r="AE44" s="157" t="str">
        <f t="shared" ref="AE44" si="198">IF(AD44&lt;=0,"",IF(AD44&lt;=2,"Muy Baja",IF(AD44&lt;=24,"Baja",IF(AD44&lt;=500,"Media",IF(AD44&lt;=5000,"Alta","Muy Alta")))))</f>
        <v/>
      </c>
      <c r="AF44" s="158" t="str">
        <f t="shared" ref="AF44" si="199">IF(AE44="","",IF(AE44="Muy Baja",0.2,IF(AE44="Baja",0.4,IF(AE44="Media",0.6,IF(AE44="Alta",0.8,IF(AE44="Muy Alta",1,))))))</f>
        <v/>
      </c>
      <c r="AG44" s="158" t="e">
        <f t="shared" ref="AG44" si="200">+T44</f>
        <v>#N/A</v>
      </c>
      <c r="AH44" s="157" t="e" cm="1">
        <f t="array" ref="AH44">_xlfn.IFS(AG44=Datos!$C$6,"Leve",AG44=Datos!$D$6,"Leve",AG44=Datos!$C$7,"Menor",AG44=Datos!$D$7,"Menor",AG44=Datos!$C$8,"Moderado",AG44=Datos!$D$8,"Moderado",AG44=Datos!$C$9,"Mayor",AG44=Datos!$D$9,"Mayor",AG44=Datos!$C$10,"Catastrófico",AG44=Datos!$D$10,"Catastrófico")</f>
        <v>#N/A</v>
      </c>
      <c r="AI44" s="158" t="e">
        <f t="shared" ref="AI44" si="201">IF(AH44="","",IF(AH44="Leve",0.2,IF(AH44="Menor",0.4,IF(AH44="Moderado",0.6,IF(AH44="Mayor",0.8,IF(AH44="Catastrófico",1,))))))</f>
        <v>#N/A</v>
      </c>
      <c r="AJ44" s="157" t="e">
        <f t="shared" ref="AJ44" si="202">IF(OR(AND(AE44="Muy Baja",AH44="Leve"),AND(AE44="Muy Baja",AH44="Menor"),AND(AE44="Baja",AH44="Leve")),"Bajo",IF(OR(AND(AE44="Muy baja",AH44="Moderado"),AND(AE44="Baja",AH44="Menor"),AND(AE44="Baja",AH44="Moderado"),AND(AE44="Media",AH44="Leve"),AND(AE44="Media",AH44="Menor"),AND(AE44="Media",AH44="Moderado"),AND(AE44="Alta",AH44="Leve"),AND(AE44="Alta",AH44="Menor")),"Moderado",IF(OR(AND(AE44="Muy Baja",AH44="Mayor"),AND(AE44="Baja",AH44="Mayor"),AND(AE44="Media",AH44="Mayor"),AND(AE44="Alta",AH44="Moderado"),AND(AE44="Alta",AH44="Mayor"),AND(AE44="Muy Alta",AH44="Leve"),AND(AE44="Muy Alta",AH44="Menor"),AND(AE44="Muy Alta",AH44="Moderado"),AND(AE44="Muy Alta",AH44="Mayor")),"Alto",IF(OR(AND(AE44="Muy Baja",AH44="Catastrófico"),AND(AE44="Baja",AH44="Catastrófico"),AND(AE44="Media",AH44="Catastrófico"),AND(AE44="Alta",AH44="Catastrófico"),AND(AE44="Muy Alta",AH44="Catastrófico")),"Extremo",""))))</f>
        <v>#N/A</v>
      </c>
      <c r="AK44" s="196" t="e" cm="1">
        <f t="array" ref="AK44">_xlfn.IFS(AJ44="Bajo","Aceptar",AJ44="Moderado","Reducir",AJ44="Alto","Reducir",AJ44="Extremo","Reducir")</f>
        <v>#N/A</v>
      </c>
      <c r="AL44" s="20" t="str">
        <f>CONCATENATE(J44," Control"," 1")</f>
        <v>COGGI  Control 1</v>
      </c>
      <c r="AM44" s="22"/>
      <c r="AN44" s="22"/>
      <c r="AO44" s="22"/>
      <c r="AP44" s="22" t="str">
        <f t="shared" ref="AP44:AP47" si="203">CONCATENATE(AM44," ",AN44," a través de ",AO44)</f>
        <v xml:space="preserve">  a través de </v>
      </c>
      <c r="AQ44" s="20"/>
      <c r="AR44" s="20" t="str">
        <f t="shared" si="182"/>
        <v/>
      </c>
      <c r="AS44" s="20"/>
      <c r="AT44" s="20" t="str">
        <f t="shared" si="183"/>
        <v/>
      </c>
      <c r="AU44" s="20"/>
      <c r="AV44" s="20"/>
      <c r="AW44" s="20"/>
      <c r="AX44" s="21" t="str">
        <f t="shared" ref="AX44" si="204">+IF(AR44="Probabilidad",AF44-(AF44*AT44),AF44)</f>
        <v/>
      </c>
      <c r="AY44" s="20" t="str">
        <f t="shared" si="39"/>
        <v/>
      </c>
      <c r="AZ44" s="21" t="e">
        <f t="shared" ref="AZ44" si="205">+IF(AR44="Impacto",AI44-(AI44*AT44),AI44)</f>
        <v>#N/A</v>
      </c>
      <c r="BA44" s="20" t="str">
        <f t="shared" si="41"/>
        <v/>
      </c>
      <c r="BB44" s="159" t="str">
        <f t="shared" ref="BB44" si="206">IF(OR(AND(AY47="Muy Baja",BA47="Leve"),AND(AY47="Muy Baja",BA47="Menor"),AND(AY47="Baja",BA47="Leve")),"Bajo",IF(OR(AND(AY47="Muy baja",BA47="Moderado"),AND(AY47="Baja",BA47="Menor"),AND(AY47="Baja",BA47="Moderado"),AND(AY47="Media",BA47="Leve"),AND(AY47="Media",BA47="Menor"),AND(AY47="Media",BA47="Moderado"),AND(AY47="Alta",BA47="Leve"),AND(AY47="Alta",BA47="Menor")),"Moderado",IF(OR(AND(AY47="Muy Baja",BA47="Mayor"),AND(AY47="Baja",BA47="Mayor"),AND(AY47="Media",BA47="Mayor"),AND(AY47="Alta",BA47="Moderado"),AND(AY47="Alta",BA47="Mayor"),AND(AY47="Muy Alta",BA47="Leve"),AND(AY47="Muy Alta",BA47="Menor"),AND(AY47="Muy Alta",BA47="Moderado"),AND(AY47="Muy Alta",BA47="Mayor")),"Alto",IF(OR(AND(AY47="Muy Baja",BA47="Catastrófico"),AND(AY47="Baja",BA47="Catastrófico"),AND(AY47="Media",BA47="Catastrófico"),AND(AY47="Alta",BA47="Catastrófico"),AND(AY47="Muy Alta",BA47="Catastrófico")),"Extremo",""))))</f>
        <v/>
      </c>
      <c r="BC44" s="159" t="e" cm="1">
        <f t="array" ref="BC44">_xlfn.IFS(BB44="Bajo","Aceptar",BB44="Moderado","Reducir",BB44="Alto","Reducir",BB44="Extremo","Reducir")</f>
        <v>#N/A</v>
      </c>
      <c r="BD44" s="197" t="e" cm="1">
        <f t="array" ref="BD44">_xlfn.IFS(BC44="Aceptar","No",BC44="Reducir","Si")</f>
        <v>#N/A</v>
      </c>
      <c r="BE44" s="20" t="str">
        <f>CONCATENATE(J44," Acción preventiva"," 1")</f>
        <v>COGGI  Acción preventiva 1</v>
      </c>
      <c r="BF44" s="22"/>
      <c r="BG44" s="22"/>
      <c r="BH44" s="22"/>
      <c r="BI44" s="20">
        <f t="shared" ref="BI44:BI47" si="207">+SUM(BJ44:BU44)</f>
        <v>0</v>
      </c>
      <c r="BJ44" s="20"/>
      <c r="BK44" s="20"/>
      <c r="BL44" s="20"/>
      <c r="BM44" s="20"/>
      <c r="BN44" s="20"/>
      <c r="BO44" s="20"/>
      <c r="BP44" s="20"/>
      <c r="BQ44" s="20"/>
      <c r="BR44" s="20"/>
      <c r="BS44" s="20"/>
      <c r="BT44" s="20"/>
      <c r="BU44" s="20"/>
      <c r="BV44" s="200"/>
      <c r="BW44" s="37"/>
      <c r="BX44" s="37"/>
      <c r="BY44" s="37"/>
      <c r="BZ44" s="37"/>
      <c r="CA44" s="37"/>
      <c r="CB44" s="37"/>
      <c r="CC44" s="37"/>
      <c r="CD44" s="37"/>
      <c r="CE44" s="37"/>
      <c r="CF44" s="37"/>
      <c r="CG44" s="37"/>
      <c r="CH44" s="37"/>
      <c r="CI44" s="37">
        <f t="shared" si="14"/>
        <v>0</v>
      </c>
      <c r="CJ44" s="38"/>
      <c r="CK44" s="23"/>
      <c r="CL44" s="24"/>
      <c r="CM44" s="166">
        <f t="shared" ref="CM44" si="208">+AD44</f>
        <v>0</v>
      </c>
      <c r="CN44" s="25" t="e">
        <f t="shared" ref="CN44" si="209">1-(CL44/CM44)</f>
        <v>#DIV/0!</v>
      </c>
      <c r="CO44" s="23" t="e" cm="1">
        <f t="array" ref="CO44">+_xlfn.IFS(CN44&lt;0.8,"Cambio",CN44&lt;0.9,"Revisión de control",CN44&gt;0.89,"Se mantiene")</f>
        <v>#DIV/0!</v>
      </c>
      <c r="CP44" s="144"/>
      <c r="CQ44" s="144"/>
      <c r="CR44" s="144"/>
      <c r="CS44" s="144"/>
      <c r="CT44" s="25">
        <f t="shared" si="142"/>
        <v>1</v>
      </c>
    </row>
    <row r="45" spans="1:98" ht="60" hidden="1" customHeight="1" x14ac:dyDescent="0.35">
      <c r="A45" s="147"/>
      <c r="B45" s="228"/>
      <c r="C45" s="149" t="s">
        <v>139</v>
      </c>
      <c r="D45" s="173"/>
      <c r="E45" s="176"/>
      <c r="F45" s="173"/>
      <c r="G45" s="208"/>
      <c r="H45" s="157"/>
      <c r="I45" s="182"/>
      <c r="J45" s="160"/>
      <c r="K45" s="160"/>
      <c r="L45" s="184"/>
      <c r="M45" s="186"/>
      <c r="N45" s="189"/>
      <c r="O45" s="192"/>
      <c r="P45" s="182"/>
      <c r="Q45" s="192"/>
      <c r="R45" s="182"/>
      <c r="S45" s="182"/>
      <c r="T45" s="182"/>
      <c r="U45" s="157"/>
      <c r="V45" s="162"/>
      <c r="W45" s="162"/>
      <c r="X45" s="194"/>
      <c r="Y45" s="160"/>
      <c r="Z45" s="160"/>
      <c r="AA45" s="164"/>
      <c r="AB45" s="164"/>
      <c r="AC45" s="164"/>
      <c r="AD45" s="195"/>
      <c r="AE45" s="157"/>
      <c r="AF45" s="158"/>
      <c r="AG45" s="157"/>
      <c r="AH45" s="157"/>
      <c r="AI45" s="158"/>
      <c r="AJ45" s="157"/>
      <c r="AK45" s="196"/>
      <c r="AL45" s="20" t="str">
        <f>CONCATENATE(J44," Control"," 2")</f>
        <v>COGGI  Control 2</v>
      </c>
      <c r="AM45" s="22"/>
      <c r="AN45" s="22"/>
      <c r="AO45" s="22"/>
      <c r="AP45" s="22" t="str">
        <f t="shared" si="203"/>
        <v xml:space="preserve">  a través de </v>
      </c>
      <c r="AQ45" s="20"/>
      <c r="AR45" s="20" t="str">
        <f t="shared" si="182"/>
        <v/>
      </c>
      <c r="AS45" s="20"/>
      <c r="AT45" s="20" t="str">
        <f t="shared" si="183"/>
        <v/>
      </c>
      <c r="AU45" s="20"/>
      <c r="AV45" s="20"/>
      <c r="AW45" s="20"/>
      <c r="AX45" s="21" t="str">
        <f t="shared" ref="AX45:AX47" si="210">+IF(AR45="Probabilidad",AX44-(AX44*AT45),AX44)</f>
        <v/>
      </c>
      <c r="AY45" s="20" t="str">
        <f t="shared" si="39"/>
        <v/>
      </c>
      <c r="AZ45" s="21" t="e">
        <f t="shared" ref="AZ45:AZ47" si="211">+IF(AR45="Impacto",AZ44-(AZ44*AT45),AZ44)</f>
        <v>#N/A</v>
      </c>
      <c r="BA45" s="20" t="str">
        <f t="shared" si="41"/>
        <v/>
      </c>
      <c r="BB45" s="160"/>
      <c r="BC45" s="160"/>
      <c r="BD45" s="198"/>
      <c r="BE45" s="20" t="str">
        <f>CONCATENATE(J44," Acción preventiva"," 2")</f>
        <v>COGGI  Acción preventiva 2</v>
      </c>
      <c r="BF45" s="22"/>
      <c r="BG45" s="22"/>
      <c r="BH45" s="22"/>
      <c r="BI45" s="20">
        <f t="shared" si="207"/>
        <v>0</v>
      </c>
      <c r="BJ45" s="20"/>
      <c r="BK45" s="20"/>
      <c r="BL45" s="20"/>
      <c r="BM45" s="20"/>
      <c r="BN45" s="20"/>
      <c r="BO45" s="20"/>
      <c r="BP45" s="20"/>
      <c r="BQ45" s="20"/>
      <c r="BR45" s="20"/>
      <c r="BS45" s="20"/>
      <c r="BT45" s="20"/>
      <c r="BU45" s="20"/>
      <c r="BV45" s="200"/>
      <c r="BW45" s="37"/>
      <c r="BX45" s="37"/>
      <c r="BY45" s="37"/>
      <c r="BZ45" s="37"/>
      <c r="CA45" s="37"/>
      <c r="CB45" s="37"/>
      <c r="CC45" s="37"/>
      <c r="CD45" s="37"/>
      <c r="CE45" s="37"/>
      <c r="CF45" s="37"/>
      <c r="CG45" s="37"/>
      <c r="CH45" s="37"/>
      <c r="CI45" s="37">
        <f t="shared" si="14"/>
        <v>0</v>
      </c>
      <c r="CJ45" s="38"/>
      <c r="CK45" s="23"/>
      <c r="CL45" s="24"/>
      <c r="CM45" s="167"/>
      <c r="CN45" s="25" t="e">
        <f t="shared" ref="CN45" si="212">1-(CL45/CM44)</f>
        <v>#DIV/0!</v>
      </c>
      <c r="CO45" s="23" t="e" cm="1">
        <f t="array" ref="CO45">+_xlfn.IFS(CN45&lt;0.8,"Cambio",CN45&lt;0.9,"Revisión de control",CN45&gt;0.89,"Se mantiene")</f>
        <v>#DIV/0!</v>
      </c>
      <c r="CP45" s="144"/>
      <c r="CQ45" s="144"/>
      <c r="CR45" s="144"/>
      <c r="CS45" s="144"/>
      <c r="CT45" s="25">
        <f t="shared" si="142"/>
        <v>1</v>
      </c>
    </row>
    <row r="46" spans="1:98" ht="60" hidden="1" customHeight="1" x14ac:dyDescent="0.35">
      <c r="A46" s="147"/>
      <c r="B46" s="228"/>
      <c r="C46" s="149" t="s">
        <v>139</v>
      </c>
      <c r="D46" s="173"/>
      <c r="E46" s="176"/>
      <c r="F46" s="173"/>
      <c r="G46" s="208"/>
      <c r="H46" s="157"/>
      <c r="I46" s="182"/>
      <c r="J46" s="160"/>
      <c r="K46" s="160"/>
      <c r="L46" s="184"/>
      <c r="M46" s="186"/>
      <c r="N46" s="189"/>
      <c r="O46" s="192"/>
      <c r="P46" s="182"/>
      <c r="Q46" s="192"/>
      <c r="R46" s="182"/>
      <c r="S46" s="182"/>
      <c r="T46" s="182"/>
      <c r="U46" s="157"/>
      <c r="V46" s="162"/>
      <c r="W46" s="162"/>
      <c r="X46" s="194"/>
      <c r="Y46" s="160"/>
      <c r="Z46" s="160"/>
      <c r="AA46" s="164"/>
      <c r="AB46" s="164"/>
      <c r="AC46" s="164"/>
      <c r="AD46" s="195"/>
      <c r="AE46" s="157"/>
      <c r="AF46" s="158"/>
      <c r="AG46" s="157"/>
      <c r="AH46" s="157"/>
      <c r="AI46" s="158"/>
      <c r="AJ46" s="157"/>
      <c r="AK46" s="196"/>
      <c r="AL46" s="20" t="str">
        <f>CONCATENATE(J44," Control"," 3")</f>
        <v>COGGI  Control 3</v>
      </c>
      <c r="AM46" s="22"/>
      <c r="AN46" s="22"/>
      <c r="AO46" s="22"/>
      <c r="AP46" s="22" t="str">
        <f t="shared" si="203"/>
        <v xml:space="preserve">  a través de </v>
      </c>
      <c r="AQ46" s="20"/>
      <c r="AR46" s="20" t="str">
        <f t="shared" si="182"/>
        <v/>
      </c>
      <c r="AS46" s="20"/>
      <c r="AT46" s="20" t="str">
        <f t="shared" si="183"/>
        <v/>
      </c>
      <c r="AU46" s="20"/>
      <c r="AV46" s="20"/>
      <c r="AW46" s="20"/>
      <c r="AX46" s="21" t="str">
        <f t="shared" si="210"/>
        <v/>
      </c>
      <c r="AY46" s="20" t="str">
        <f t="shared" si="39"/>
        <v/>
      </c>
      <c r="AZ46" s="21" t="e">
        <f t="shared" si="211"/>
        <v>#N/A</v>
      </c>
      <c r="BA46" s="20" t="str">
        <f t="shared" si="41"/>
        <v/>
      </c>
      <c r="BB46" s="160"/>
      <c r="BC46" s="160"/>
      <c r="BD46" s="198"/>
      <c r="BE46" s="20" t="str">
        <f>CONCATENATE(J44," Acción preventiva"," 3")</f>
        <v>COGGI  Acción preventiva 3</v>
      </c>
      <c r="BF46" s="22"/>
      <c r="BG46" s="22"/>
      <c r="BH46" s="22"/>
      <c r="BI46" s="20">
        <f t="shared" si="207"/>
        <v>0</v>
      </c>
      <c r="BJ46" s="20"/>
      <c r="BK46" s="20"/>
      <c r="BL46" s="20"/>
      <c r="BM46" s="20"/>
      <c r="BN46" s="20"/>
      <c r="BO46" s="20"/>
      <c r="BP46" s="20"/>
      <c r="BQ46" s="20"/>
      <c r="BR46" s="20"/>
      <c r="BS46" s="20"/>
      <c r="BT46" s="20"/>
      <c r="BU46" s="20"/>
      <c r="BV46" s="200"/>
      <c r="BW46" s="37"/>
      <c r="BX46" s="37"/>
      <c r="BY46" s="37"/>
      <c r="BZ46" s="37"/>
      <c r="CA46" s="37"/>
      <c r="CB46" s="37"/>
      <c r="CC46" s="37"/>
      <c r="CD46" s="37"/>
      <c r="CE46" s="37"/>
      <c r="CF46" s="37"/>
      <c r="CG46" s="37"/>
      <c r="CH46" s="37"/>
      <c r="CI46" s="37">
        <f t="shared" si="14"/>
        <v>0</v>
      </c>
      <c r="CJ46" s="38"/>
      <c r="CK46" s="23"/>
      <c r="CL46" s="24"/>
      <c r="CM46" s="167"/>
      <c r="CN46" s="25" t="e">
        <f t="shared" ref="CN46" si="213">1-(CL46/CM44)</f>
        <v>#DIV/0!</v>
      </c>
      <c r="CO46" s="23" t="e" cm="1">
        <f t="array" ref="CO46">+_xlfn.IFS(CN46&lt;0.8,"Cambio",CN46&lt;0.9,"Revisión de control",CN46&gt;0.89,"Se mantiene")</f>
        <v>#DIV/0!</v>
      </c>
      <c r="CP46" s="144"/>
      <c r="CQ46" s="144"/>
      <c r="CR46" s="144"/>
      <c r="CS46" s="144"/>
      <c r="CT46" s="25">
        <f t="shared" si="142"/>
        <v>1</v>
      </c>
    </row>
    <row r="47" spans="1:98" ht="60" hidden="1" customHeight="1" x14ac:dyDescent="0.35">
      <c r="A47" s="147"/>
      <c r="B47" s="229"/>
      <c r="C47" s="149" t="s">
        <v>139</v>
      </c>
      <c r="D47" s="174"/>
      <c r="E47" s="177"/>
      <c r="F47" s="174"/>
      <c r="G47" s="208"/>
      <c r="H47" s="157"/>
      <c r="I47" s="183"/>
      <c r="J47" s="161"/>
      <c r="K47" s="161"/>
      <c r="L47" s="184"/>
      <c r="M47" s="187"/>
      <c r="N47" s="190"/>
      <c r="O47" s="193"/>
      <c r="P47" s="183"/>
      <c r="Q47" s="193"/>
      <c r="R47" s="183"/>
      <c r="S47" s="183"/>
      <c r="T47" s="183"/>
      <c r="U47" s="157"/>
      <c r="V47" s="162"/>
      <c r="W47" s="162"/>
      <c r="X47" s="194"/>
      <c r="Y47" s="161"/>
      <c r="Z47" s="161"/>
      <c r="AA47" s="165"/>
      <c r="AB47" s="165"/>
      <c r="AC47" s="165"/>
      <c r="AD47" s="195"/>
      <c r="AE47" s="157"/>
      <c r="AF47" s="158"/>
      <c r="AG47" s="157"/>
      <c r="AH47" s="157"/>
      <c r="AI47" s="158"/>
      <c r="AJ47" s="157"/>
      <c r="AK47" s="196"/>
      <c r="AL47" s="20" t="str">
        <f>CONCATENATE(J44," Control"," 4")</f>
        <v>COGGI  Control 4</v>
      </c>
      <c r="AM47" s="22"/>
      <c r="AN47" s="22"/>
      <c r="AO47" s="22"/>
      <c r="AP47" s="22" t="str">
        <f t="shared" si="203"/>
        <v xml:space="preserve">  a través de </v>
      </c>
      <c r="AQ47" s="20"/>
      <c r="AR47" s="20" t="str">
        <f t="shared" si="182"/>
        <v/>
      </c>
      <c r="AS47" s="20"/>
      <c r="AT47" s="20" t="str">
        <f t="shared" si="183"/>
        <v/>
      </c>
      <c r="AU47" s="20"/>
      <c r="AV47" s="20"/>
      <c r="AW47" s="20"/>
      <c r="AX47" s="21" t="str">
        <f t="shared" si="210"/>
        <v/>
      </c>
      <c r="AY47" s="20" t="str">
        <f t="shared" si="39"/>
        <v/>
      </c>
      <c r="AZ47" s="21" t="e">
        <f t="shared" si="211"/>
        <v>#N/A</v>
      </c>
      <c r="BA47" s="20" t="str">
        <f t="shared" si="41"/>
        <v/>
      </c>
      <c r="BB47" s="161"/>
      <c r="BC47" s="161"/>
      <c r="BD47" s="199"/>
      <c r="BE47" s="20" t="str">
        <f>CONCATENATE(J44," Acción preventiva"," 4")</f>
        <v>COGGI  Acción preventiva 4</v>
      </c>
      <c r="BF47" s="22"/>
      <c r="BG47" s="22"/>
      <c r="BH47" s="22"/>
      <c r="BI47" s="20">
        <f t="shared" si="207"/>
        <v>0</v>
      </c>
      <c r="BJ47" s="20"/>
      <c r="BK47" s="20"/>
      <c r="BL47" s="20"/>
      <c r="BM47" s="20"/>
      <c r="BN47" s="20"/>
      <c r="BO47" s="20"/>
      <c r="BP47" s="20"/>
      <c r="BQ47" s="20"/>
      <c r="BR47" s="20"/>
      <c r="BS47" s="20"/>
      <c r="BT47" s="20"/>
      <c r="BU47" s="20"/>
      <c r="BV47" s="200"/>
      <c r="BW47" s="37"/>
      <c r="BX47" s="37"/>
      <c r="BY47" s="37"/>
      <c r="BZ47" s="37"/>
      <c r="CA47" s="37"/>
      <c r="CB47" s="37"/>
      <c r="CC47" s="37"/>
      <c r="CD47" s="37"/>
      <c r="CE47" s="37"/>
      <c r="CF47" s="37"/>
      <c r="CG47" s="37"/>
      <c r="CH47" s="37"/>
      <c r="CI47" s="37">
        <f t="shared" si="14"/>
        <v>0</v>
      </c>
      <c r="CJ47" s="38"/>
      <c r="CK47" s="23"/>
      <c r="CL47" s="24"/>
      <c r="CM47" s="168"/>
      <c r="CN47" s="25" t="e">
        <f t="shared" ref="CN47" si="214">1-(CL47/CM44)</f>
        <v>#DIV/0!</v>
      </c>
      <c r="CO47" s="23" t="e" cm="1">
        <f t="array" ref="CO47">+_xlfn.IFS(CN47&lt;0.8,"Cambio",CN47&lt;0.9,"Revisión de control",CN47&gt;0.89,"Se mantiene")</f>
        <v>#DIV/0!</v>
      </c>
      <c r="CP47" s="144"/>
      <c r="CQ47" s="144"/>
      <c r="CR47" s="144"/>
      <c r="CS47" s="144"/>
      <c r="CT47" s="25">
        <f t="shared" si="142"/>
        <v>1</v>
      </c>
    </row>
    <row r="48" spans="1:98" ht="60" customHeight="1" x14ac:dyDescent="0.35">
      <c r="A48" s="147" t="s">
        <v>492</v>
      </c>
      <c r="B48" s="221" t="s">
        <v>201</v>
      </c>
      <c r="C48" s="149" t="s">
        <v>139</v>
      </c>
      <c r="D48" s="172" t="str">
        <f>VLOOKUP(B48,Datos!$B$65:$F$80,3,FALSE)</f>
        <v>Establecer lineamientos para la comunicación y coordinación intra e interinstitucional, que proporcione a los grupos de interés información veraz, objetiva y oportuna de la misión, objetivos y gestión de la Agencia Nacional de Tierras.</v>
      </c>
      <c r="E48" s="175" t="str">
        <f>VLOOKUP(B48,Datos!$B$65:$F$80,5,FALSE)</f>
        <v>La posibilidad de incumplir con los lineamientos para la comunicación interna y externa enfocada hacia los grupos de interés de la entidad</v>
      </c>
      <c r="F48" s="172" t="str">
        <f>VLOOKUP(B48,Datos!$B$65:$F$80,4,FALSE)</f>
        <v>Desde la formulación de lineamientos de comunicación interna y externa, hasta la articulación con los grupos de interés y organismos de control.</v>
      </c>
      <c r="G48" s="208" t="s">
        <v>493</v>
      </c>
      <c r="H48" s="157" t="s">
        <v>1091</v>
      </c>
      <c r="I48" s="181">
        <f t="shared" ref="I48" si="215">IF(K48="",0,1)</f>
        <v>1</v>
      </c>
      <c r="J48" s="159" t="str">
        <f t="shared" ref="J48" si="216">CONCATENATE(C48," ",K48)</f>
        <v>COGGI 7</v>
      </c>
      <c r="K48" s="159">
        <v>7</v>
      </c>
      <c r="L48" s="184">
        <v>46150</v>
      </c>
      <c r="M48" s="185">
        <f ca="1">+TODAY()-L48</f>
        <v>1</v>
      </c>
      <c r="N48" s="188" t="s">
        <v>1092</v>
      </c>
      <c r="O48" s="191" t="s">
        <v>19</v>
      </c>
      <c r="P48" s="181">
        <f>VLOOKUP(O48,Datos!$B$20:$D$25,3,FALSE)</f>
        <v>0.2</v>
      </c>
      <c r="Q48" s="191" t="s">
        <v>35</v>
      </c>
      <c r="R48" s="181">
        <f>VLOOKUP(Q48,Datos!$C$20:$D$25,2,FALSE)</f>
        <v>1</v>
      </c>
      <c r="S48" s="181">
        <f t="shared" ref="S48" si="217">+IF(P48="",R48,IF(R48="",P48,IF(P48&gt;R48,P48,R48)))</f>
        <v>1</v>
      </c>
      <c r="T48" s="181" t="str" cm="1">
        <f t="array" ref="T48">_xlfn.IFS(S48=P48,O48,S48=R48,Q48)</f>
        <v>El riesgo afecta la imagen de la entidad a nivel nacional, con efecto publicitarios sostenible a nivel país</v>
      </c>
      <c r="U48" s="157" t="s">
        <v>4</v>
      </c>
      <c r="V48" s="162" t="s">
        <v>1093</v>
      </c>
      <c r="W48" s="162" t="s">
        <v>1094</v>
      </c>
      <c r="X48" s="194" t="str">
        <f t="shared" ref="X48" si="218">CONCATENATE("Posibilidad de"," ",U48," ",V48," debido ",W48)</f>
        <v>Posibilidad de pérdida reputacional en la imagen institucional de la entidad antes los grupos de interés debido al desconocimiento en el registro y trámite de denuncias que llegan a la OIGT por los diferentes canales de atención al ciudadano disponibles en la entidad (Virtual y fisico).</v>
      </c>
      <c r="Y48" s="159" t="s">
        <v>212</v>
      </c>
      <c r="Z48" s="159" t="s">
        <v>216</v>
      </c>
      <c r="AA48" s="159" t="s">
        <v>257</v>
      </c>
      <c r="AB48" s="163" t="s">
        <v>225</v>
      </c>
      <c r="AC48" s="163" t="s">
        <v>1095</v>
      </c>
      <c r="AD48" s="224">
        <v>856</v>
      </c>
      <c r="AE48" s="157" t="str">
        <f t="shared" ref="AE48" si="219">IF(AD48&lt;=0,"",IF(AD48&lt;=2,"Muy Baja",IF(AD48&lt;=24,"Baja",IF(AD48&lt;=500,"Media",IF(AD48&lt;=5000,"Alta","Muy Alta")))))</f>
        <v>Alta</v>
      </c>
      <c r="AF48" s="158">
        <f t="shared" ref="AF48" si="220">IF(AE48="","",IF(AE48="Muy Baja",0.2,IF(AE48="Baja",0.4,IF(AE48="Media",0.6,IF(AE48="Alta",0.8,IF(AE48="Muy Alta",1,))))))</f>
        <v>0.8</v>
      </c>
      <c r="AG48" s="158" t="str">
        <f t="shared" ref="AG48" si="221">+T48</f>
        <v>El riesgo afecta la imagen de la entidad a nivel nacional, con efecto publicitarios sostenible a nivel país</v>
      </c>
      <c r="AH48" s="157" t="str" cm="1">
        <f t="array" ref="AH48">_xlfn.IFS(AG48=Datos!$C$6,"Leve",AG48=Datos!$D$6,"Leve",AG48=Datos!$C$7,"Menor",AG48=Datos!$D$7,"Menor",AG48=Datos!$C$8,"Moderado",AG48=Datos!$D$8,"Moderado",AG48=Datos!$C$9,"Mayor",AG48=Datos!$D$9,"Mayor",AG48=Datos!$C$10,"Catastrófico",AG48=Datos!$D$10,"Catastrófico")</f>
        <v>Catastrófico</v>
      </c>
      <c r="AI48" s="158">
        <f t="shared" ref="AI48" si="222">IF(AH48="","",IF(AH48="Leve",0.2,IF(AH48="Menor",0.4,IF(AH48="Moderado",0.6,IF(AH48="Mayor",0.8,IF(AH48="Catastrófico",1,))))))</f>
        <v>1</v>
      </c>
      <c r="AJ48" s="157" t="str">
        <f t="shared" ref="AJ48" si="223">IF(OR(AND(AE48="Muy Baja",AH48="Leve"),AND(AE48="Muy Baja",AH48="Menor"),AND(AE48="Baja",AH48="Leve")),"Bajo",IF(OR(AND(AE48="Muy baja",AH48="Moderado"),AND(AE48="Baja",AH48="Menor"),AND(AE48="Baja",AH48="Moderado"),AND(AE48="Media",AH48="Leve"),AND(AE48="Media",AH48="Menor"),AND(AE48="Media",AH48="Moderado"),AND(AE48="Alta",AH48="Leve"),AND(AE48="Alta",AH48="Menor")),"Moderado",IF(OR(AND(AE48="Muy Baja",AH48="Mayor"),AND(AE48="Baja",AH48="Mayor"),AND(AE48="Media",AH48="Mayor"),AND(AE48="Alta",AH48="Moderado"),AND(AE48="Alta",AH48="Mayor"),AND(AE48="Muy Alta",AH48="Leve"),AND(AE48="Muy Alta",AH48="Menor"),AND(AE48="Muy Alta",AH48="Moderado"),AND(AE48="Muy Alta",AH48="Mayor")),"Alto",IF(OR(AND(AE48="Muy Baja",AH48="Catastrófico"),AND(AE48="Baja",AH48="Catastrófico"),AND(AE48="Media",AH48="Catastrófico"),AND(AE48="Alta",AH48="Catastrófico"),AND(AE48="Muy Alta",AH48="Catastrófico")),"Extremo",""))))</f>
        <v>Extremo</v>
      </c>
      <c r="AK48" s="196" t="str" cm="1">
        <f t="array" ref="AK48">_xlfn.IFS(AJ48="Bajo","Aceptar",AJ48="Moderado","Reducir",AJ48="Alto","Reducir",AJ48="Extremo","Reducir")</f>
        <v>Reducir</v>
      </c>
      <c r="AL48" s="20" t="str">
        <f>CONCATENATE(J48," Control"," 1")</f>
        <v>COGGI 7 Control 1</v>
      </c>
      <c r="AM48" s="123" t="s">
        <v>1702</v>
      </c>
      <c r="AN48" s="22" t="s">
        <v>1096</v>
      </c>
      <c r="AO48" s="22" t="s">
        <v>1097</v>
      </c>
      <c r="AP48" s="22" t="str">
        <f>CONCATENATE(AM48," ",AN48," a través de ",AO48)</f>
        <v>La OFICINA DE INSPECTOR DE LA GESTIÓN DE TIERRAS verifica y analiza el estado de los trámites y la gestión de las denuncias y/o PQRS asignadas a la dependencia de acuerdo con su competencia. Este seguimiento se realiza a través de Gestor Documental Orfeo y del reporte correspondiente en Power BI mensualmente. En caso de no evidenciarse gestión en el trámite, se generara una alerta al profesional responsable. Esta alerta se basa en el resultado del balance estadístico trimestral, el cual detalla el número de denuncias recibidas durante el periodo de análisis, la gestión realizada y la clasificación de dichas denuncias.</v>
      </c>
      <c r="AQ48" s="20" t="s">
        <v>54</v>
      </c>
      <c r="AR48" s="20" t="s">
        <v>38</v>
      </c>
      <c r="AS48" s="20" t="s">
        <v>56</v>
      </c>
      <c r="AT48" s="20" t="s">
        <v>1102</v>
      </c>
      <c r="AU48" s="20" t="s">
        <v>5</v>
      </c>
      <c r="AV48" s="20" t="s">
        <v>2</v>
      </c>
      <c r="AW48" s="20" t="s">
        <v>3</v>
      </c>
      <c r="AX48" s="21">
        <f t="shared" ref="AX48" si="224">+IF(AR48="Probabilidad",AF48-(AF48*AT48),AF48)</f>
        <v>0.56000000000000005</v>
      </c>
      <c r="AY48" s="20" t="str">
        <f t="shared" si="39"/>
        <v>Media</v>
      </c>
      <c r="AZ48" s="21">
        <f t="shared" ref="AZ48" si="225">+IF(AR48="Impacto",AI48-(AI48*AT48),AI48)</f>
        <v>1</v>
      </c>
      <c r="BA48" s="20" t="str">
        <f t="shared" si="41"/>
        <v>Catastrófico</v>
      </c>
      <c r="BB48" s="159" t="str">
        <f t="shared" ref="BB48" si="226">IF(OR(AND(AY51="Muy Baja",BA51="Leve"),AND(AY51="Muy Baja",BA51="Menor"),AND(AY51="Baja",BA51="Leve")),"Bajo",IF(OR(AND(AY51="Muy baja",BA51="Moderado"),AND(AY51="Baja",BA51="Menor"),AND(AY51="Baja",BA51="Moderado"),AND(AY51="Media",BA51="Leve"),AND(AY51="Media",BA51="Menor"),AND(AY51="Media",BA51="Moderado"),AND(AY51="Alta",BA51="Leve"),AND(AY51="Alta",BA51="Menor")),"Moderado",IF(OR(AND(AY51="Muy Baja",BA51="Mayor"),AND(AY51="Baja",BA51="Mayor"),AND(AY51="Media",BA51="Mayor"),AND(AY51="Alta",BA51="Moderado"),AND(AY51="Alta",BA51="Mayor"),AND(AY51="Muy Alta",BA51="Leve"),AND(AY51="Muy Alta",BA51="Menor"),AND(AY51="Muy Alta",BA51="Moderado"),AND(AY51="Muy Alta",BA51="Mayor")),"Alto",IF(OR(AND(AY51="Muy Baja",BA51="Catastrófico"),AND(AY51="Baja",BA51="Catastrófico"),AND(AY51="Media",BA51="Catastrófico"),AND(AY51="Alta",BA51="Catastrófico"),AND(AY51="Muy Alta",BA51="Catastrófico")),"Extremo",""))))</f>
        <v>Alto</v>
      </c>
      <c r="BC48" s="159" t="str" cm="1">
        <f t="array" ref="BC48">_xlfn.IFS(BB48="Bajo","Aceptar",BB48="Moderado","Reducir",BB48="Alto","Reducir",BB48="Extremo","Reducir")</f>
        <v>Reducir</v>
      </c>
      <c r="BD48" s="197" t="str" cm="1">
        <f t="array" ref="BD48">_xlfn.IFS(BC48="Aceptar","No",BC48="Reducir","Si")</f>
        <v>Si</v>
      </c>
      <c r="BE48" s="20" t="str">
        <f>CONCATENATE(J48," Acción preventiva"," 1")</f>
        <v>COGGI 7 Acción preventiva 1</v>
      </c>
      <c r="BF48" s="22" t="s">
        <v>494</v>
      </c>
      <c r="BG48" s="22" t="s">
        <v>1106</v>
      </c>
      <c r="BH48" s="22" t="s">
        <v>1107</v>
      </c>
      <c r="BI48" s="20">
        <f>+SUM(BJ48:BU48)</f>
        <v>3</v>
      </c>
      <c r="BJ48" s="20">
        <v>1</v>
      </c>
      <c r="BK48" s="20"/>
      <c r="BL48" s="20"/>
      <c r="BM48" s="20"/>
      <c r="BN48" s="20">
        <v>1</v>
      </c>
      <c r="BO48" s="20"/>
      <c r="BP48" s="20"/>
      <c r="BQ48" s="20"/>
      <c r="BR48" s="20">
        <v>1</v>
      </c>
      <c r="BS48" s="20"/>
      <c r="BT48" s="20"/>
      <c r="BU48" s="20"/>
      <c r="BV48" s="200">
        <f t="shared" si="84"/>
        <v>0</v>
      </c>
      <c r="BW48" s="37"/>
      <c r="BX48" s="37"/>
      <c r="BY48" s="37"/>
      <c r="BZ48" s="37"/>
      <c r="CA48" s="37"/>
      <c r="CB48" s="37"/>
      <c r="CC48" s="37"/>
      <c r="CD48" s="37"/>
      <c r="CE48" s="37"/>
      <c r="CF48" s="37"/>
      <c r="CG48" s="37"/>
      <c r="CH48" s="37"/>
      <c r="CI48" s="37">
        <f t="shared" si="14"/>
        <v>0</v>
      </c>
      <c r="CJ48" s="38"/>
      <c r="CK48" s="23"/>
      <c r="CL48" s="24"/>
      <c r="CM48" s="166">
        <f t="shared" ref="CM48" si="227">+AD48</f>
        <v>856</v>
      </c>
      <c r="CN48" s="25">
        <f t="shared" ref="CN48" si="228">1-(CL48/CM48)</f>
        <v>1</v>
      </c>
      <c r="CO48" s="23" t="str" cm="1">
        <f t="array" ref="CO48">+_xlfn.IFS(CN48&lt;0.8,"Cambio",CN48&lt;0.9,"Revisión de control",CN48&gt;0.89,"Se mantiene")</f>
        <v>Se mantiene</v>
      </c>
      <c r="CP48" s="144"/>
      <c r="CQ48" s="144"/>
      <c r="CR48" s="144"/>
      <c r="CS48" s="144"/>
      <c r="CT48" s="25">
        <f t="shared" si="142"/>
        <v>1</v>
      </c>
    </row>
    <row r="49" spans="1:98" ht="60" customHeight="1" x14ac:dyDescent="0.35">
      <c r="A49" s="147" t="s">
        <v>492</v>
      </c>
      <c r="B49" s="222"/>
      <c r="C49" s="149" t="s">
        <v>139</v>
      </c>
      <c r="D49" s="173"/>
      <c r="E49" s="176"/>
      <c r="F49" s="173"/>
      <c r="G49" s="208"/>
      <c r="H49" s="157"/>
      <c r="I49" s="182"/>
      <c r="J49" s="160"/>
      <c r="K49" s="160"/>
      <c r="L49" s="184"/>
      <c r="M49" s="186"/>
      <c r="N49" s="189"/>
      <c r="O49" s="192"/>
      <c r="P49" s="182"/>
      <c r="Q49" s="192"/>
      <c r="R49" s="182"/>
      <c r="S49" s="182"/>
      <c r="T49" s="182"/>
      <c r="U49" s="157"/>
      <c r="V49" s="162"/>
      <c r="W49" s="162"/>
      <c r="X49" s="194"/>
      <c r="Y49" s="160"/>
      <c r="Z49" s="160"/>
      <c r="AA49" s="160"/>
      <c r="AB49" s="164"/>
      <c r="AC49" s="164"/>
      <c r="AD49" s="225"/>
      <c r="AE49" s="157"/>
      <c r="AF49" s="158"/>
      <c r="AG49" s="157"/>
      <c r="AH49" s="157"/>
      <c r="AI49" s="158"/>
      <c r="AJ49" s="157"/>
      <c r="AK49" s="196"/>
      <c r="AL49" s="20" t="str">
        <f>CONCATENATE(J48," Control"," 2")</f>
        <v>COGGI 7 Control 2</v>
      </c>
      <c r="AM49" s="123" t="s">
        <v>1702</v>
      </c>
      <c r="AN49" s="22" t="s">
        <v>1098</v>
      </c>
      <c r="AO49" s="22" t="s">
        <v>1099</v>
      </c>
      <c r="AP49" s="22" t="str">
        <f>CONCATENATE(AM49," ",AN49," a través de ",AO49)</f>
        <v>La OFICINA DE INSPECTOR DE LA GESTIÓN DE TIERRAS Verifica en que casos procede una actuación administrativa, para interponer la denuncia penal, queja disciplinaria, fiscal o la que corresponde ante la autoridad competente y para ello,  a través de un memorando, cada vez que se analice un caso,  la OIGT emite las respectivas recomendaciones a las dependencias,  para que se adelanten las acciones que correspondan de acuerdo con sus competencias aportando la documentación recopilada y el contexto construido</v>
      </c>
      <c r="AQ49" s="20" t="s">
        <v>54</v>
      </c>
      <c r="AR49" s="20" t="s">
        <v>38</v>
      </c>
      <c r="AS49" s="20" t="s">
        <v>57</v>
      </c>
      <c r="AT49" s="20" t="s">
        <v>1103</v>
      </c>
      <c r="AU49" s="20" t="s">
        <v>1</v>
      </c>
      <c r="AV49" s="20" t="s">
        <v>2</v>
      </c>
      <c r="AW49" s="20" t="s">
        <v>3</v>
      </c>
      <c r="AX49" s="21">
        <f t="shared" ref="AX49:AX51" si="229">+IF(AR49="Probabilidad",AX48-(AX48*AT49),AX48)</f>
        <v>0.33600000000000002</v>
      </c>
      <c r="AY49" s="20" t="str">
        <f t="shared" si="39"/>
        <v>Baja</v>
      </c>
      <c r="AZ49" s="21">
        <f t="shared" ref="AZ49:AZ51" si="230">+IF(AR49="Impacto",AZ48-(AZ48*AT49),AZ48)</f>
        <v>1</v>
      </c>
      <c r="BA49" s="20" t="str">
        <f t="shared" si="41"/>
        <v>Catastrófico</v>
      </c>
      <c r="BB49" s="160"/>
      <c r="BC49" s="160"/>
      <c r="BD49" s="198"/>
      <c r="BE49" s="20" t="str">
        <f>CONCATENATE(J48," Acción preventiva"," 2")</f>
        <v>COGGI 7 Acción preventiva 2</v>
      </c>
      <c r="BF49" s="22" t="s">
        <v>494</v>
      </c>
      <c r="BG49" s="22" t="s">
        <v>1108</v>
      </c>
      <c r="BH49" s="22" t="s">
        <v>1109</v>
      </c>
      <c r="BI49" s="20">
        <f>+SUM(BJ49:BU49)</f>
        <v>1</v>
      </c>
      <c r="BJ49" s="20"/>
      <c r="BK49" s="20"/>
      <c r="BL49" s="20"/>
      <c r="BM49" s="20"/>
      <c r="BN49" s="20"/>
      <c r="BO49" s="20"/>
      <c r="BP49" s="20">
        <v>1</v>
      </c>
      <c r="BQ49" s="20"/>
      <c r="BR49" s="20"/>
      <c r="BS49" s="20"/>
      <c r="BT49" s="20"/>
      <c r="BU49" s="20"/>
      <c r="BV49" s="200"/>
      <c r="BW49" s="37"/>
      <c r="BX49" s="37"/>
      <c r="BY49" s="37"/>
      <c r="BZ49" s="37"/>
      <c r="CA49" s="37"/>
      <c r="CB49" s="37"/>
      <c r="CC49" s="37"/>
      <c r="CD49" s="37"/>
      <c r="CE49" s="37"/>
      <c r="CF49" s="37"/>
      <c r="CG49" s="37"/>
      <c r="CH49" s="37"/>
      <c r="CI49" s="37">
        <f t="shared" si="14"/>
        <v>0</v>
      </c>
      <c r="CJ49" s="38"/>
      <c r="CK49" s="23"/>
      <c r="CL49" s="24"/>
      <c r="CM49" s="167"/>
      <c r="CN49" s="25">
        <f t="shared" ref="CN49" si="231">1-(CL49/CM48)</f>
        <v>1</v>
      </c>
      <c r="CO49" s="23" t="str" cm="1">
        <f t="array" ref="CO49">+_xlfn.IFS(CN49&lt;0.8,"Cambio",CN49&lt;0.9,"Revisión de control",CN49&gt;0.89,"Se mantiene")</f>
        <v>Se mantiene</v>
      </c>
      <c r="CP49" s="144"/>
      <c r="CQ49" s="144"/>
      <c r="CR49" s="144"/>
      <c r="CS49" s="144"/>
      <c r="CT49" s="25">
        <f t="shared" si="142"/>
        <v>1</v>
      </c>
    </row>
    <row r="50" spans="1:98" ht="60" customHeight="1" x14ac:dyDescent="0.35">
      <c r="A50" s="147" t="s">
        <v>492</v>
      </c>
      <c r="B50" s="222"/>
      <c r="C50" s="149" t="s">
        <v>139</v>
      </c>
      <c r="D50" s="173"/>
      <c r="E50" s="176"/>
      <c r="F50" s="173"/>
      <c r="G50" s="208"/>
      <c r="H50" s="157"/>
      <c r="I50" s="182"/>
      <c r="J50" s="160"/>
      <c r="K50" s="160"/>
      <c r="L50" s="184"/>
      <c r="M50" s="186"/>
      <c r="N50" s="189"/>
      <c r="O50" s="192"/>
      <c r="P50" s="182"/>
      <c r="Q50" s="192"/>
      <c r="R50" s="182"/>
      <c r="S50" s="182"/>
      <c r="T50" s="182"/>
      <c r="U50" s="157"/>
      <c r="V50" s="162"/>
      <c r="W50" s="162"/>
      <c r="X50" s="194"/>
      <c r="Y50" s="160"/>
      <c r="Z50" s="160"/>
      <c r="AA50" s="160"/>
      <c r="AB50" s="164"/>
      <c r="AC50" s="164"/>
      <c r="AD50" s="225"/>
      <c r="AE50" s="157"/>
      <c r="AF50" s="158"/>
      <c r="AG50" s="157"/>
      <c r="AH50" s="157"/>
      <c r="AI50" s="158"/>
      <c r="AJ50" s="157"/>
      <c r="AK50" s="196"/>
      <c r="AL50" s="20" t="str">
        <f>CONCATENATE(J48," Control"," 3")</f>
        <v>COGGI 7 Control 3</v>
      </c>
      <c r="AM50" s="123" t="s">
        <v>1702</v>
      </c>
      <c r="AN50" s="22" t="s">
        <v>1100</v>
      </c>
      <c r="AO50" s="22" t="s">
        <v>1101</v>
      </c>
      <c r="AP50" s="22" t="str">
        <f>CONCATENATE(AM50," ",AN50," a través de ",AO50)</f>
        <v>La OFICINA DE INSPECTOR DE LA GESTIÓN DE TIERRAS en caso de identificar que no se están dando respuestas a las PQRSD dentro de los tiempos establecidos, el supervisor emitirá una alerta al profesional encargado, quien deberá completar el trámite correspondiente en un plazo máximo de un (1) día, en caso de incumplirlo se enviará a través de una comunicación  interna, un llamado de atención citando la responsabilidad que le atañe en su relación contractual y/o laboral con la dependencia</v>
      </c>
      <c r="AQ50" s="20" t="s">
        <v>55</v>
      </c>
      <c r="AR50" s="20" t="s">
        <v>1104</v>
      </c>
      <c r="AS50" s="20" t="s">
        <v>56</v>
      </c>
      <c r="AT50" s="20" t="s">
        <v>1105</v>
      </c>
      <c r="AU50" s="20" t="s">
        <v>5</v>
      </c>
      <c r="AV50" s="20" t="s">
        <v>2</v>
      </c>
      <c r="AW50" s="20" t="s">
        <v>3</v>
      </c>
      <c r="AX50" s="21">
        <f t="shared" si="229"/>
        <v>0.33600000000000002</v>
      </c>
      <c r="AY50" s="20" t="str">
        <f t="shared" si="39"/>
        <v>Baja</v>
      </c>
      <c r="AZ50" s="21">
        <f t="shared" si="230"/>
        <v>0.75</v>
      </c>
      <c r="BA50" s="20" t="str">
        <f t="shared" si="41"/>
        <v>Mayor</v>
      </c>
      <c r="BB50" s="160"/>
      <c r="BC50" s="160"/>
      <c r="BD50" s="198"/>
      <c r="BE50" s="20" t="str">
        <f>CONCATENATE(J48," Acción preventiva"," 3")</f>
        <v>COGGI 7 Acción preventiva 3</v>
      </c>
      <c r="BF50" s="22"/>
      <c r="BG50" s="22"/>
      <c r="BH50" s="22"/>
      <c r="BI50" s="20">
        <f>+SUM(BJ50:BU50)</f>
        <v>0</v>
      </c>
      <c r="BJ50" s="20"/>
      <c r="BK50" s="20"/>
      <c r="BL50" s="20"/>
      <c r="BM50" s="20"/>
      <c r="BN50" s="20"/>
      <c r="BO50" s="20"/>
      <c r="BP50" s="20"/>
      <c r="BQ50" s="20"/>
      <c r="BR50" s="20"/>
      <c r="BS50" s="20"/>
      <c r="BT50" s="20"/>
      <c r="BU50" s="20"/>
      <c r="BV50" s="200"/>
      <c r="BW50" s="37"/>
      <c r="BX50" s="37"/>
      <c r="BY50" s="37"/>
      <c r="BZ50" s="37"/>
      <c r="CA50" s="37"/>
      <c r="CB50" s="37"/>
      <c r="CC50" s="37"/>
      <c r="CD50" s="37"/>
      <c r="CE50" s="37"/>
      <c r="CF50" s="37"/>
      <c r="CG50" s="37"/>
      <c r="CH50" s="37"/>
      <c r="CI50" s="37">
        <f t="shared" si="14"/>
        <v>0</v>
      </c>
      <c r="CJ50" s="38"/>
      <c r="CK50" s="23"/>
      <c r="CL50" s="24"/>
      <c r="CM50" s="167"/>
      <c r="CN50" s="25">
        <f t="shared" ref="CN50" si="232">1-(CL50/CM48)</f>
        <v>1</v>
      </c>
      <c r="CO50" s="23" t="str" cm="1">
        <f t="array" ref="CO50">+_xlfn.IFS(CN50&lt;0.8,"Cambio",CN50&lt;0.9,"Revisión de control",CN50&gt;0.89,"Se mantiene")</f>
        <v>Se mantiene</v>
      </c>
      <c r="CP50" s="144"/>
      <c r="CQ50" s="144"/>
      <c r="CR50" s="144"/>
      <c r="CS50" s="144"/>
      <c r="CT50" s="25">
        <f t="shared" si="142"/>
        <v>1</v>
      </c>
    </row>
    <row r="51" spans="1:98" ht="60" customHeight="1" x14ac:dyDescent="0.35">
      <c r="A51" s="147" t="s">
        <v>492</v>
      </c>
      <c r="B51" s="223"/>
      <c r="C51" s="149" t="s">
        <v>139</v>
      </c>
      <c r="D51" s="174"/>
      <c r="E51" s="177"/>
      <c r="F51" s="174"/>
      <c r="G51" s="208"/>
      <c r="H51" s="157"/>
      <c r="I51" s="183"/>
      <c r="J51" s="161"/>
      <c r="K51" s="161"/>
      <c r="L51" s="184"/>
      <c r="M51" s="187"/>
      <c r="N51" s="190"/>
      <c r="O51" s="193"/>
      <c r="P51" s="183"/>
      <c r="Q51" s="193"/>
      <c r="R51" s="183"/>
      <c r="S51" s="183"/>
      <c r="T51" s="183"/>
      <c r="U51" s="157"/>
      <c r="V51" s="162"/>
      <c r="W51" s="162"/>
      <c r="X51" s="194"/>
      <c r="Y51" s="161"/>
      <c r="Z51" s="161"/>
      <c r="AA51" s="161"/>
      <c r="AB51" s="165"/>
      <c r="AC51" s="165"/>
      <c r="AD51" s="226"/>
      <c r="AE51" s="157"/>
      <c r="AF51" s="158"/>
      <c r="AG51" s="157"/>
      <c r="AH51" s="157"/>
      <c r="AI51" s="158"/>
      <c r="AJ51" s="157"/>
      <c r="AK51" s="196"/>
      <c r="AL51" s="20" t="str">
        <f>CONCATENATE(J48," Control"," 4")</f>
        <v>COGGI 7 Control 4</v>
      </c>
      <c r="AM51" s="22"/>
      <c r="AN51" s="22"/>
      <c r="AO51" s="22"/>
      <c r="AP51" s="22" t="str">
        <f>CONCATENATE(AM51," ",AN51," a través de ",AO51)</f>
        <v xml:space="preserve">  a través de </v>
      </c>
      <c r="AQ51" s="20"/>
      <c r="AR51" s="20" t="str">
        <f t="shared" si="182"/>
        <v/>
      </c>
      <c r="AS51" s="20"/>
      <c r="AT51" s="20" t="str">
        <f t="shared" si="183"/>
        <v/>
      </c>
      <c r="AU51" s="20"/>
      <c r="AV51" s="20"/>
      <c r="AW51" s="20"/>
      <c r="AX51" s="21">
        <f t="shared" si="229"/>
        <v>0.33600000000000002</v>
      </c>
      <c r="AY51" s="20" t="str">
        <f t="shared" si="39"/>
        <v>Baja</v>
      </c>
      <c r="AZ51" s="21">
        <f t="shared" si="230"/>
        <v>0.75</v>
      </c>
      <c r="BA51" s="20" t="str">
        <f t="shared" si="41"/>
        <v>Mayor</v>
      </c>
      <c r="BB51" s="161"/>
      <c r="BC51" s="161"/>
      <c r="BD51" s="199"/>
      <c r="BE51" s="20" t="str">
        <f>CONCATENATE(J48," Acción preventiva"," 4")</f>
        <v>COGGI 7 Acción preventiva 4</v>
      </c>
      <c r="BF51" s="22"/>
      <c r="BG51" s="22"/>
      <c r="BH51" s="22"/>
      <c r="BI51" s="20">
        <f>+SUM(BJ51:BU51)</f>
        <v>0</v>
      </c>
      <c r="BJ51" s="20"/>
      <c r="BK51" s="20"/>
      <c r="BL51" s="20"/>
      <c r="BM51" s="20"/>
      <c r="BN51" s="20"/>
      <c r="BO51" s="20"/>
      <c r="BP51" s="20"/>
      <c r="BQ51" s="20"/>
      <c r="BR51" s="20"/>
      <c r="BS51" s="20"/>
      <c r="BT51" s="20"/>
      <c r="BU51" s="20"/>
      <c r="BV51" s="200"/>
      <c r="BW51" s="37"/>
      <c r="BX51" s="37"/>
      <c r="BY51" s="37"/>
      <c r="BZ51" s="37"/>
      <c r="CA51" s="37"/>
      <c r="CB51" s="37"/>
      <c r="CC51" s="37"/>
      <c r="CD51" s="37"/>
      <c r="CE51" s="37"/>
      <c r="CF51" s="37"/>
      <c r="CG51" s="37"/>
      <c r="CH51" s="37"/>
      <c r="CI51" s="37">
        <f t="shared" si="14"/>
        <v>0</v>
      </c>
      <c r="CJ51" s="38"/>
      <c r="CK51" s="23"/>
      <c r="CL51" s="24"/>
      <c r="CM51" s="168"/>
      <c r="CN51" s="25">
        <f t="shared" ref="CN51" si="233">1-(CL51/CM48)</f>
        <v>1</v>
      </c>
      <c r="CO51" s="23" t="str" cm="1">
        <f t="array" ref="CO51">+_xlfn.IFS(CN51&lt;0.8,"Cambio",CN51&lt;0.9,"Revisión de control",CN51&gt;0.89,"Se mantiene")</f>
        <v>Se mantiene</v>
      </c>
      <c r="CP51" s="144"/>
      <c r="CQ51" s="144"/>
      <c r="CR51" s="144"/>
      <c r="CS51" s="144"/>
      <c r="CT51" s="25">
        <f t="shared" si="142"/>
        <v>1</v>
      </c>
    </row>
    <row r="52" spans="1:98" ht="60" hidden="1" customHeight="1" x14ac:dyDescent="0.35">
      <c r="A52" s="147"/>
      <c r="B52" s="227" t="s">
        <v>201</v>
      </c>
      <c r="C52" s="148" t="s">
        <v>139</v>
      </c>
      <c r="D52" s="172" t="str">
        <f>VLOOKUP(B52,Datos!$B$65:$F$80,3,FALSE)</f>
        <v>Establecer lineamientos para la comunicación y coordinación intra e interinstitucional, que proporcione a los grupos de interés información veraz, objetiva y oportuna de la misión, objetivos y gestión de la Agencia Nacional de Tierras.</v>
      </c>
      <c r="E52" s="175" t="str">
        <f>VLOOKUP(B52,Datos!$B$65:$F$80,5,FALSE)</f>
        <v>La posibilidad de incumplir con los lineamientos para la comunicación interna y externa enfocada hacia los grupos de interés de la entidad</v>
      </c>
      <c r="F52" s="172" t="str">
        <f>VLOOKUP(B52,Datos!$B$65:$F$80,4,FALSE)</f>
        <v>Desde la formulación de lineamientos de comunicación interna y externa, hasta la articulación con los grupos de interés y organismos de control.</v>
      </c>
      <c r="G52" s="208" t="s">
        <v>310</v>
      </c>
      <c r="H52" s="157"/>
      <c r="I52" s="181">
        <f t="shared" ref="I52" si="234">IF(K52="",0,1)</f>
        <v>0</v>
      </c>
      <c r="J52" s="159" t="str">
        <f t="shared" ref="J52" si="235">CONCATENATE(C52," ",K52)</f>
        <v xml:space="preserve">COGGI </v>
      </c>
      <c r="K52" s="159"/>
      <c r="L52" s="184"/>
      <c r="M52" s="185">
        <f ca="1">+TODAY()-L52</f>
        <v>46151</v>
      </c>
      <c r="N52" s="188"/>
      <c r="O52" s="191"/>
      <c r="P52" s="181" t="e">
        <f>VLOOKUP(O52,Datos!$B$20:$D$25,3,FALSE)</f>
        <v>#N/A</v>
      </c>
      <c r="Q52" s="191"/>
      <c r="R52" s="181" t="e">
        <f>VLOOKUP(Q52,Datos!$C$20:$D$25,2,FALSE)</f>
        <v>#N/A</v>
      </c>
      <c r="S52" s="181" t="e">
        <f t="shared" ref="S52" si="236">+IF(P52="",R52,IF(R52="",P52,IF(P52&gt;R52,P52,R52)))</f>
        <v>#N/A</v>
      </c>
      <c r="T52" s="181" t="e" cm="1">
        <f t="array" ref="T52">_xlfn.IFS(S52=P52,O52,S52=R52,Q52)</f>
        <v>#N/A</v>
      </c>
      <c r="U52" s="157"/>
      <c r="V52" s="162"/>
      <c r="W52" s="162"/>
      <c r="X52" s="194" t="str">
        <f t="shared" ref="X52" si="237">CONCATENATE("Posibilidad de"," ",U52," ",V52," debido ",W52)</f>
        <v xml:space="preserve">Posibilidad de   debido </v>
      </c>
      <c r="Y52" s="159"/>
      <c r="Z52" s="159"/>
      <c r="AA52" s="163"/>
      <c r="AB52" s="163"/>
      <c r="AC52" s="163"/>
      <c r="AD52" s="195"/>
      <c r="AE52" s="157" t="str">
        <f t="shared" ref="AE52" si="238">IF(AD52&lt;=0,"",IF(AD52&lt;=2,"Muy Baja",IF(AD52&lt;=24,"Baja",IF(AD52&lt;=500,"Media",IF(AD52&lt;=5000,"Alta","Muy Alta")))))</f>
        <v/>
      </c>
      <c r="AF52" s="158" t="str">
        <f t="shared" ref="AF52" si="239">IF(AE52="","",IF(AE52="Muy Baja",0.2,IF(AE52="Baja",0.4,IF(AE52="Media",0.6,IF(AE52="Alta",0.8,IF(AE52="Muy Alta",1,))))))</f>
        <v/>
      </c>
      <c r="AG52" s="158" t="e">
        <f t="shared" ref="AG52" si="240">+T52</f>
        <v>#N/A</v>
      </c>
      <c r="AH52" s="157" t="e" cm="1">
        <f t="array" ref="AH52">_xlfn.IFS(AG52=Datos!$C$6,"Leve",AG52=Datos!$D$6,"Leve",AG52=Datos!$C$7,"Menor",AG52=Datos!$D$7,"Menor",AG52=Datos!$C$8,"Moderado",AG52=Datos!$D$8,"Moderado",AG52=Datos!$C$9,"Mayor",AG52=Datos!$D$9,"Mayor",AG52=Datos!$C$10,"Catastrófico",AG52=Datos!$D$10,"Catastrófico")</f>
        <v>#N/A</v>
      </c>
      <c r="AI52" s="158" t="e">
        <f t="shared" ref="AI52" si="241">IF(AH52="","",IF(AH52="Leve",0.2,IF(AH52="Menor",0.4,IF(AH52="Moderado",0.6,IF(AH52="Mayor",0.8,IF(AH52="Catastrófico",1,))))))</f>
        <v>#N/A</v>
      </c>
      <c r="AJ52" s="157" t="e">
        <f t="shared" ref="AJ52" si="242">IF(OR(AND(AE52="Muy Baja",AH52="Leve"),AND(AE52="Muy Baja",AH52="Menor"),AND(AE52="Baja",AH52="Leve")),"Bajo",IF(OR(AND(AE52="Muy baja",AH52="Moderado"),AND(AE52="Baja",AH52="Menor"),AND(AE52="Baja",AH52="Moderado"),AND(AE52="Media",AH52="Leve"),AND(AE52="Media",AH52="Menor"),AND(AE52="Media",AH52="Moderado"),AND(AE52="Alta",AH52="Leve"),AND(AE52="Alta",AH52="Menor")),"Moderado",IF(OR(AND(AE52="Muy Baja",AH52="Mayor"),AND(AE52="Baja",AH52="Mayor"),AND(AE52="Media",AH52="Mayor"),AND(AE52="Alta",AH52="Moderado"),AND(AE52="Alta",AH52="Mayor"),AND(AE52="Muy Alta",AH52="Leve"),AND(AE52="Muy Alta",AH52="Menor"),AND(AE52="Muy Alta",AH52="Moderado"),AND(AE52="Muy Alta",AH52="Mayor")),"Alto",IF(OR(AND(AE52="Muy Baja",AH52="Catastrófico"),AND(AE52="Baja",AH52="Catastrófico"),AND(AE52="Media",AH52="Catastrófico"),AND(AE52="Alta",AH52="Catastrófico"),AND(AE52="Muy Alta",AH52="Catastrófico")),"Extremo",""))))</f>
        <v>#N/A</v>
      </c>
      <c r="AK52" s="196" t="e" cm="1">
        <f t="array" ref="AK52">_xlfn.IFS(AJ52="Bajo","Aceptar",AJ52="Moderado","Reducir",AJ52="Alto","Reducir",AJ52="Extremo","Reducir")</f>
        <v>#N/A</v>
      </c>
      <c r="AL52" s="20" t="str">
        <f>CONCATENATE(J52," Control"," 1")</f>
        <v>COGGI  Control 1</v>
      </c>
      <c r="AM52" s="22"/>
      <c r="AN52" s="22"/>
      <c r="AO52" s="22"/>
      <c r="AP52" s="22" t="str">
        <f t="shared" ref="AP52:AP95" si="243">CONCATENATE(AM52," ",AN52," a través de ",AO52)</f>
        <v xml:space="preserve">  a través de </v>
      </c>
      <c r="AQ52" s="20"/>
      <c r="AR52" s="20" t="str">
        <f t="shared" si="18"/>
        <v/>
      </c>
      <c r="AS52" s="20"/>
      <c r="AT52" s="20" t="str">
        <f t="shared" si="19"/>
        <v/>
      </c>
      <c r="AU52" s="20"/>
      <c r="AV52" s="20"/>
      <c r="AW52" s="20"/>
      <c r="AX52" s="21" t="str">
        <f t="shared" ref="AX52" si="244">+IF(AR52="Probabilidad",AF52-(AF52*AT52),AF52)</f>
        <v/>
      </c>
      <c r="AY52" s="20" t="str">
        <f t="shared" si="39"/>
        <v/>
      </c>
      <c r="AZ52" s="21" t="e">
        <f t="shared" ref="AZ52" si="245">+IF(AR52="Impacto",AI52-(AI52*AT52),AI52)</f>
        <v>#N/A</v>
      </c>
      <c r="BA52" s="20" t="str">
        <f t="shared" si="41"/>
        <v/>
      </c>
      <c r="BB52" s="159" t="str">
        <f t="shared" ref="BB52" si="246">IF(OR(AND(AY55="Muy Baja",BA55="Leve"),AND(AY55="Muy Baja",BA55="Menor"),AND(AY55="Baja",BA55="Leve")),"Bajo",IF(OR(AND(AY55="Muy baja",BA55="Moderado"),AND(AY55="Baja",BA55="Menor"),AND(AY55="Baja",BA55="Moderado"),AND(AY55="Media",BA55="Leve"),AND(AY55="Media",BA55="Menor"),AND(AY55="Media",BA55="Moderado"),AND(AY55="Alta",BA55="Leve"),AND(AY55="Alta",BA55="Menor")),"Moderado",IF(OR(AND(AY55="Muy Baja",BA55="Mayor"),AND(AY55="Baja",BA55="Mayor"),AND(AY55="Media",BA55="Mayor"),AND(AY55="Alta",BA55="Moderado"),AND(AY55="Alta",BA55="Mayor"),AND(AY55="Muy Alta",BA55="Leve"),AND(AY55="Muy Alta",BA55="Menor"),AND(AY55="Muy Alta",BA55="Moderado"),AND(AY55="Muy Alta",BA55="Mayor")),"Alto",IF(OR(AND(AY55="Muy Baja",BA55="Catastrófico"),AND(AY55="Baja",BA55="Catastrófico"),AND(AY55="Media",BA55="Catastrófico"),AND(AY55="Alta",BA55="Catastrófico"),AND(AY55="Muy Alta",BA55="Catastrófico")),"Extremo",""))))</f>
        <v/>
      </c>
      <c r="BC52" s="159" t="e" cm="1">
        <f t="array" ref="BC52">_xlfn.IFS(BB52="Bajo","Aceptar",BB52="Moderado","Reducir",BB52="Alto","Reducir",BB52="Extremo","Reducir")</f>
        <v>#N/A</v>
      </c>
      <c r="BD52" s="197" t="e" cm="1">
        <f t="array" ref="BD52">_xlfn.IFS(BC52="Aceptar","No",BC52="Reducir","Si")</f>
        <v>#N/A</v>
      </c>
      <c r="BE52" s="20" t="str">
        <f>CONCATENATE(J52," Acción preventiva"," 1")</f>
        <v>COGGI  Acción preventiva 1</v>
      </c>
      <c r="BF52" s="22"/>
      <c r="BG52" s="22"/>
      <c r="BH52" s="22"/>
      <c r="BI52" s="20">
        <f t="shared" ref="BI52:BI95" si="247">+SUM(BJ52:BU52)</f>
        <v>0</v>
      </c>
      <c r="BJ52" s="20"/>
      <c r="BK52" s="20"/>
      <c r="BL52" s="20"/>
      <c r="BM52" s="20"/>
      <c r="BN52" s="20"/>
      <c r="BO52" s="20"/>
      <c r="BP52" s="20"/>
      <c r="BQ52" s="20"/>
      <c r="BR52" s="20"/>
      <c r="BS52" s="20"/>
      <c r="BT52" s="20"/>
      <c r="BU52" s="20"/>
      <c r="BV52" s="200"/>
      <c r="BW52" s="37"/>
      <c r="BX52" s="37"/>
      <c r="BY52" s="37"/>
      <c r="BZ52" s="37"/>
      <c r="CA52" s="37"/>
      <c r="CB52" s="37"/>
      <c r="CC52" s="37"/>
      <c r="CD52" s="37"/>
      <c r="CE52" s="37"/>
      <c r="CF52" s="37"/>
      <c r="CG52" s="37"/>
      <c r="CH52" s="37"/>
      <c r="CI52" s="37">
        <f t="shared" si="14"/>
        <v>0</v>
      </c>
      <c r="CJ52" s="38"/>
      <c r="CK52" s="23"/>
      <c r="CL52" s="24"/>
      <c r="CM52" s="166">
        <f t="shared" ref="CM52" si="248">+AD52</f>
        <v>0</v>
      </c>
      <c r="CN52" s="25" t="e">
        <f t="shared" ref="CN52" si="249">1-(CL52/CM52)</f>
        <v>#DIV/0!</v>
      </c>
      <c r="CO52" s="23" t="e" cm="1">
        <f t="array" ref="CO52">+_xlfn.IFS(CN52&lt;0.8,"Cambio",CN52&lt;0.9,"Revisión de control",CN52&gt;0.89,"Se mantiene")</f>
        <v>#DIV/0!</v>
      </c>
      <c r="CP52" s="144"/>
      <c r="CQ52" s="144"/>
      <c r="CR52" s="144"/>
      <c r="CS52" s="144"/>
      <c r="CT52" s="25">
        <f t="shared" si="17"/>
        <v>1</v>
      </c>
    </row>
    <row r="53" spans="1:98" ht="60" hidden="1" customHeight="1" x14ac:dyDescent="0.35">
      <c r="A53" s="147"/>
      <c r="B53" s="228"/>
      <c r="C53" s="148" t="s">
        <v>139</v>
      </c>
      <c r="D53" s="173"/>
      <c r="E53" s="176"/>
      <c r="F53" s="173"/>
      <c r="G53" s="208"/>
      <c r="H53" s="157"/>
      <c r="I53" s="182"/>
      <c r="J53" s="160"/>
      <c r="K53" s="160"/>
      <c r="L53" s="184"/>
      <c r="M53" s="186"/>
      <c r="N53" s="189"/>
      <c r="O53" s="192"/>
      <c r="P53" s="182"/>
      <c r="Q53" s="192"/>
      <c r="R53" s="182"/>
      <c r="S53" s="182"/>
      <c r="T53" s="182"/>
      <c r="U53" s="157"/>
      <c r="V53" s="162"/>
      <c r="W53" s="162"/>
      <c r="X53" s="194"/>
      <c r="Y53" s="160"/>
      <c r="Z53" s="160"/>
      <c r="AA53" s="164"/>
      <c r="AB53" s="164"/>
      <c r="AC53" s="164"/>
      <c r="AD53" s="195"/>
      <c r="AE53" s="157"/>
      <c r="AF53" s="158"/>
      <c r="AG53" s="157"/>
      <c r="AH53" s="157"/>
      <c r="AI53" s="158"/>
      <c r="AJ53" s="157"/>
      <c r="AK53" s="196"/>
      <c r="AL53" s="20" t="str">
        <f>CONCATENATE(J52," Control"," 2")</f>
        <v>COGGI  Control 2</v>
      </c>
      <c r="AM53" s="22"/>
      <c r="AN53" s="22"/>
      <c r="AO53" s="22"/>
      <c r="AP53" s="22" t="str">
        <f t="shared" si="243"/>
        <v xml:space="preserve">  a través de </v>
      </c>
      <c r="AQ53" s="20"/>
      <c r="AR53" s="20" t="str">
        <f t="shared" si="18"/>
        <v/>
      </c>
      <c r="AS53" s="20"/>
      <c r="AT53" s="20" t="str">
        <f t="shared" si="19"/>
        <v/>
      </c>
      <c r="AU53" s="20"/>
      <c r="AV53" s="20"/>
      <c r="AW53" s="20"/>
      <c r="AX53" s="21" t="str">
        <f t="shared" ref="AX53:AX55" si="250">+IF(AR53="Probabilidad",AX52-(AX52*AT53),AX52)</f>
        <v/>
      </c>
      <c r="AY53" s="20" t="str">
        <f t="shared" si="39"/>
        <v/>
      </c>
      <c r="AZ53" s="21" t="e">
        <f t="shared" ref="AZ53:AZ55" si="251">+IF(AR53="Impacto",AZ52-(AZ52*AT53),AZ52)</f>
        <v>#N/A</v>
      </c>
      <c r="BA53" s="20" t="str">
        <f t="shared" si="41"/>
        <v/>
      </c>
      <c r="BB53" s="160"/>
      <c r="BC53" s="160"/>
      <c r="BD53" s="198"/>
      <c r="BE53" s="20" t="str">
        <f>CONCATENATE(J52," Acción preventiva"," 2")</f>
        <v>COGGI  Acción preventiva 2</v>
      </c>
      <c r="BF53" s="22"/>
      <c r="BG53" s="22"/>
      <c r="BH53" s="22"/>
      <c r="BI53" s="20">
        <f t="shared" si="247"/>
        <v>0</v>
      </c>
      <c r="BJ53" s="20"/>
      <c r="BK53" s="20"/>
      <c r="BL53" s="20"/>
      <c r="BM53" s="20"/>
      <c r="BN53" s="20"/>
      <c r="BO53" s="20"/>
      <c r="BP53" s="20"/>
      <c r="BQ53" s="20"/>
      <c r="BR53" s="20"/>
      <c r="BS53" s="20"/>
      <c r="BT53" s="20"/>
      <c r="BU53" s="20"/>
      <c r="BV53" s="200"/>
      <c r="BW53" s="37"/>
      <c r="BX53" s="37"/>
      <c r="BY53" s="37"/>
      <c r="BZ53" s="37"/>
      <c r="CA53" s="37"/>
      <c r="CB53" s="37"/>
      <c r="CC53" s="37"/>
      <c r="CD53" s="37"/>
      <c r="CE53" s="37"/>
      <c r="CF53" s="37"/>
      <c r="CG53" s="37"/>
      <c r="CH53" s="37"/>
      <c r="CI53" s="37">
        <f t="shared" si="14"/>
        <v>0</v>
      </c>
      <c r="CJ53" s="38"/>
      <c r="CK53" s="23"/>
      <c r="CL53" s="24"/>
      <c r="CM53" s="167"/>
      <c r="CN53" s="25" t="e">
        <f t="shared" ref="CN53" si="252">1-(CL53/CM52)</f>
        <v>#DIV/0!</v>
      </c>
      <c r="CO53" s="23" t="e" cm="1">
        <f t="array" ref="CO53">+_xlfn.IFS(CN53&lt;0.8,"Cambio",CN53&lt;0.9,"Revisión de control",CN53&gt;0.89,"Se mantiene")</f>
        <v>#DIV/0!</v>
      </c>
      <c r="CP53" s="144"/>
      <c r="CQ53" s="144"/>
      <c r="CR53" s="144"/>
      <c r="CS53" s="144"/>
      <c r="CT53" s="25">
        <f t="shared" ref="CT53:CT55" si="253">(_xlfn.IFS(CK53="",1,CK53="SI",0)+_xlfn.IFS(CP53="",1,CP53="SI",1,CP53="NO",0)+_xlfn.IFS(CQ53="",1,CQ53="SI",1,CQ53="NO",0)+_xlfn.IFS(CR53="",1,CR53="SI",1,CR53="NO",0)+_xlfn.IFS(CS53="",1,CS53="SI",1,CS53="NO",0))/5</f>
        <v>1</v>
      </c>
    </row>
    <row r="54" spans="1:98" ht="60" hidden="1" customHeight="1" x14ac:dyDescent="0.35">
      <c r="A54" s="147"/>
      <c r="B54" s="228"/>
      <c r="C54" s="148" t="s">
        <v>139</v>
      </c>
      <c r="D54" s="173"/>
      <c r="E54" s="176"/>
      <c r="F54" s="173"/>
      <c r="G54" s="208"/>
      <c r="H54" s="157"/>
      <c r="I54" s="182"/>
      <c r="J54" s="160"/>
      <c r="K54" s="160"/>
      <c r="L54" s="184"/>
      <c r="M54" s="186"/>
      <c r="N54" s="189"/>
      <c r="O54" s="192"/>
      <c r="P54" s="182"/>
      <c r="Q54" s="192"/>
      <c r="R54" s="182"/>
      <c r="S54" s="182"/>
      <c r="T54" s="182"/>
      <c r="U54" s="157"/>
      <c r="V54" s="162"/>
      <c r="W54" s="162"/>
      <c r="X54" s="194"/>
      <c r="Y54" s="160"/>
      <c r="Z54" s="160"/>
      <c r="AA54" s="164"/>
      <c r="AB54" s="164"/>
      <c r="AC54" s="164"/>
      <c r="AD54" s="195"/>
      <c r="AE54" s="157"/>
      <c r="AF54" s="158"/>
      <c r="AG54" s="157"/>
      <c r="AH54" s="157"/>
      <c r="AI54" s="158"/>
      <c r="AJ54" s="157"/>
      <c r="AK54" s="196"/>
      <c r="AL54" s="20" t="str">
        <f>CONCATENATE(J52," Control"," 3")</f>
        <v>COGGI  Control 3</v>
      </c>
      <c r="AM54" s="22"/>
      <c r="AN54" s="22"/>
      <c r="AO54" s="22"/>
      <c r="AP54" s="22" t="str">
        <f t="shared" si="243"/>
        <v xml:space="preserve">  a través de </v>
      </c>
      <c r="AQ54" s="20"/>
      <c r="AR54" s="20" t="str">
        <f t="shared" si="18"/>
        <v/>
      </c>
      <c r="AS54" s="20"/>
      <c r="AT54" s="20" t="str">
        <f t="shared" si="19"/>
        <v/>
      </c>
      <c r="AU54" s="20"/>
      <c r="AV54" s="20"/>
      <c r="AW54" s="20"/>
      <c r="AX54" s="21" t="str">
        <f t="shared" si="250"/>
        <v/>
      </c>
      <c r="AY54" s="20" t="str">
        <f t="shared" si="39"/>
        <v/>
      </c>
      <c r="AZ54" s="21" t="e">
        <f t="shared" si="251"/>
        <v>#N/A</v>
      </c>
      <c r="BA54" s="20" t="str">
        <f t="shared" si="41"/>
        <v/>
      </c>
      <c r="BB54" s="160"/>
      <c r="BC54" s="160"/>
      <c r="BD54" s="198"/>
      <c r="BE54" s="20" t="str">
        <f>CONCATENATE(J52," Acción preventiva"," 3")</f>
        <v>COGGI  Acción preventiva 3</v>
      </c>
      <c r="BF54" s="22"/>
      <c r="BG54" s="22"/>
      <c r="BH54" s="22"/>
      <c r="BI54" s="20">
        <f t="shared" si="247"/>
        <v>0</v>
      </c>
      <c r="BJ54" s="20"/>
      <c r="BK54" s="20"/>
      <c r="BL54" s="20"/>
      <c r="BM54" s="20"/>
      <c r="BN54" s="20"/>
      <c r="BO54" s="20"/>
      <c r="BP54" s="20"/>
      <c r="BQ54" s="20"/>
      <c r="BR54" s="20"/>
      <c r="BS54" s="20"/>
      <c r="BT54" s="20"/>
      <c r="BU54" s="20"/>
      <c r="BV54" s="200"/>
      <c r="BW54" s="37"/>
      <c r="BX54" s="37"/>
      <c r="BY54" s="37"/>
      <c r="BZ54" s="37"/>
      <c r="CA54" s="37"/>
      <c r="CB54" s="37"/>
      <c r="CC54" s="37"/>
      <c r="CD54" s="37"/>
      <c r="CE54" s="37"/>
      <c r="CF54" s="37"/>
      <c r="CG54" s="37"/>
      <c r="CH54" s="37"/>
      <c r="CI54" s="37">
        <f t="shared" si="14"/>
        <v>0</v>
      </c>
      <c r="CJ54" s="38"/>
      <c r="CK54" s="23"/>
      <c r="CL54" s="24"/>
      <c r="CM54" s="167"/>
      <c r="CN54" s="25" t="e">
        <f t="shared" ref="CN54" si="254">1-(CL54/CM52)</f>
        <v>#DIV/0!</v>
      </c>
      <c r="CO54" s="23" t="e" cm="1">
        <f t="array" ref="CO54">+_xlfn.IFS(CN54&lt;0.8,"Cambio",CN54&lt;0.9,"Revisión de control",CN54&gt;0.89,"Se mantiene")</f>
        <v>#DIV/0!</v>
      </c>
      <c r="CP54" s="144"/>
      <c r="CQ54" s="144"/>
      <c r="CR54" s="144"/>
      <c r="CS54" s="144"/>
      <c r="CT54" s="25">
        <f t="shared" si="253"/>
        <v>1</v>
      </c>
    </row>
    <row r="55" spans="1:98" ht="60" hidden="1" customHeight="1" x14ac:dyDescent="0.35">
      <c r="A55" s="147"/>
      <c r="B55" s="229"/>
      <c r="C55" s="148" t="s">
        <v>139</v>
      </c>
      <c r="D55" s="174"/>
      <c r="E55" s="177"/>
      <c r="F55" s="174"/>
      <c r="G55" s="208"/>
      <c r="H55" s="157"/>
      <c r="I55" s="183"/>
      <c r="J55" s="161"/>
      <c r="K55" s="161"/>
      <c r="L55" s="184"/>
      <c r="M55" s="187"/>
      <c r="N55" s="190"/>
      <c r="O55" s="193"/>
      <c r="P55" s="183"/>
      <c r="Q55" s="193"/>
      <c r="R55" s="183"/>
      <c r="S55" s="183"/>
      <c r="T55" s="183"/>
      <c r="U55" s="157"/>
      <c r="V55" s="162"/>
      <c r="W55" s="162"/>
      <c r="X55" s="194"/>
      <c r="Y55" s="161"/>
      <c r="Z55" s="161"/>
      <c r="AA55" s="165"/>
      <c r="AB55" s="165"/>
      <c r="AC55" s="165"/>
      <c r="AD55" s="195"/>
      <c r="AE55" s="157"/>
      <c r="AF55" s="158"/>
      <c r="AG55" s="157"/>
      <c r="AH55" s="157"/>
      <c r="AI55" s="158"/>
      <c r="AJ55" s="157"/>
      <c r="AK55" s="196"/>
      <c r="AL55" s="20" t="str">
        <f>CONCATENATE(J52," Control"," 4")</f>
        <v>COGGI  Control 4</v>
      </c>
      <c r="AM55" s="22"/>
      <c r="AN55" s="22"/>
      <c r="AO55" s="22"/>
      <c r="AP55" s="22" t="str">
        <f t="shared" si="243"/>
        <v xml:space="preserve">  a través de </v>
      </c>
      <c r="AQ55" s="20"/>
      <c r="AR55" s="20" t="str">
        <f t="shared" si="18"/>
        <v/>
      </c>
      <c r="AS55" s="20"/>
      <c r="AT55" s="20" t="str">
        <f t="shared" si="19"/>
        <v/>
      </c>
      <c r="AU55" s="20"/>
      <c r="AV55" s="20"/>
      <c r="AW55" s="20"/>
      <c r="AX55" s="21" t="str">
        <f t="shared" si="250"/>
        <v/>
      </c>
      <c r="AY55" s="20" t="str">
        <f t="shared" si="39"/>
        <v/>
      </c>
      <c r="AZ55" s="21" t="e">
        <f t="shared" si="251"/>
        <v>#N/A</v>
      </c>
      <c r="BA55" s="20" t="str">
        <f t="shared" si="41"/>
        <v/>
      </c>
      <c r="BB55" s="161"/>
      <c r="BC55" s="161"/>
      <c r="BD55" s="199"/>
      <c r="BE55" s="20" t="str">
        <f>CONCATENATE(J52," Acción preventiva"," 4")</f>
        <v>COGGI  Acción preventiva 4</v>
      </c>
      <c r="BF55" s="22"/>
      <c r="BG55" s="22"/>
      <c r="BH55" s="22"/>
      <c r="BI55" s="20">
        <f t="shared" si="247"/>
        <v>0</v>
      </c>
      <c r="BJ55" s="20"/>
      <c r="BK55" s="20"/>
      <c r="BL55" s="20"/>
      <c r="BM55" s="20"/>
      <c r="BN55" s="20"/>
      <c r="BO55" s="20"/>
      <c r="BP55" s="20"/>
      <c r="BQ55" s="20"/>
      <c r="BR55" s="20"/>
      <c r="BS55" s="20"/>
      <c r="BT55" s="20"/>
      <c r="BU55" s="20"/>
      <c r="BV55" s="200"/>
      <c r="BW55" s="37"/>
      <c r="BX55" s="37"/>
      <c r="BY55" s="37"/>
      <c r="BZ55" s="37"/>
      <c r="CA55" s="37"/>
      <c r="CB55" s="37"/>
      <c r="CC55" s="37"/>
      <c r="CD55" s="37"/>
      <c r="CE55" s="37"/>
      <c r="CF55" s="37"/>
      <c r="CG55" s="37"/>
      <c r="CH55" s="37"/>
      <c r="CI55" s="37">
        <f t="shared" si="14"/>
        <v>0</v>
      </c>
      <c r="CJ55" s="38"/>
      <c r="CK55" s="23"/>
      <c r="CL55" s="24"/>
      <c r="CM55" s="168"/>
      <c r="CN55" s="25" t="e">
        <f t="shared" ref="CN55" si="255">1-(CL55/CM52)</f>
        <v>#DIV/0!</v>
      </c>
      <c r="CO55" s="23" t="e" cm="1">
        <f t="array" ref="CO55">+_xlfn.IFS(CN55&lt;0.8,"Cambio",CN55&lt;0.9,"Revisión de control",CN55&gt;0.89,"Se mantiene")</f>
        <v>#DIV/0!</v>
      </c>
      <c r="CP55" s="144"/>
      <c r="CQ55" s="144"/>
      <c r="CR55" s="144"/>
      <c r="CS55" s="144"/>
      <c r="CT55" s="25">
        <f t="shared" si="253"/>
        <v>1</v>
      </c>
    </row>
    <row r="56" spans="1:98" ht="90" customHeight="1" x14ac:dyDescent="0.35">
      <c r="A56" s="147" t="s">
        <v>410</v>
      </c>
      <c r="B56" s="221" t="s">
        <v>201</v>
      </c>
      <c r="C56" s="148" t="s">
        <v>139</v>
      </c>
      <c r="D56" s="172" t="str">
        <f>VLOOKUP(B56,Datos!$B$65:$F$80,3,FALSE)</f>
        <v>Establecer lineamientos para la comunicación y coordinación intra e interinstitucional, que proporcione a los grupos de interés información veraz, objetiva y oportuna de la misión, objetivos y gestión de la Agencia Nacional de Tierras.</v>
      </c>
      <c r="E56" s="175" t="str">
        <f>VLOOKUP(B56,Datos!$B$65:$F$80,5,FALSE)</f>
        <v>La posibilidad de incumplir con los lineamientos para la comunicación interna y externa enfocada hacia los grupos de interés de la entidad</v>
      </c>
      <c r="F56" s="172" t="str">
        <f>VLOOKUP(B56,Datos!$B$65:$F$80,4,FALSE)</f>
        <v>Desde la formulación de lineamientos de comunicación interna y externa, hasta la articulación con los grupos de interés y organismos de control.</v>
      </c>
      <c r="G56" s="208" t="s">
        <v>411</v>
      </c>
      <c r="H56" s="157" t="s">
        <v>1594</v>
      </c>
      <c r="I56" s="181">
        <f t="shared" ref="I56" si="256">IF(K56="",0,1)</f>
        <v>1</v>
      </c>
      <c r="J56" s="159" t="str">
        <f t="shared" ref="J56" si="257">CONCATENATE(C56," ",K56)</f>
        <v>COGGI 8</v>
      </c>
      <c r="K56" s="159">
        <v>8</v>
      </c>
      <c r="L56" s="184">
        <v>46150</v>
      </c>
      <c r="M56" s="185">
        <f ca="1">+TODAY()-L56</f>
        <v>1</v>
      </c>
      <c r="N56" s="188" t="s">
        <v>1557</v>
      </c>
      <c r="O56" s="191" t="s">
        <v>19</v>
      </c>
      <c r="P56" s="181">
        <f>VLOOKUP(O56,Datos!$B$20:$D$25,3,FALSE)</f>
        <v>0.2</v>
      </c>
      <c r="Q56" s="191" t="s">
        <v>32</v>
      </c>
      <c r="R56" s="181">
        <f>VLOOKUP(Q56,Datos!$C$20:$D$25,2,FALSE)</f>
        <v>0.8</v>
      </c>
      <c r="S56" s="181">
        <f t="shared" ref="S56" si="258">+IF(P56="",R56,IF(R56="",P56,IF(P56&gt;R56,P56,R56)))</f>
        <v>0.8</v>
      </c>
      <c r="T56" s="181" t="str" cm="1">
        <f t="array" ref="T56">_xlfn.IFS(S56=P56,O56,S56=R56,Q56)</f>
        <v>El riesgo afecta la imagen de  la entidad con efecto publicitario sostenido a nivel de sector administrativo, nivel departamental o municipal</v>
      </c>
      <c r="U56" s="157" t="s">
        <v>4</v>
      </c>
      <c r="V56" s="162" t="s">
        <v>1558</v>
      </c>
      <c r="W56" s="162" t="s">
        <v>1559</v>
      </c>
      <c r="X56" s="194" t="str">
        <f t="shared" ref="X56" si="259">CONCATENATE("Posibilidad de"," ",U56," ",V56," debido ",W56)</f>
        <v>Posibilidad de pérdida reputacional en la imagen institucional, por el envío de información inconsistente, incompleta o extemporánea a los entes de Control debido a la falta de lineamientos estandarizados para la entrega y validación de datos, la baja priorización operativa de los requerimientos, la validación temática insuficiente y la ausencia de un enlace idóneo en el área temática</v>
      </c>
      <c r="Y56" s="159" t="s">
        <v>211</v>
      </c>
      <c r="Z56" s="159" t="s">
        <v>214</v>
      </c>
      <c r="AA56" s="163" t="s">
        <v>257</v>
      </c>
      <c r="AB56" s="163" t="s">
        <v>1202</v>
      </c>
      <c r="AC56" s="163" t="s">
        <v>1079</v>
      </c>
      <c r="AD56" s="195">
        <v>4</v>
      </c>
      <c r="AE56" s="157" t="str">
        <f t="shared" ref="AE56" si="260">IF(AD56&lt;=0,"",IF(AD56&lt;=2,"Muy Baja",IF(AD56&lt;=24,"Baja",IF(AD56&lt;=500,"Media",IF(AD56&lt;=5000,"Alta","Muy Alta")))))</f>
        <v>Baja</v>
      </c>
      <c r="AF56" s="158">
        <f t="shared" ref="AF56" si="261">IF(AE56="","",IF(AE56="Muy Baja",0.2,IF(AE56="Baja",0.4,IF(AE56="Media",0.6,IF(AE56="Alta",0.8,IF(AE56="Muy Alta",1,))))))</f>
        <v>0.4</v>
      </c>
      <c r="AG56" s="158" t="str">
        <f t="shared" ref="AG56" si="262">+T56</f>
        <v>El riesgo afecta la imagen de  la entidad con efecto publicitario sostenido a nivel de sector administrativo, nivel departamental o municipal</v>
      </c>
      <c r="AH56" s="157" t="str" cm="1">
        <f t="array" ref="AH56">_xlfn.IFS(AG56=Datos!$C$6,"Leve",AG56=Datos!$D$6,"Leve",AG56=Datos!$C$7,"Menor",AG56=Datos!$D$7,"Menor",AG56=Datos!$C$8,"Moderado",AG56=Datos!$D$8,"Moderado",AG56=Datos!$C$9,"Mayor",AG56=Datos!$D$9,"Mayor",AG56=Datos!$C$10,"Catastrófico",AG56=Datos!$D$10,"Catastrófico")</f>
        <v>Mayor</v>
      </c>
      <c r="AI56" s="158">
        <f t="shared" ref="AI56" si="263">IF(AH56="","",IF(AH56="Leve",0.2,IF(AH56="Menor",0.4,IF(AH56="Moderado",0.6,IF(AH56="Mayor",0.8,IF(AH56="Catastrófico",1,))))))</f>
        <v>0.8</v>
      </c>
      <c r="AJ56" s="157" t="str">
        <f t="shared" ref="AJ56" si="264">IF(OR(AND(AE56="Muy Baja",AH56="Leve"),AND(AE56="Muy Baja",AH56="Menor"),AND(AE56="Baja",AH56="Leve")),"Bajo",IF(OR(AND(AE56="Muy baja",AH56="Moderado"),AND(AE56="Baja",AH56="Menor"),AND(AE56="Baja",AH56="Moderado"),AND(AE56="Media",AH56="Leve"),AND(AE56="Media",AH56="Menor"),AND(AE56="Media",AH56="Moderado"),AND(AE56="Alta",AH56="Leve"),AND(AE56="Alta",AH56="Menor")),"Moderado",IF(OR(AND(AE56="Muy Baja",AH56="Mayor"),AND(AE56="Baja",AH56="Mayor"),AND(AE56="Media",AH56="Mayor"),AND(AE56="Alta",AH56="Moderado"),AND(AE56="Alta",AH56="Mayor"),AND(AE56="Muy Alta",AH56="Leve"),AND(AE56="Muy Alta",AH56="Menor"),AND(AE56="Muy Alta",AH56="Moderado"),AND(AE56="Muy Alta",AH56="Mayor")),"Alto",IF(OR(AND(AE56="Muy Baja",AH56="Catastrófico"),AND(AE56="Baja",AH56="Catastrófico"),AND(AE56="Media",AH56="Catastrófico"),AND(AE56="Alta",AH56="Catastrófico"),AND(AE56="Muy Alta",AH56="Catastrófico")),"Extremo",""))))</f>
        <v>Alto</v>
      </c>
      <c r="AK56" s="196" t="str" cm="1">
        <f t="array" ref="AK56">_xlfn.IFS(AJ56="Bajo","Aceptar",AJ56="Moderado","Reducir",AJ56="Alto","Reducir",AJ56="Extremo","Reducir")</f>
        <v>Reducir</v>
      </c>
      <c r="AL56" s="20" t="str">
        <f>CONCATENATE(J56," Control"," 1")</f>
        <v>COGGI 8 Control 1</v>
      </c>
      <c r="AM56" s="22" t="s">
        <v>1560</v>
      </c>
      <c r="AN56" s="22" t="s">
        <v>1561</v>
      </c>
      <c r="AO56" s="22" t="s">
        <v>1562</v>
      </c>
      <c r="AP56" s="22" t="str">
        <f t="shared" ref="AP56:AP59" si="265">CONCATENATE(AM56," ",AN56," a través de ",AO56)</f>
        <v>El GERENTE PÚBLICO responsable de la temática auditada verifica que la solicitud este clasificada con alta prioridad a través de la planificación operativa que debe contemplar la asignación del personal encargado de recopilar y cargar la información, así como la programación de los tiempos de respuesta, garantizando su alineación en los plazos establecidos cada vez que exista un requerimiento de información por parte del Ente de control externo. 
Si se constata que existe una estrategia de captura de información, esta debe ser comunicada a todas las dependencias involucradas, incluyendo a la OCI, detallando como se realiza. En caso de no existir, el Jefe de la Oficina de Control Interno (OCI) escalará la situación ante la Dirección General, con el fin de que se adopten las medidas administrativas pertinentes.</v>
      </c>
      <c r="AQ56" s="20" t="s">
        <v>53</v>
      </c>
      <c r="AR56" s="20" t="str">
        <f t="shared" si="18"/>
        <v>Probabilidad</v>
      </c>
      <c r="AS56" s="20" t="s">
        <v>56</v>
      </c>
      <c r="AT56" s="20" t="str">
        <f t="shared" si="19"/>
        <v>40%</v>
      </c>
      <c r="AU56" s="20" t="s">
        <v>1</v>
      </c>
      <c r="AV56" s="20" t="s">
        <v>2</v>
      </c>
      <c r="AW56" s="20" t="s">
        <v>7</v>
      </c>
      <c r="AX56" s="21">
        <f t="shared" ref="AX56" si="266">+IF(AR56="Probabilidad",AF56-(AF56*AT56),AF56)</f>
        <v>0.24</v>
      </c>
      <c r="AY56" s="20" t="str">
        <f t="shared" si="39"/>
        <v>Baja</v>
      </c>
      <c r="AZ56" s="21">
        <f t="shared" ref="AZ56" si="267">+IF(AR56="Impacto",AI56-(AI56*AT56),AI56)</f>
        <v>0.8</v>
      </c>
      <c r="BA56" s="20" t="str">
        <f t="shared" si="41"/>
        <v>Mayor</v>
      </c>
      <c r="BB56" s="159" t="str">
        <f t="shared" ref="BB56" si="268">IF(OR(AND(AY59="Muy Baja",BA59="Leve"),AND(AY59="Muy Baja",BA59="Menor"),AND(AY59="Baja",BA59="Leve")),"Bajo",IF(OR(AND(AY59="Muy baja",BA59="Moderado"),AND(AY59="Baja",BA59="Menor"),AND(AY59="Baja",BA59="Moderado"),AND(AY59="Media",BA59="Leve"),AND(AY59="Media",BA59="Menor"),AND(AY59="Media",BA59="Moderado"),AND(AY59="Alta",BA59="Leve"),AND(AY59="Alta",BA59="Menor")),"Moderado",IF(OR(AND(AY59="Muy Baja",BA59="Mayor"),AND(AY59="Baja",BA59="Mayor"),AND(AY59="Media",BA59="Mayor"),AND(AY59="Alta",BA59="Moderado"),AND(AY59="Alta",BA59="Mayor"),AND(AY59="Muy Alta",BA59="Leve"),AND(AY59="Muy Alta",BA59="Menor"),AND(AY59="Muy Alta",BA59="Moderado"),AND(AY59="Muy Alta",BA59="Mayor")),"Alto",IF(OR(AND(AY59="Muy Baja",BA59="Catastrófico"),AND(AY59="Baja",BA59="Catastrófico"),AND(AY59="Media",BA59="Catastrófico"),AND(AY59="Alta",BA59="Catastrófico"),AND(AY59="Muy Alta",BA59="Catastrófico")),"Extremo",""))))</f>
        <v>Moderado</v>
      </c>
      <c r="BC56" s="159" t="str" cm="1">
        <f t="array" ref="BC56">_xlfn.IFS(BB56="Bajo","Aceptar",BB56="Moderado","Reducir",BB56="Alto","Reducir",BB56="Extremo","Reducir")</f>
        <v>Reducir</v>
      </c>
      <c r="BD56" s="197" t="str" cm="1">
        <f t="array" ref="BD56">_xlfn.IFS(BC56="Aceptar","No",BC56="Reducir","Si")</f>
        <v>Si</v>
      </c>
      <c r="BE56" s="20" t="str">
        <f>CONCATENATE(J56," Acción preventiva"," 1")</f>
        <v>COGGI 8 Acción preventiva 1</v>
      </c>
      <c r="BF56" s="22" t="s">
        <v>412</v>
      </c>
      <c r="BG56" s="22" t="s">
        <v>1568</v>
      </c>
      <c r="BH56" s="22" t="s">
        <v>1569</v>
      </c>
      <c r="BI56" s="20">
        <f t="shared" ref="BI56:BI59" si="269">+SUM(BJ56:BU56)</f>
        <v>4</v>
      </c>
      <c r="BJ56" s="20"/>
      <c r="BK56" s="20"/>
      <c r="BL56" s="20"/>
      <c r="BM56" s="20"/>
      <c r="BN56" s="20"/>
      <c r="BO56" s="20"/>
      <c r="BP56" s="20">
        <v>4</v>
      </c>
      <c r="BQ56" s="20"/>
      <c r="BR56" s="20"/>
      <c r="BS56" s="20"/>
      <c r="BT56" s="20"/>
      <c r="BU56" s="20"/>
      <c r="BV56" s="200">
        <f t="shared" si="84"/>
        <v>0</v>
      </c>
      <c r="BW56" s="37"/>
      <c r="BX56" s="37"/>
      <c r="BY56" s="37"/>
      <c r="BZ56" s="37"/>
      <c r="CA56" s="37"/>
      <c r="CB56" s="37"/>
      <c r="CC56" s="37"/>
      <c r="CD56" s="37"/>
      <c r="CE56" s="37"/>
      <c r="CF56" s="37"/>
      <c r="CG56" s="37"/>
      <c r="CH56" s="37"/>
      <c r="CI56" s="37">
        <f t="shared" si="14"/>
        <v>0</v>
      </c>
      <c r="CJ56" s="38"/>
      <c r="CK56" s="23"/>
      <c r="CL56" s="24"/>
      <c r="CM56" s="166">
        <f t="shared" ref="CM56" si="270">+AD56</f>
        <v>4</v>
      </c>
      <c r="CN56" s="25">
        <f t="shared" ref="CN56" si="271">1-(CL56/CM56)</f>
        <v>1</v>
      </c>
      <c r="CO56" s="23" t="str" cm="1">
        <f t="array" ref="CO56">+_xlfn.IFS(CN56&lt;0.8,"Cambio",CN56&lt;0.9,"Revisión de control",CN56&gt;0.89,"Se mantiene")</f>
        <v>Se mantiene</v>
      </c>
      <c r="CP56" s="144"/>
      <c r="CQ56" s="144"/>
      <c r="CR56" s="144"/>
      <c r="CS56" s="144"/>
      <c r="CT56" s="25">
        <f>(_xlfn.IFS(CK56="",1,CK56="SI",0)+_xlfn.IFS(CP56="",1,CP56="SI",1,CP56="NO",0)+_xlfn.IFS(CQ56="",1,CQ56="SI",1,CQ56="NO",0)+_xlfn.IFS(CR56="",1,CR56="SI",1,CR56="NO",0)+_xlfn.IFS(CS56="",1,CS56="SI",1,CS56="NO",0))/5</f>
        <v>1</v>
      </c>
    </row>
    <row r="57" spans="1:98" ht="90" customHeight="1" x14ac:dyDescent="0.35">
      <c r="A57" s="147" t="s">
        <v>410</v>
      </c>
      <c r="B57" s="222"/>
      <c r="C57" s="148" t="s">
        <v>139</v>
      </c>
      <c r="D57" s="173"/>
      <c r="E57" s="176"/>
      <c r="F57" s="173"/>
      <c r="G57" s="208"/>
      <c r="H57" s="157"/>
      <c r="I57" s="182"/>
      <c r="J57" s="160"/>
      <c r="K57" s="160"/>
      <c r="L57" s="184"/>
      <c r="M57" s="186"/>
      <c r="N57" s="189"/>
      <c r="O57" s="192"/>
      <c r="P57" s="182"/>
      <c r="Q57" s="192"/>
      <c r="R57" s="182"/>
      <c r="S57" s="182"/>
      <c r="T57" s="182"/>
      <c r="U57" s="157"/>
      <c r="V57" s="162"/>
      <c r="W57" s="162"/>
      <c r="X57" s="194"/>
      <c r="Y57" s="160"/>
      <c r="Z57" s="160"/>
      <c r="AA57" s="164"/>
      <c r="AB57" s="164"/>
      <c r="AC57" s="164"/>
      <c r="AD57" s="195"/>
      <c r="AE57" s="157"/>
      <c r="AF57" s="158"/>
      <c r="AG57" s="157"/>
      <c r="AH57" s="157"/>
      <c r="AI57" s="158"/>
      <c r="AJ57" s="157"/>
      <c r="AK57" s="196"/>
      <c r="AL57" s="20" t="str">
        <f>CONCATENATE(J56," Control"," 2")</f>
        <v>COGGI 8 Control 2</v>
      </c>
      <c r="AM57" s="22" t="s">
        <v>1560</v>
      </c>
      <c r="AN57" s="22" t="s">
        <v>1563</v>
      </c>
      <c r="AO57" s="22" t="s">
        <v>1564</v>
      </c>
      <c r="AP57" s="22" t="str">
        <f t="shared" si="265"/>
        <v>El GERENTE PÚBLICO responsable de la temática auditada verifica la oportunidad, integridad y pertinencia de la información, asegurando que cada dato esté debidamente asociado con su respectivo soporte documental a través de un memorando de envío dirigido a la Oficina de Control Interno (OCI) cada vez que se prepare una respuesta a un requerimiento de un Ente de Control externo.
En caso de detectarse datos faltantes, incongruencias o ausencia de soportes durante la verificación, el Líder del área responsable de la temática auditada deberá emitir un requerimiento de subsanación, mediante correo electrónico, al responsable de la información, para que esta sea corregida en el menor tiempo posible. Si, una vez vencido el plazo establecido, persiste la insuficiencia de la información, el Gerente público deberá informar la situación a la OCI y al Director General, con el fin de que este último adopte las medidas administrativas correspondientes.</v>
      </c>
      <c r="AQ57" s="20" t="s">
        <v>54</v>
      </c>
      <c r="AR57" s="20" t="str">
        <f t="shared" si="18"/>
        <v>Probabilidad</v>
      </c>
      <c r="AS57" s="20" t="s">
        <v>56</v>
      </c>
      <c r="AT57" s="20" t="str">
        <f t="shared" si="19"/>
        <v>30%</v>
      </c>
      <c r="AU57" s="20" t="s">
        <v>1</v>
      </c>
      <c r="AV57" s="20" t="s">
        <v>2</v>
      </c>
      <c r="AW57" s="20" t="s">
        <v>7</v>
      </c>
      <c r="AX57" s="21">
        <f t="shared" ref="AX57:AX59" si="272">+IF(AR57="Probabilidad",AX56-(AX56*AT57),AX56)</f>
        <v>0.16799999999999998</v>
      </c>
      <c r="AY57" s="20" t="str">
        <f t="shared" si="39"/>
        <v>Muy Baja</v>
      </c>
      <c r="AZ57" s="21">
        <f t="shared" ref="AZ57:AZ59" si="273">+IF(AR57="Impacto",AZ56-(AZ56*AT57),AZ56)</f>
        <v>0.8</v>
      </c>
      <c r="BA57" s="20" t="str">
        <f t="shared" si="41"/>
        <v>Mayor</v>
      </c>
      <c r="BB57" s="160"/>
      <c r="BC57" s="160"/>
      <c r="BD57" s="198"/>
      <c r="BE57" s="20" t="str">
        <f>CONCATENATE(J56," Acción preventiva"," 2")</f>
        <v>COGGI 8 Acción preventiva 2</v>
      </c>
      <c r="BF57" s="22"/>
      <c r="BG57" s="22"/>
      <c r="BH57" s="22"/>
      <c r="BI57" s="20">
        <f t="shared" si="269"/>
        <v>0</v>
      </c>
      <c r="BJ57" s="20"/>
      <c r="BK57" s="20"/>
      <c r="BL57" s="20"/>
      <c r="BM57" s="20"/>
      <c r="BN57" s="20"/>
      <c r="BO57" s="20"/>
      <c r="BP57" s="20"/>
      <c r="BQ57" s="20"/>
      <c r="BR57" s="20"/>
      <c r="BS57" s="20"/>
      <c r="BT57" s="20"/>
      <c r="BU57" s="20"/>
      <c r="BV57" s="200"/>
      <c r="BW57" s="37"/>
      <c r="BX57" s="37"/>
      <c r="BY57" s="37"/>
      <c r="BZ57" s="37"/>
      <c r="CA57" s="37"/>
      <c r="CB57" s="37"/>
      <c r="CC57" s="37"/>
      <c r="CD57" s="37"/>
      <c r="CE57" s="37"/>
      <c r="CF57" s="37"/>
      <c r="CG57" s="37"/>
      <c r="CH57" s="37"/>
      <c r="CI57" s="37">
        <f t="shared" si="14"/>
        <v>0</v>
      </c>
      <c r="CJ57" s="38"/>
      <c r="CK57" s="23"/>
      <c r="CL57" s="24"/>
      <c r="CM57" s="167"/>
      <c r="CN57" s="25">
        <f t="shared" ref="CN57" si="274">1-(CL57/CM56)</f>
        <v>1</v>
      </c>
      <c r="CO57" s="23" t="str" cm="1">
        <f t="array" ref="CO57">+_xlfn.IFS(CN57&lt;0.8,"Cambio",CN57&lt;0.9,"Revisión de control",CN57&gt;0.89,"Se mantiene")</f>
        <v>Se mantiene</v>
      </c>
      <c r="CP57" s="144"/>
      <c r="CQ57" s="144"/>
      <c r="CR57" s="144"/>
      <c r="CS57" s="144"/>
      <c r="CT57" s="25">
        <f>(_xlfn.IFS(CK57="",1,CK57="SI",0)+_xlfn.IFS(CP57="",1,CP57="SI",1,CP57="NO",0)+_xlfn.IFS(CQ57="",1,CQ57="SI",1,CQ57="NO",0)+_xlfn.IFS(CR57="",1,CR57="SI",1,CR57="NO",0)+_xlfn.IFS(CS57="",1,CS57="SI",1,CS57="NO",0))/5</f>
        <v>1</v>
      </c>
    </row>
    <row r="58" spans="1:98" ht="60" customHeight="1" x14ac:dyDescent="0.35">
      <c r="A58" s="147" t="s">
        <v>410</v>
      </c>
      <c r="B58" s="222"/>
      <c r="C58" s="148" t="s">
        <v>139</v>
      </c>
      <c r="D58" s="173"/>
      <c r="E58" s="176"/>
      <c r="F58" s="173"/>
      <c r="G58" s="208"/>
      <c r="H58" s="157"/>
      <c r="I58" s="182"/>
      <c r="J58" s="160"/>
      <c r="K58" s="160"/>
      <c r="L58" s="184"/>
      <c r="M58" s="186"/>
      <c r="N58" s="189"/>
      <c r="O58" s="192"/>
      <c r="P58" s="182"/>
      <c r="Q58" s="192"/>
      <c r="R58" s="182"/>
      <c r="S58" s="182"/>
      <c r="T58" s="182"/>
      <c r="U58" s="157"/>
      <c r="V58" s="162"/>
      <c r="W58" s="162"/>
      <c r="X58" s="194"/>
      <c r="Y58" s="160"/>
      <c r="Z58" s="160"/>
      <c r="AA58" s="164"/>
      <c r="AB58" s="164"/>
      <c r="AC58" s="164"/>
      <c r="AD58" s="195"/>
      <c r="AE58" s="157"/>
      <c r="AF58" s="158"/>
      <c r="AG58" s="157"/>
      <c r="AH58" s="157"/>
      <c r="AI58" s="158"/>
      <c r="AJ58" s="157"/>
      <c r="AK58" s="196"/>
      <c r="AL58" s="20" t="str">
        <f>CONCATENATE(J56," Control"," 3")</f>
        <v>COGGI 8 Control 3</v>
      </c>
      <c r="AM58" s="22" t="s">
        <v>1565</v>
      </c>
      <c r="AN58" s="22" t="s">
        <v>1566</v>
      </c>
      <c r="AO58" s="22" t="s">
        <v>1567</v>
      </c>
      <c r="AP58" s="22" t="str">
        <f t="shared" si="265"/>
        <v>El JEFE DE OFICINA DE CONTROL informa cada vez que el Ente de control externo informe sobre la inoportunidad, falta de integridad o falta de pertinencia en la información entregada de manera inmediata a la Dirección General y al Gerente público responsable de la temática auditada a través de un correo electronico las medidas administrativas correspondientes y se atienda oportunamente el requerimiento con el fin de que se adopten</v>
      </c>
      <c r="AQ58" s="20" t="s">
        <v>55</v>
      </c>
      <c r="AR58" s="20" t="str">
        <f t="shared" si="18"/>
        <v>Impacto</v>
      </c>
      <c r="AS58" s="20" t="s">
        <v>56</v>
      </c>
      <c r="AT58" s="20" t="str">
        <f t="shared" si="19"/>
        <v>25%</v>
      </c>
      <c r="AU58" s="20" t="s">
        <v>1</v>
      </c>
      <c r="AV58" s="20" t="s">
        <v>2</v>
      </c>
      <c r="AW58" s="20" t="s">
        <v>7</v>
      </c>
      <c r="AX58" s="21">
        <f t="shared" si="272"/>
        <v>0.16799999999999998</v>
      </c>
      <c r="AY58" s="20" t="str">
        <f t="shared" si="39"/>
        <v>Muy Baja</v>
      </c>
      <c r="AZ58" s="21">
        <f t="shared" si="273"/>
        <v>0.60000000000000009</v>
      </c>
      <c r="BA58" s="20" t="str">
        <f t="shared" si="41"/>
        <v>Moderado</v>
      </c>
      <c r="BB58" s="160"/>
      <c r="BC58" s="160"/>
      <c r="BD58" s="198"/>
      <c r="BE58" s="20" t="str">
        <f>CONCATENATE(J56," Acción preventiva"," 3")</f>
        <v>COGGI 8 Acción preventiva 3</v>
      </c>
      <c r="BF58" s="22"/>
      <c r="BG58" s="22"/>
      <c r="BH58" s="22"/>
      <c r="BI58" s="20">
        <f t="shared" si="269"/>
        <v>0</v>
      </c>
      <c r="BJ58" s="20"/>
      <c r="BK58" s="20"/>
      <c r="BL58" s="20"/>
      <c r="BM58" s="20"/>
      <c r="BN58" s="20"/>
      <c r="BO58" s="20"/>
      <c r="BP58" s="20"/>
      <c r="BQ58" s="20"/>
      <c r="BR58" s="20"/>
      <c r="BS58" s="20"/>
      <c r="BT58" s="20"/>
      <c r="BU58" s="20"/>
      <c r="BV58" s="200"/>
      <c r="BW58" s="37"/>
      <c r="BX58" s="37"/>
      <c r="BY58" s="37"/>
      <c r="BZ58" s="37"/>
      <c r="CA58" s="37"/>
      <c r="CB58" s="37"/>
      <c r="CC58" s="37"/>
      <c r="CD58" s="37"/>
      <c r="CE58" s="37"/>
      <c r="CF58" s="37"/>
      <c r="CG58" s="37"/>
      <c r="CH58" s="37"/>
      <c r="CI58" s="37">
        <f t="shared" si="14"/>
        <v>0</v>
      </c>
      <c r="CJ58" s="38"/>
      <c r="CK58" s="23"/>
      <c r="CL58" s="24"/>
      <c r="CM58" s="167"/>
      <c r="CN58" s="25">
        <f t="shared" ref="CN58" si="275">1-(CL58/CM56)</f>
        <v>1</v>
      </c>
      <c r="CO58" s="23" t="str" cm="1">
        <f t="array" ref="CO58">+_xlfn.IFS(CN58&lt;0.8,"Cambio",CN58&lt;0.9,"Revisión de control",CN58&gt;0.89,"Se mantiene")</f>
        <v>Se mantiene</v>
      </c>
      <c r="CP58" s="144"/>
      <c r="CQ58" s="144"/>
      <c r="CR58" s="144"/>
      <c r="CS58" s="144"/>
      <c r="CT58" s="25">
        <f>(_xlfn.IFS(CK58="",1,CK58="SI",0)+_xlfn.IFS(CP58="",1,CP58="SI",1,CP58="NO",0)+_xlfn.IFS(CQ58="",1,CQ58="SI",1,CQ58="NO",0)+_xlfn.IFS(CR58="",1,CR58="SI",1,CR58="NO",0)+_xlfn.IFS(CS58="",1,CS58="SI",1,CS58="NO",0))/5</f>
        <v>1</v>
      </c>
    </row>
    <row r="59" spans="1:98" ht="60" customHeight="1" x14ac:dyDescent="0.35">
      <c r="A59" s="147" t="s">
        <v>410</v>
      </c>
      <c r="B59" s="223"/>
      <c r="C59" s="148" t="s">
        <v>139</v>
      </c>
      <c r="D59" s="173"/>
      <c r="E59" s="176"/>
      <c r="F59" s="173"/>
      <c r="G59" s="208"/>
      <c r="H59" s="157"/>
      <c r="I59" s="183"/>
      <c r="J59" s="161"/>
      <c r="K59" s="161"/>
      <c r="L59" s="184"/>
      <c r="M59" s="186"/>
      <c r="N59" s="189"/>
      <c r="O59" s="193"/>
      <c r="P59" s="183"/>
      <c r="Q59" s="193"/>
      <c r="R59" s="183"/>
      <c r="S59" s="182"/>
      <c r="T59" s="182"/>
      <c r="U59" s="157"/>
      <c r="V59" s="162"/>
      <c r="W59" s="162"/>
      <c r="X59" s="194"/>
      <c r="Y59" s="160"/>
      <c r="Z59" s="160"/>
      <c r="AA59" s="164"/>
      <c r="AB59" s="165"/>
      <c r="AC59" s="165"/>
      <c r="AD59" s="195"/>
      <c r="AE59" s="157"/>
      <c r="AF59" s="158"/>
      <c r="AG59" s="157"/>
      <c r="AH59" s="157"/>
      <c r="AI59" s="158"/>
      <c r="AJ59" s="157"/>
      <c r="AK59" s="196"/>
      <c r="AL59" s="20" t="str">
        <f>CONCATENATE(J56," Control"," 4")</f>
        <v>COGGI 8 Control 4</v>
      </c>
      <c r="AM59" s="22"/>
      <c r="AN59" s="22"/>
      <c r="AO59" s="22"/>
      <c r="AP59" s="22" t="str">
        <f t="shared" si="265"/>
        <v xml:space="preserve">  a través de </v>
      </c>
      <c r="AQ59" s="20"/>
      <c r="AR59" s="20" t="str">
        <f t="shared" si="18"/>
        <v/>
      </c>
      <c r="AS59" s="20"/>
      <c r="AT59" s="20" t="str">
        <f t="shared" si="19"/>
        <v/>
      </c>
      <c r="AU59" s="20"/>
      <c r="AV59" s="20"/>
      <c r="AW59" s="20"/>
      <c r="AX59" s="21">
        <f t="shared" si="272"/>
        <v>0.16799999999999998</v>
      </c>
      <c r="AY59" s="20" t="str">
        <f t="shared" si="39"/>
        <v>Muy Baja</v>
      </c>
      <c r="AZ59" s="21">
        <f t="shared" si="273"/>
        <v>0.60000000000000009</v>
      </c>
      <c r="BA59" s="20" t="str">
        <f t="shared" si="41"/>
        <v>Moderado</v>
      </c>
      <c r="BB59" s="161"/>
      <c r="BC59" s="161"/>
      <c r="BD59" s="199"/>
      <c r="BE59" s="20" t="str">
        <f>CONCATENATE(J56," Acción preventiva"," 4")</f>
        <v>COGGI 8 Acción preventiva 4</v>
      </c>
      <c r="BF59" s="22"/>
      <c r="BG59" s="22"/>
      <c r="BH59" s="22"/>
      <c r="BI59" s="20">
        <f t="shared" si="269"/>
        <v>0</v>
      </c>
      <c r="BJ59" s="20"/>
      <c r="BK59" s="20"/>
      <c r="BL59" s="20"/>
      <c r="BM59" s="20"/>
      <c r="BN59" s="20"/>
      <c r="BO59" s="20"/>
      <c r="BP59" s="20"/>
      <c r="BQ59" s="20"/>
      <c r="BR59" s="20"/>
      <c r="BS59" s="20"/>
      <c r="BT59" s="20"/>
      <c r="BU59" s="20"/>
      <c r="BV59" s="200"/>
      <c r="BW59" s="37"/>
      <c r="BX59" s="37"/>
      <c r="BY59" s="37"/>
      <c r="BZ59" s="37"/>
      <c r="CA59" s="37"/>
      <c r="CB59" s="37"/>
      <c r="CC59" s="37"/>
      <c r="CD59" s="37"/>
      <c r="CE59" s="37"/>
      <c r="CF59" s="37"/>
      <c r="CG59" s="37"/>
      <c r="CH59" s="37"/>
      <c r="CI59" s="37">
        <f t="shared" si="14"/>
        <v>0</v>
      </c>
      <c r="CJ59" s="38"/>
      <c r="CK59" s="23"/>
      <c r="CL59" s="24"/>
      <c r="CM59" s="167"/>
      <c r="CN59" s="25"/>
      <c r="CO59" s="23"/>
      <c r="CP59" s="144"/>
      <c r="CQ59" s="144"/>
      <c r="CR59" s="144"/>
      <c r="CS59" s="144"/>
      <c r="CT59" s="25">
        <f t="shared" ref="CT59" si="276">(_xlfn.IFS(CK59="",1,CK59="SI",0)+_xlfn.IFS(CP59="",1,CP59="SI",1,CP59="NO",0)+_xlfn.IFS(CQ59="",1,CQ59="SI",1,CQ59="NO",0)+_xlfn.IFS(CR59="",1,CR59="SI",1,CR59="NO",0)+_xlfn.IFS(CS59="",1,CS59="SI",1,CS59="NO",0))/5</f>
        <v>1</v>
      </c>
    </row>
    <row r="60" spans="1:98" ht="60" customHeight="1" x14ac:dyDescent="0.35">
      <c r="A60" s="147" t="s">
        <v>1468</v>
      </c>
      <c r="B60" s="221" t="s">
        <v>140</v>
      </c>
      <c r="C60" s="149" t="s">
        <v>141</v>
      </c>
      <c r="D60" s="172" t="str">
        <f>VLOOKUP(B60,Datos!$B$65:$F$80,3,FALSE)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0" s="175" t="str">
        <f>VLOOKUP(B60,Datos!$B$65:$F$80,5,FALSE)</f>
        <v>La posibilidad de incumplir con la gestión estratégica de la información, la definición de políticas, lineamientos y estándares de TIC que fortalezcan el gobierno de datos, la interoperabilidad y la arquitectura empresarial.</v>
      </c>
      <c r="F60" s="172" t="str">
        <f>VLOOKUP(B60,Datos!$B$65:$F$80,4,FALSE)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0" s="208" t="s">
        <v>1020</v>
      </c>
      <c r="H60" s="157" t="s">
        <v>1469</v>
      </c>
      <c r="I60" s="181">
        <f t="shared" ref="I60" si="277">IF(K60="",0,1)</f>
        <v>1</v>
      </c>
      <c r="J60" s="159" t="str">
        <f t="shared" ref="J60" si="278">CONCATENATE(C60," ",K60)</f>
        <v>INTI 9</v>
      </c>
      <c r="K60" s="159">
        <v>9</v>
      </c>
      <c r="L60" s="184">
        <v>46150</v>
      </c>
      <c r="M60" s="185">
        <f ca="1">+TODAY()-L60</f>
        <v>1</v>
      </c>
      <c r="N60" s="188" t="s">
        <v>1515</v>
      </c>
      <c r="O60" s="191" t="s">
        <v>23</v>
      </c>
      <c r="P60" s="181">
        <f>VLOOKUP(O60,Datos!$B$20:$D$25,3,FALSE)</f>
        <v>0.4</v>
      </c>
      <c r="Q60" s="191" t="s">
        <v>28</v>
      </c>
      <c r="R60" s="181">
        <f>VLOOKUP(Q60,Datos!$C$20:$D$25,2,FALSE)</f>
        <v>0.6</v>
      </c>
      <c r="S60" s="181">
        <f t="shared" ref="S60" si="279">+IF(P60="",R60,IF(R60="",P60,IF(P60&gt;R60,P60,R60)))</f>
        <v>0.6</v>
      </c>
      <c r="T60" s="181" t="str" cm="1">
        <f t="array" ref="T60">_xlfn.IFS(S60=P60,O60,S60=R60,Q60)</f>
        <v>El riesgo afecta la imagen de la entidad con algunos usuarios de relevancia frente al logro de los objetivos</v>
      </c>
      <c r="U60" s="157" t="s">
        <v>4</v>
      </c>
      <c r="V60" s="162" t="s">
        <v>1504</v>
      </c>
      <c r="W60" s="162" t="s">
        <v>1505</v>
      </c>
      <c r="X60" s="194" t="str">
        <f t="shared" ref="X60" si="280">CONCATENATE("Posibilidad de"," ",U60," ",V60," debido ",W60)</f>
        <v>Posibilidad de pérdida reputacional en la imagen institucional en los grupos de interes por errores en la gestión de los  proyectos del PETI, debido a un insuficiente análisis de necesidades y requerimientos tecnologicos</v>
      </c>
      <c r="Y60" s="159" t="s">
        <v>208</v>
      </c>
      <c r="Z60" s="159" t="s">
        <v>214</v>
      </c>
      <c r="AA60" s="163" t="s">
        <v>257</v>
      </c>
      <c r="AB60" s="163" t="s">
        <v>226</v>
      </c>
      <c r="AC60" s="163" t="s">
        <v>1475</v>
      </c>
      <c r="AD60" s="195">
        <v>1</v>
      </c>
      <c r="AE60" s="157" t="str">
        <f t="shared" ref="AE60" si="281">IF(AD60&lt;=0,"",IF(AD60&lt;=2,"Muy Baja",IF(AD60&lt;=24,"Baja",IF(AD60&lt;=500,"Media",IF(AD60&lt;=5000,"Alta","Muy Alta")))))</f>
        <v>Muy Baja</v>
      </c>
      <c r="AF60" s="158">
        <f t="shared" ref="AF60" si="282">IF(AE60="","",IF(AE60="Muy Baja",0.2,IF(AE60="Baja",0.4,IF(AE60="Media",0.6,IF(AE60="Alta",0.8,IF(AE60="Muy Alta",1,))))))</f>
        <v>0.2</v>
      </c>
      <c r="AG60" s="158" t="str">
        <f t="shared" ref="AG60" si="283">+T60</f>
        <v>El riesgo afecta la imagen de la entidad con algunos usuarios de relevancia frente al logro de los objetivos</v>
      </c>
      <c r="AH60" s="157" t="str" cm="1">
        <f t="array" ref="AH60">_xlfn.IFS(AG60=Datos!$C$6,"Leve",AG60=Datos!$D$6,"Leve",AG60=Datos!$C$7,"Menor",AG60=Datos!$D$7,"Menor",AG60=Datos!$C$8,"Moderado",AG60=Datos!$D$8,"Moderado",AG60=Datos!$C$9,"Mayor",AG60=Datos!$D$9,"Mayor",AG60=Datos!$C$10,"Catastrófico",AG60=Datos!$D$10,"Catastrófico")</f>
        <v>Moderado</v>
      </c>
      <c r="AI60" s="158">
        <f t="shared" ref="AI60" si="284">IF(AH60="","",IF(AH60="Leve",0.2,IF(AH60="Menor",0.4,IF(AH60="Moderado",0.6,IF(AH60="Mayor",0.8,IF(AH60="Catastrófico",1,))))))</f>
        <v>0.6</v>
      </c>
      <c r="AJ60" s="157" t="str">
        <f t="shared" ref="AJ60" si="285">IF(OR(AND(AE60="Muy Baja",AH60="Leve"),AND(AE60="Muy Baja",AH60="Menor"),AND(AE60="Baja",AH60="Leve")),"Bajo",IF(OR(AND(AE60="Muy baja",AH60="Moderado"),AND(AE60="Baja",AH60="Menor"),AND(AE60="Baja",AH60="Moderado"),AND(AE60="Media",AH60="Leve"),AND(AE60="Media",AH60="Menor"),AND(AE60="Media",AH60="Moderado"),AND(AE60="Alta",AH60="Leve"),AND(AE60="Alta",AH60="Menor")),"Moderado",IF(OR(AND(AE60="Muy Baja",AH60="Mayor"),AND(AE60="Baja",AH60="Mayor"),AND(AE60="Media",AH60="Mayor"),AND(AE60="Alta",AH60="Moderado"),AND(AE60="Alta",AH60="Mayor"),AND(AE60="Muy Alta",AH60="Leve"),AND(AE60="Muy Alta",AH60="Menor"),AND(AE60="Muy Alta",AH60="Moderado"),AND(AE60="Muy Alta",AH60="Mayor")),"Alto",IF(OR(AND(AE60="Muy Baja",AH60="Catastrófico"),AND(AE60="Baja",AH60="Catastrófico"),AND(AE60="Media",AH60="Catastrófico"),AND(AE60="Alta",AH60="Catastrófico"),AND(AE60="Muy Alta",AH60="Catastrófico")),"Extremo",""))))</f>
        <v>Moderado</v>
      </c>
      <c r="AK60" s="196" t="str" cm="1">
        <f t="array" ref="AK60">_xlfn.IFS(AJ60="Bajo","Aceptar",AJ60="Moderado","Reducir",AJ60="Alto","Reducir",AJ60="Extremo","Reducir")</f>
        <v>Reducir</v>
      </c>
      <c r="AL60" s="20" t="str">
        <f>CONCATENATE(J60," Control"," 1")</f>
        <v>INTI 9 Control 1</v>
      </c>
      <c r="AM60" s="22" t="s">
        <v>1707</v>
      </c>
      <c r="AN60" s="22" t="s">
        <v>1536</v>
      </c>
      <c r="AO60" s="22" t="s">
        <v>1517</v>
      </c>
      <c r="AP60" s="22" t="str">
        <f>CONCATENATE(AM60," ",AN60," a través del ",AO60)</f>
        <v>La SUBDIRECCIÓN DE SISTEMAS DE INFORMACIÓN DE TIERRAS – SSIT  verifica anualmente la viabilidad financiera de los proyectos definidos en el PETI, a través del la revisión técnica y financiera de los costos, beneficios y fuentes de financiación, de manera previa a la aprobación del presupuesto, dejando evidencia en de Informe de Seguimiento Presupuestal</v>
      </c>
      <c r="AQ60" s="20" t="s">
        <v>53</v>
      </c>
      <c r="AR60" s="20" t="str">
        <f t="shared" ref="AR60:AR71" si="286">IF(OR(AQ60="Preventivo",AQ60="Detectivo"),"Probabilidad",IF(AQ60="Correctivo","Impacto",""))</f>
        <v>Probabilidad</v>
      </c>
      <c r="AS60" s="20" t="s">
        <v>56</v>
      </c>
      <c r="AT60" s="20" t="str">
        <f t="shared" ref="AT60:AT71" si="287">IF(AND(AQ60="Preventivo",AS60="Automático"),"50%",IF(AND(AQ60="Preventivo",AS60="Manual"),"40%",IF(AND(AQ60="Detectivo",AS60="Automático"),"40%",IF(AND(AQ60="Detectivo",AS60="Manual"),"30%",IF(AND(AQ60="Correctivo",AS60="Automático"),"35%",IF(AND(AQ60="Correctivo",AS60="Manual"),"25%",""))))))</f>
        <v>40%</v>
      </c>
      <c r="AU60" s="20" t="s">
        <v>1</v>
      </c>
      <c r="AV60" s="20" t="s">
        <v>2</v>
      </c>
      <c r="AW60" s="20" t="s">
        <v>3</v>
      </c>
      <c r="AX60" s="21">
        <f t="shared" ref="AX60" si="288">+IF(AR60="Probabilidad",AF60-(AF60*AT60),AF60)</f>
        <v>0.12</v>
      </c>
      <c r="AY60" s="20" t="str">
        <f t="shared" si="39"/>
        <v>Muy Baja</v>
      </c>
      <c r="AZ60" s="21">
        <f t="shared" ref="AZ60" si="289">+IF(AR60="Impacto",AI60-(AI60*AT60),AI60)</f>
        <v>0.6</v>
      </c>
      <c r="BA60" s="20" t="str">
        <f t="shared" si="41"/>
        <v>Moderado</v>
      </c>
      <c r="BB60" s="159" t="str">
        <f t="shared" ref="BB60" si="290">IF(OR(AND(AY63="Muy Baja",BA63="Leve"),AND(AY63="Muy Baja",BA63="Menor"),AND(AY63="Baja",BA63="Leve")),"Bajo",IF(OR(AND(AY63="Muy baja",BA63="Moderado"),AND(AY63="Baja",BA63="Menor"),AND(AY63="Baja",BA63="Moderado"),AND(AY63="Media",BA63="Leve"),AND(AY63="Media",BA63="Menor"),AND(AY63="Media",BA63="Moderado"),AND(AY63="Alta",BA63="Leve"),AND(AY63="Alta",BA63="Menor")),"Moderado",IF(OR(AND(AY63="Muy Baja",BA63="Mayor"),AND(AY63="Baja",BA63="Mayor"),AND(AY63="Media",BA63="Mayor"),AND(AY63="Alta",BA63="Moderado"),AND(AY63="Alta",BA63="Mayor"),AND(AY63="Muy Alta",BA63="Leve"),AND(AY63="Muy Alta",BA63="Menor"),AND(AY63="Muy Alta",BA63="Moderado"),AND(AY63="Muy Alta",BA63="Mayor")),"Alto",IF(OR(AND(AY63="Muy Baja",BA63="Catastrófico"),AND(AY63="Baja",BA63="Catastrófico"),AND(AY63="Media",BA63="Catastrófico"),AND(AY63="Alta",BA63="Catastrófico"),AND(AY63="Muy Alta",BA63="Catastrófico")),"Extremo",""))))</f>
        <v>Moderado</v>
      </c>
      <c r="BC60" s="159" t="str" cm="1">
        <f t="array" ref="BC60">_xlfn.IFS(BB60="Bajo","Aceptar",BB60="Moderado","Reducir",BB60="Alto","Reducir",BB60="Extremo","Reducir")</f>
        <v>Reducir</v>
      </c>
      <c r="BD60" s="197" t="str" cm="1">
        <f t="array" ref="BD60">_xlfn.IFS(BC60="Aceptar","No",BC60="Reducir","Si")</f>
        <v>Si</v>
      </c>
      <c r="BE60" s="20" t="str">
        <f>CONCATENATE(J60," Acción preventiva"," 1")</f>
        <v>INTI 9 Acción preventiva 1</v>
      </c>
      <c r="BF60" s="22" t="s">
        <v>500</v>
      </c>
      <c r="BG60" s="22" t="s">
        <v>1543</v>
      </c>
      <c r="BH60" s="22" t="s">
        <v>1544</v>
      </c>
      <c r="BI60" s="20">
        <f t="shared" ref="BI60:BI71" si="291">+SUM(BJ60:BU60)</f>
        <v>2</v>
      </c>
      <c r="BJ60" s="20"/>
      <c r="BK60" s="20"/>
      <c r="BL60" s="20"/>
      <c r="BM60" s="20"/>
      <c r="BN60" s="20"/>
      <c r="BO60" s="20"/>
      <c r="BP60" s="20"/>
      <c r="BQ60" s="20"/>
      <c r="BR60" s="20">
        <v>1</v>
      </c>
      <c r="BS60" s="20"/>
      <c r="BT60" s="20"/>
      <c r="BU60" s="20">
        <v>1</v>
      </c>
      <c r="BV60" s="200">
        <f t="shared" si="84"/>
        <v>0</v>
      </c>
      <c r="BW60" s="37"/>
      <c r="BX60" s="37"/>
      <c r="BY60" s="37"/>
      <c r="BZ60" s="37"/>
      <c r="CA60" s="37"/>
      <c r="CB60" s="37"/>
      <c r="CC60" s="37"/>
      <c r="CD60" s="37"/>
      <c r="CE60" s="37"/>
      <c r="CF60" s="37"/>
      <c r="CG60" s="37"/>
      <c r="CH60" s="37"/>
      <c r="CI60" s="37">
        <f t="shared" si="14"/>
        <v>0</v>
      </c>
      <c r="CJ60" s="38"/>
      <c r="CK60" s="23"/>
      <c r="CL60" s="24"/>
      <c r="CM60" s="166">
        <f t="shared" ref="CM60" si="292">+AD60</f>
        <v>1</v>
      </c>
      <c r="CN60" s="25">
        <f t="shared" ref="CN60" si="293">1-(CL60/CM60)</f>
        <v>1</v>
      </c>
      <c r="CO60" s="23" t="str" cm="1">
        <f t="array" ref="CO60">+_xlfn.IFS(CN60&lt;0.8,"Cambio",CN60&lt;0.9,"Revisión de control",CN60&gt;0.89,"Se mantiene")</f>
        <v>Se mantiene</v>
      </c>
      <c r="CP60" s="144"/>
      <c r="CQ60" s="144"/>
      <c r="CR60" s="144"/>
      <c r="CS60" s="144"/>
      <c r="CT60" s="25">
        <f t="shared" ref="CT60:CT71" si="294">(_xlfn.IFS(CK60="",1,CK60="SI",0)+_xlfn.IFS(CP60="",1,CP60="SI",1,CP60="NO",0)+_xlfn.IFS(CQ60="",1,CQ60="SI",1,CQ60="NO",0)+_xlfn.IFS(CR60="",1,CR60="SI",1,CR60="NO",0)+_xlfn.IFS(CS60="",1,CS60="SI",1,CS60="NO",0))/5</f>
        <v>1</v>
      </c>
    </row>
    <row r="61" spans="1:98" ht="60" customHeight="1" x14ac:dyDescent="0.35">
      <c r="A61" s="147" t="s">
        <v>1468</v>
      </c>
      <c r="B61" s="222"/>
      <c r="C61" s="149" t="s">
        <v>141</v>
      </c>
      <c r="D61" s="173"/>
      <c r="E61" s="176"/>
      <c r="F61" s="173"/>
      <c r="G61" s="208"/>
      <c r="H61" s="157"/>
      <c r="I61" s="182"/>
      <c r="J61" s="160"/>
      <c r="K61" s="160"/>
      <c r="L61" s="184"/>
      <c r="M61" s="186"/>
      <c r="N61" s="189"/>
      <c r="O61" s="192"/>
      <c r="P61" s="182"/>
      <c r="Q61" s="192"/>
      <c r="R61" s="182"/>
      <c r="S61" s="182"/>
      <c r="T61" s="182"/>
      <c r="U61" s="157"/>
      <c r="V61" s="162"/>
      <c r="W61" s="162"/>
      <c r="X61" s="194"/>
      <c r="Y61" s="160"/>
      <c r="Z61" s="160"/>
      <c r="AA61" s="164"/>
      <c r="AB61" s="164"/>
      <c r="AC61" s="164"/>
      <c r="AD61" s="195"/>
      <c r="AE61" s="157"/>
      <c r="AF61" s="158"/>
      <c r="AG61" s="157"/>
      <c r="AH61" s="157"/>
      <c r="AI61" s="158"/>
      <c r="AJ61" s="157"/>
      <c r="AK61" s="196"/>
      <c r="AL61" s="20" t="str">
        <f>CONCATENATE(J60," Control"," 2")</f>
        <v>INTI 9 Control 2</v>
      </c>
      <c r="AM61" s="22" t="s">
        <v>1707</v>
      </c>
      <c r="AN61" s="22" t="s">
        <v>1537</v>
      </c>
      <c r="AO61" s="22" t="s">
        <v>1518</v>
      </c>
      <c r="AP61" s="22" t="str">
        <f>CONCATENATE(AM61," ",AN61," a través del ",AO61)</f>
        <v xml:space="preserve">La SUBDIRECCIÓN DE SISTEMAS DE INFORMACIÓN DE TIERRAS – SSIT ajusta o reprograma la ejecución de los proyectos del PETI cuando se identifiquen desviaciones frente a lo planificado, dejando evidencia a través del la actualización del PETI de la vigencia </v>
      </c>
      <c r="AQ61" s="20" t="s">
        <v>55</v>
      </c>
      <c r="AR61" s="20" t="str">
        <f t="shared" si="286"/>
        <v>Impacto</v>
      </c>
      <c r="AS61" s="20" t="s">
        <v>56</v>
      </c>
      <c r="AT61" s="20" t="str">
        <f t="shared" si="287"/>
        <v>25%</v>
      </c>
      <c r="AU61" s="20" t="s">
        <v>1</v>
      </c>
      <c r="AV61" s="20" t="s">
        <v>2</v>
      </c>
      <c r="AW61" s="20" t="s">
        <v>3</v>
      </c>
      <c r="AX61" s="21">
        <f t="shared" ref="AX61:AX63" si="295">+IF(AR61="Probabilidad",AX60-(AX60*AT61),AX60)</f>
        <v>0.12</v>
      </c>
      <c r="AY61" s="20" t="str">
        <f t="shared" si="39"/>
        <v>Muy Baja</v>
      </c>
      <c r="AZ61" s="21">
        <f t="shared" ref="AZ61:AZ63" si="296">+IF(AR61="Impacto",AZ60-(AZ60*AT61),AZ60)</f>
        <v>0.44999999999999996</v>
      </c>
      <c r="BA61" s="20" t="str">
        <f t="shared" si="41"/>
        <v>Moderado</v>
      </c>
      <c r="BB61" s="160"/>
      <c r="BC61" s="160"/>
      <c r="BD61" s="198"/>
      <c r="BE61" s="20" t="str">
        <f>CONCATENATE(J60," Acción preventiva"," 2")</f>
        <v>INTI 9 Acción preventiva 2</v>
      </c>
      <c r="BF61" s="22"/>
      <c r="BG61" s="22"/>
      <c r="BH61" s="22"/>
      <c r="BI61" s="20">
        <f t="shared" si="291"/>
        <v>0</v>
      </c>
      <c r="BJ61" s="20"/>
      <c r="BK61" s="20"/>
      <c r="BL61" s="20"/>
      <c r="BM61" s="20"/>
      <c r="BN61" s="20"/>
      <c r="BO61" s="20"/>
      <c r="BP61" s="20"/>
      <c r="BQ61" s="20"/>
      <c r="BR61" s="20"/>
      <c r="BS61" s="20"/>
      <c r="BT61" s="20"/>
      <c r="BU61" s="20"/>
      <c r="BV61" s="200"/>
      <c r="BW61" s="37"/>
      <c r="BX61" s="37"/>
      <c r="BY61" s="37"/>
      <c r="BZ61" s="37"/>
      <c r="CA61" s="37"/>
      <c r="CB61" s="37"/>
      <c r="CC61" s="37"/>
      <c r="CD61" s="37"/>
      <c r="CE61" s="37"/>
      <c r="CF61" s="37"/>
      <c r="CG61" s="37"/>
      <c r="CH61" s="37"/>
      <c r="CI61" s="37">
        <f t="shared" si="14"/>
        <v>0</v>
      </c>
      <c r="CJ61" s="38"/>
      <c r="CK61" s="23"/>
      <c r="CL61" s="24"/>
      <c r="CM61" s="167"/>
      <c r="CN61" s="25">
        <f t="shared" ref="CN61" si="297">1-(CL61/CM60)</f>
        <v>1</v>
      </c>
      <c r="CO61" s="23" t="str" cm="1">
        <f t="array" ref="CO61">+_xlfn.IFS(CN61&lt;0.8,"Cambio",CN61&lt;0.9,"Revisión de control",CN61&gt;0.89,"Se mantiene")</f>
        <v>Se mantiene</v>
      </c>
      <c r="CP61" s="144"/>
      <c r="CQ61" s="144"/>
      <c r="CR61" s="144"/>
      <c r="CS61" s="144"/>
      <c r="CT61" s="25">
        <f t="shared" si="294"/>
        <v>1</v>
      </c>
    </row>
    <row r="62" spans="1:98" ht="60" customHeight="1" x14ac:dyDescent="0.35">
      <c r="A62" s="147" t="s">
        <v>1468</v>
      </c>
      <c r="B62" s="222"/>
      <c r="C62" s="149" t="s">
        <v>141</v>
      </c>
      <c r="D62" s="173"/>
      <c r="E62" s="176"/>
      <c r="F62" s="173"/>
      <c r="G62" s="208"/>
      <c r="H62" s="157"/>
      <c r="I62" s="182"/>
      <c r="J62" s="160"/>
      <c r="K62" s="160"/>
      <c r="L62" s="184"/>
      <c r="M62" s="186"/>
      <c r="N62" s="189"/>
      <c r="O62" s="192"/>
      <c r="P62" s="182"/>
      <c r="Q62" s="192"/>
      <c r="R62" s="182"/>
      <c r="S62" s="182"/>
      <c r="T62" s="182"/>
      <c r="U62" s="157"/>
      <c r="V62" s="162"/>
      <c r="W62" s="162"/>
      <c r="X62" s="194"/>
      <c r="Y62" s="160"/>
      <c r="Z62" s="160"/>
      <c r="AA62" s="164"/>
      <c r="AB62" s="164"/>
      <c r="AC62" s="164"/>
      <c r="AD62" s="195"/>
      <c r="AE62" s="157"/>
      <c r="AF62" s="158"/>
      <c r="AG62" s="157"/>
      <c r="AH62" s="157"/>
      <c r="AI62" s="158"/>
      <c r="AJ62" s="157"/>
      <c r="AK62" s="196"/>
      <c r="AL62" s="20" t="str">
        <f>CONCATENATE(J60," Control"," 3")</f>
        <v>INTI 9 Control 3</v>
      </c>
      <c r="AM62" s="22"/>
      <c r="AN62" s="22"/>
      <c r="AO62" s="22"/>
      <c r="AP62" s="22" t="str">
        <f>CONCATENATE(AM62," ",AN62," a través de ",AO62)</f>
        <v xml:space="preserve">  a través de </v>
      </c>
      <c r="AQ62" s="20"/>
      <c r="AR62" s="20" t="str">
        <f t="shared" si="286"/>
        <v/>
      </c>
      <c r="AS62" s="20"/>
      <c r="AT62" s="20" t="str">
        <f t="shared" si="287"/>
        <v/>
      </c>
      <c r="AU62" s="20"/>
      <c r="AV62" s="20"/>
      <c r="AW62" s="20"/>
      <c r="AX62" s="21">
        <f t="shared" si="295"/>
        <v>0.12</v>
      </c>
      <c r="AY62" s="20" t="str">
        <f t="shared" si="39"/>
        <v>Muy Baja</v>
      </c>
      <c r="AZ62" s="21">
        <f t="shared" si="296"/>
        <v>0.44999999999999996</v>
      </c>
      <c r="BA62" s="20" t="str">
        <f t="shared" si="41"/>
        <v>Moderado</v>
      </c>
      <c r="BB62" s="160"/>
      <c r="BC62" s="160"/>
      <c r="BD62" s="198"/>
      <c r="BE62" s="20" t="str">
        <f>CONCATENATE(J60," Acción preventiva"," 3")</f>
        <v>INTI 9 Acción preventiva 3</v>
      </c>
      <c r="BF62" s="22"/>
      <c r="BG62" s="22"/>
      <c r="BH62" s="22"/>
      <c r="BI62" s="20">
        <f t="shared" si="291"/>
        <v>0</v>
      </c>
      <c r="BJ62" s="20"/>
      <c r="BK62" s="20"/>
      <c r="BL62" s="20"/>
      <c r="BM62" s="20"/>
      <c r="BN62" s="20"/>
      <c r="BO62" s="20"/>
      <c r="BP62" s="20"/>
      <c r="BQ62" s="20"/>
      <c r="BR62" s="20"/>
      <c r="BS62" s="20"/>
      <c r="BT62" s="20"/>
      <c r="BU62" s="20"/>
      <c r="BV62" s="200"/>
      <c r="BW62" s="37"/>
      <c r="BX62" s="37"/>
      <c r="BY62" s="37"/>
      <c r="BZ62" s="37"/>
      <c r="CA62" s="37"/>
      <c r="CB62" s="37"/>
      <c r="CC62" s="37"/>
      <c r="CD62" s="37"/>
      <c r="CE62" s="37"/>
      <c r="CF62" s="37"/>
      <c r="CG62" s="37"/>
      <c r="CH62" s="37"/>
      <c r="CI62" s="37">
        <f t="shared" si="14"/>
        <v>0</v>
      </c>
      <c r="CJ62" s="38"/>
      <c r="CK62" s="23"/>
      <c r="CL62" s="24"/>
      <c r="CM62" s="167"/>
      <c r="CN62" s="25">
        <f t="shared" ref="CN62" si="298">1-(CL62/CM60)</f>
        <v>1</v>
      </c>
      <c r="CO62" s="23" t="str" cm="1">
        <f t="array" ref="CO62">+_xlfn.IFS(CN62&lt;0.8,"Cambio",CN62&lt;0.9,"Revisión de control",CN62&gt;0.89,"Se mantiene")</f>
        <v>Se mantiene</v>
      </c>
      <c r="CP62" s="144"/>
      <c r="CQ62" s="144"/>
      <c r="CR62" s="144"/>
      <c r="CS62" s="144"/>
      <c r="CT62" s="25">
        <f t="shared" si="294"/>
        <v>1</v>
      </c>
    </row>
    <row r="63" spans="1:98" ht="60" customHeight="1" x14ac:dyDescent="0.35">
      <c r="A63" s="147" t="s">
        <v>1468</v>
      </c>
      <c r="B63" s="223"/>
      <c r="C63" s="149" t="s">
        <v>141</v>
      </c>
      <c r="D63" s="174"/>
      <c r="E63" s="177"/>
      <c r="F63" s="174"/>
      <c r="G63" s="208"/>
      <c r="H63" s="157"/>
      <c r="I63" s="183"/>
      <c r="J63" s="161"/>
      <c r="K63" s="161"/>
      <c r="L63" s="184"/>
      <c r="M63" s="187"/>
      <c r="N63" s="190"/>
      <c r="O63" s="193"/>
      <c r="P63" s="183"/>
      <c r="Q63" s="193"/>
      <c r="R63" s="183"/>
      <c r="S63" s="183"/>
      <c r="T63" s="183"/>
      <c r="U63" s="157"/>
      <c r="V63" s="162"/>
      <c r="W63" s="162"/>
      <c r="X63" s="194"/>
      <c r="Y63" s="161"/>
      <c r="Z63" s="161"/>
      <c r="AA63" s="165"/>
      <c r="AB63" s="165"/>
      <c r="AC63" s="165"/>
      <c r="AD63" s="195"/>
      <c r="AE63" s="157"/>
      <c r="AF63" s="158"/>
      <c r="AG63" s="157"/>
      <c r="AH63" s="157"/>
      <c r="AI63" s="158"/>
      <c r="AJ63" s="157"/>
      <c r="AK63" s="196"/>
      <c r="AL63" s="20" t="str">
        <f>CONCATENATE(J60," Control"," 4")</f>
        <v>INTI 9 Control 4</v>
      </c>
      <c r="AM63" s="22"/>
      <c r="AN63" s="22"/>
      <c r="AO63" s="22"/>
      <c r="AP63" s="22" t="str">
        <f>CONCATENATE(AM63," ",AN63," a través de ",AO63)</f>
        <v xml:space="preserve">  a través de </v>
      </c>
      <c r="AQ63" s="20"/>
      <c r="AR63" s="20" t="str">
        <f t="shared" si="286"/>
        <v/>
      </c>
      <c r="AS63" s="20"/>
      <c r="AT63" s="20" t="str">
        <f t="shared" si="287"/>
        <v/>
      </c>
      <c r="AU63" s="20"/>
      <c r="AV63" s="20"/>
      <c r="AW63" s="20"/>
      <c r="AX63" s="21">
        <f t="shared" si="295"/>
        <v>0.12</v>
      </c>
      <c r="AY63" s="20" t="str">
        <f t="shared" si="39"/>
        <v>Muy Baja</v>
      </c>
      <c r="AZ63" s="21">
        <f t="shared" si="296"/>
        <v>0.44999999999999996</v>
      </c>
      <c r="BA63" s="20" t="str">
        <f t="shared" si="41"/>
        <v>Moderado</v>
      </c>
      <c r="BB63" s="161"/>
      <c r="BC63" s="161"/>
      <c r="BD63" s="199"/>
      <c r="BE63" s="20" t="str">
        <f>CONCATENATE(J60," Acción preventiva"," 4")</f>
        <v>INTI 9 Acción preventiva 4</v>
      </c>
      <c r="BF63" s="22"/>
      <c r="BG63" s="22"/>
      <c r="BH63" s="22"/>
      <c r="BI63" s="20">
        <f t="shared" si="291"/>
        <v>0</v>
      </c>
      <c r="BJ63" s="20"/>
      <c r="BK63" s="20"/>
      <c r="BL63" s="20"/>
      <c r="BM63" s="20"/>
      <c r="BN63" s="20"/>
      <c r="BO63" s="20"/>
      <c r="BP63" s="20"/>
      <c r="BQ63" s="20"/>
      <c r="BR63" s="20"/>
      <c r="BS63" s="20"/>
      <c r="BT63" s="20"/>
      <c r="BU63" s="20"/>
      <c r="BV63" s="200"/>
      <c r="BW63" s="37"/>
      <c r="BX63" s="37"/>
      <c r="BY63" s="37"/>
      <c r="BZ63" s="37"/>
      <c r="CA63" s="37"/>
      <c r="CB63" s="37"/>
      <c r="CC63" s="37"/>
      <c r="CD63" s="37"/>
      <c r="CE63" s="37"/>
      <c r="CF63" s="37"/>
      <c r="CG63" s="37"/>
      <c r="CH63" s="37"/>
      <c r="CI63" s="37">
        <f t="shared" si="14"/>
        <v>0</v>
      </c>
      <c r="CJ63" s="38"/>
      <c r="CK63" s="23"/>
      <c r="CL63" s="24"/>
      <c r="CM63" s="168"/>
      <c r="CN63" s="25">
        <f t="shared" ref="CN63" si="299">1-(CL63/CM60)</f>
        <v>1</v>
      </c>
      <c r="CO63" s="23" t="str" cm="1">
        <f t="array" ref="CO63">+_xlfn.IFS(CN63&lt;0.8,"Cambio",CN63&lt;0.9,"Revisión de control",CN63&gt;0.89,"Se mantiene")</f>
        <v>Se mantiene</v>
      </c>
      <c r="CP63" s="144"/>
      <c r="CQ63" s="144"/>
      <c r="CR63" s="144"/>
      <c r="CS63" s="144"/>
      <c r="CT63" s="25">
        <f t="shared" si="294"/>
        <v>1</v>
      </c>
    </row>
    <row r="64" spans="1:98" ht="60" customHeight="1" x14ac:dyDescent="0.35">
      <c r="A64" s="147" t="s">
        <v>1468</v>
      </c>
      <c r="B64" s="221" t="s">
        <v>140</v>
      </c>
      <c r="C64" s="149" t="s">
        <v>141</v>
      </c>
      <c r="D64" s="208" t="s">
        <v>1020</v>
      </c>
      <c r="E64" s="157" t="s">
        <v>1498</v>
      </c>
      <c r="F64" s="172" t="str">
        <f>VLOOKUP(B64,Datos!$B$65:$F$80,4,FALSE)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4" s="208" t="s">
        <v>1020</v>
      </c>
      <c r="H64" s="157" t="s">
        <v>1469</v>
      </c>
      <c r="I64" s="181">
        <f t="shared" ref="I64" si="300">IF(K64="",0,1)</f>
        <v>1</v>
      </c>
      <c r="J64" s="159" t="str">
        <f t="shared" ref="J64" si="301">CONCATENATE(C64," ",K64)</f>
        <v>INTI 10</v>
      </c>
      <c r="K64" s="159">
        <v>10</v>
      </c>
      <c r="L64" s="184">
        <v>46150</v>
      </c>
      <c r="M64" s="157"/>
      <c r="N64" s="242" t="s">
        <v>1499</v>
      </c>
      <c r="O64" s="162" t="s">
        <v>19</v>
      </c>
      <c r="P64" s="181">
        <f>VLOOKUP(O64,Datos!$B$20:$D$25,3,FALSE)</f>
        <v>0.2</v>
      </c>
      <c r="Q64" s="191" t="s">
        <v>32</v>
      </c>
      <c r="R64" s="181">
        <f>VLOOKUP(Q64,Datos!$C$20:$D$25,2,FALSE)</f>
        <v>0.8</v>
      </c>
      <c r="S64" s="181">
        <f t="shared" ref="S64" si="302">+IF(P64="",R64,IF(R64="",P64,IF(P64&gt;R64,P64,R64)))</f>
        <v>0.8</v>
      </c>
      <c r="T64" s="181" t="str" cm="1">
        <f t="array" ref="T64">_xlfn.IFS(S64=P64,O64,S64=R64,Q64)</f>
        <v>El riesgo afecta la imagen de  la entidad con efecto publicitario sostenido a nivel de sector administrativo, nivel departamental o municipal</v>
      </c>
      <c r="U64" s="157" t="s">
        <v>4</v>
      </c>
      <c r="V64" s="162" t="s">
        <v>1506</v>
      </c>
      <c r="W64" s="162" t="s">
        <v>1507</v>
      </c>
      <c r="X64" s="194" t="str">
        <f t="shared" ref="X64" si="303">CONCATENATE("Posibilidad de"," ",U64," ",V64," debido ",W64)</f>
        <v>Posibilidad de pérdida reputacional en la imagen institucional en los grupos de interes que ocasiona problemas de calidad, integridad, disponibilidad y trazabilidad de la información debido a  la falta de lineamientos de Gobierno de Datos</v>
      </c>
      <c r="Y64" s="159" t="s">
        <v>206</v>
      </c>
      <c r="Z64" s="159" t="s">
        <v>214</v>
      </c>
      <c r="AA64" s="163" t="s">
        <v>257</v>
      </c>
      <c r="AB64" s="163" t="s">
        <v>226</v>
      </c>
      <c r="AC64" s="163" t="s">
        <v>1475</v>
      </c>
      <c r="AD64" s="195">
        <v>1</v>
      </c>
      <c r="AE64" s="157" t="str">
        <f t="shared" ref="AE64" si="304">IF(AD64&lt;=0,"",IF(AD64&lt;=2,"Muy Baja",IF(AD64&lt;=24,"Baja",IF(AD64&lt;=500,"Media",IF(AD64&lt;=5000,"Alta","Muy Alta")))))</f>
        <v>Muy Baja</v>
      </c>
      <c r="AF64" s="158">
        <f t="shared" ref="AF64" si="305">IF(AE64="","",IF(AE64="Muy Baja",0.2,IF(AE64="Baja",0.4,IF(AE64="Media",0.6,IF(AE64="Alta",0.8,IF(AE64="Muy Alta",1,))))))</f>
        <v>0.2</v>
      </c>
      <c r="AG64" s="158" t="str">
        <f t="shared" ref="AG64" si="306">+T64</f>
        <v>El riesgo afecta la imagen de  la entidad con efecto publicitario sostenido a nivel de sector administrativo, nivel departamental o municipal</v>
      </c>
      <c r="AH64" s="157" t="str" cm="1">
        <f t="array" ref="AH64">_xlfn.IFS(AG64=Datos!$C$6,"Leve",AG64=Datos!$D$6,"Leve",AG64=Datos!$C$7,"Menor",AG64=Datos!$D$7,"Menor",AG64=Datos!$C$8,"Moderado",AG64=Datos!$D$8,"Moderado",AG64=Datos!$C$9,"Mayor",AG64=Datos!$D$9,"Mayor",AG64=Datos!$C$10,"Catastrófico",AG64=Datos!$D$10,"Catastrófico")</f>
        <v>Mayor</v>
      </c>
      <c r="AI64" s="158">
        <f t="shared" ref="AI64" si="307">IF(AH64="","",IF(AH64="Leve",0.2,IF(AH64="Menor",0.4,IF(AH64="Moderado",0.6,IF(AH64="Mayor",0.8,IF(AH64="Catastrófico",1,))))))</f>
        <v>0.8</v>
      </c>
      <c r="AJ64" s="157" t="str">
        <f t="shared" ref="AJ64" si="308">IF(OR(AND(AE64="Muy Baja",AH64="Leve"),AND(AE64="Muy Baja",AH64="Menor"),AND(AE64="Baja",AH64="Leve")),"Bajo",IF(OR(AND(AE64="Muy baja",AH64="Moderado"),AND(AE64="Baja",AH64="Menor"),AND(AE64="Baja",AH64="Moderado"),AND(AE64="Media",AH64="Leve"),AND(AE64="Media",AH64="Menor"),AND(AE64="Media",AH64="Moderado"),AND(AE64="Alta",AH64="Leve"),AND(AE64="Alta",AH64="Menor")),"Moderado",IF(OR(AND(AE64="Muy Baja",AH64="Mayor"),AND(AE64="Baja",AH64="Mayor"),AND(AE64="Media",AH64="Mayor"),AND(AE64="Alta",AH64="Moderado"),AND(AE64="Alta",AH64="Mayor"),AND(AE64="Muy Alta",AH64="Leve"),AND(AE64="Muy Alta",AH64="Menor"),AND(AE64="Muy Alta",AH64="Moderado"),AND(AE64="Muy Alta",AH64="Mayor")),"Alto",IF(OR(AND(AE64="Muy Baja",AH64="Catastrófico"),AND(AE64="Baja",AH64="Catastrófico"),AND(AE64="Media",AH64="Catastrófico"),AND(AE64="Alta",AH64="Catastrófico"),AND(AE64="Muy Alta",AH64="Catastrófico")),"Extremo",""))))</f>
        <v>Alto</v>
      </c>
      <c r="AK64" s="196" t="str" cm="1">
        <f t="array" ref="AK64">_xlfn.IFS(AJ64="Bajo","Aceptar",AJ64="Moderado","Reducir",AJ64="Alto","Reducir",AJ64="Extremo","Reducir")</f>
        <v>Reducir</v>
      </c>
      <c r="AL64" s="20" t="str">
        <f>CONCATENATE(J64," Control"," 1")</f>
        <v>INTI 10 Control 1</v>
      </c>
      <c r="AM64" s="22" t="s">
        <v>1707</v>
      </c>
      <c r="AN64" s="22" t="s">
        <v>1519</v>
      </c>
      <c r="AO64" s="22" t="s">
        <v>1538</v>
      </c>
      <c r="AP64" s="22" t="str">
        <f>CONCATENATE(AM64," ",AN64," a través del ",AO64)</f>
        <v>La SUBDIRECCIÓN DE SISTEMAS DE INFORMACIÓN DE TIERRAS – SSIT en  mesas tecnica revisa los lineamientos formulados  dejando como evidencia  a través del un acta la validación de  los componentes que requieren dichos documentos</v>
      </c>
      <c r="AQ64" s="20" t="s">
        <v>54</v>
      </c>
      <c r="AR64" s="20" t="str">
        <f t="shared" ref="AR64:AR67" si="309">IF(OR(AQ64="Preventivo",AQ64="Detectivo"),"Probabilidad",IF(AQ64="Correctivo","Impacto",""))</f>
        <v>Probabilidad</v>
      </c>
      <c r="AS64" s="20" t="s">
        <v>56</v>
      </c>
      <c r="AT64" s="20" t="str">
        <f t="shared" ref="AT64:AT67" si="310">IF(AND(AQ64="Preventivo",AS64="Automático"),"50%",IF(AND(AQ64="Preventivo",AS64="Manual"),"40%",IF(AND(AQ64="Detectivo",AS64="Automático"),"40%",IF(AND(AQ64="Detectivo",AS64="Manual"),"30%",IF(AND(AQ64="Correctivo",AS64="Automático"),"35%",IF(AND(AQ64="Correctivo",AS64="Manual"),"25%",""))))))</f>
        <v>30%</v>
      </c>
      <c r="AU64" s="20" t="s">
        <v>1</v>
      </c>
      <c r="AV64" s="20" t="s">
        <v>2</v>
      </c>
      <c r="AW64" s="20" t="s">
        <v>3</v>
      </c>
      <c r="AX64" s="21">
        <f t="shared" ref="AX64" si="311">+IF(AR64="Probabilidad",AF64-(AF64*AT64),AF64)</f>
        <v>0.14000000000000001</v>
      </c>
      <c r="AY64" s="20" t="str">
        <f t="shared" si="39"/>
        <v>Muy Baja</v>
      </c>
      <c r="AZ64" s="21">
        <f t="shared" ref="AZ64" si="312">+IF(AR64="Impacto",AI64-(AI64*AT64),AI64)</f>
        <v>0.8</v>
      </c>
      <c r="BA64" s="20" t="str">
        <f t="shared" si="41"/>
        <v>Mayor</v>
      </c>
      <c r="BB64" s="159" t="str">
        <f t="shared" ref="BB64" si="313">IF(OR(AND(AY67="Muy Baja",BA67="Leve"),AND(AY67="Muy Baja",BA67="Menor"),AND(AY67="Baja",BA67="Leve")),"Bajo",IF(OR(AND(AY67="Muy baja",BA67="Moderado"),AND(AY67="Baja",BA67="Menor"),AND(AY67="Baja",BA67="Moderado"),AND(AY67="Media",BA67="Leve"),AND(AY67="Media",BA67="Menor"),AND(AY67="Media",BA67="Moderado"),AND(AY67="Alta",BA67="Leve"),AND(AY67="Alta",BA67="Menor")),"Moderado",IF(OR(AND(AY67="Muy Baja",BA67="Mayor"),AND(AY67="Baja",BA67="Mayor"),AND(AY67="Media",BA67="Mayor"),AND(AY67="Alta",BA67="Moderado"),AND(AY67="Alta",BA67="Mayor"),AND(AY67="Muy Alta",BA67="Leve"),AND(AY67="Muy Alta",BA67="Menor"),AND(AY67="Muy Alta",BA67="Moderado"),AND(AY67="Muy Alta",BA67="Mayor")),"Alto",IF(OR(AND(AY67="Muy Baja",BA67="Catastrófico"),AND(AY67="Baja",BA67="Catastrófico"),AND(AY67="Media",BA67="Catastrófico"),AND(AY67="Alta",BA67="Catastrófico"),AND(AY67="Muy Alta",BA67="Catastrófico")),"Extremo",""))))</f>
        <v>Moderado</v>
      </c>
      <c r="BC64" s="159" t="str" cm="1">
        <f t="array" ref="BC64">_xlfn.IFS(BB64="Bajo","Aceptar",BB64="Moderado","Reducir",BB64="Alto","Reducir",BB64="Extremo","Reducir")</f>
        <v>Reducir</v>
      </c>
      <c r="BD64" s="197" t="str" cm="1">
        <f t="array" ref="BD64">_xlfn.IFS(BC64="Aceptar","No",BC64="Reducir","Si")</f>
        <v>Si</v>
      </c>
      <c r="BE64" s="20" t="str">
        <f>CONCATENATE(J64," Acción preventiva"," 1")</f>
        <v>INTI 10 Acción preventiva 1</v>
      </c>
      <c r="BF64" s="22" t="s">
        <v>500</v>
      </c>
      <c r="BG64" s="22" t="s">
        <v>1545</v>
      </c>
      <c r="BH64" s="22" t="s">
        <v>1546</v>
      </c>
      <c r="BI64" s="20">
        <f t="shared" ref="BI64:BI67" si="314">+SUM(BJ64:BU64)</f>
        <v>2</v>
      </c>
      <c r="BJ64" s="20"/>
      <c r="BK64" s="20"/>
      <c r="BL64" s="20"/>
      <c r="BM64" s="20"/>
      <c r="BN64" s="20"/>
      <c r="BO64" s="20"/>
      <c r="BP64" s="20"/>
      <c r="BQ64" s="20">
        <v>1</v>
      </c>
      <c r="BR64" s="20"/>
      <c r="BS64" s="20"/>
      <c r="BT64" s="20">
        <v>1</v>
      </c>
      <c r="BU64" s="20"/>
      <c r="BV64" s="200">
        <f t="shared" si="84"/>
        <v>0</v>
      </c>
      <c r="BW64" s="37"/>
      <c r="BX64" s="37"/>
      <c r="BY64" s="37"/>
      <c r="BZ64" s="37"/>
      <c r="CA64" s="37"/>
      <c r="CB64" s="37"/>
      <c r="CC64" s="37"/>
      <c r="CD64" s="37"/>
      <c r="CE64" s="37"/>
      <c r="CF64" s="37"/>
      <c r="CG64" s="37"/>
      <c r="CH64" s="37"/>
      <c r="CI64" s="37">
        <f t="shared" si="14"/>
        <v>0</v>
      </c>
      <c r="CJ64" s="38"/>
      <c r="CK64" s="23"/>
      <c r="CL64" s="24"/>
      <c r="CM64" s="166">
        <f t="shared" ref="CM64" si="315">+AD64</f>
        <v>1</v>
      </c>
      <c r="CN64" s="25">
        <f t="shared" ref="CN64" si="316">1-(CL64/CM64)</f>
        <v>1</v>
      </c>
      <c r="CO64" s="23" t="str" cm="1">
        <f t="array" ref="CO64">+_xlfn.IFS(CN64&lt;0.8,"Cambio",CN64&lt;0.9,"Revisión de control",CN64&gt;0.89,"Se mantiene")</f>
        <v>Se mantiene</v>
      </c>
      <c r="CP64" s="144"/>
      <c r="CQ64" s="144"/>
      <c r="CR64" s="144"/>
      <c r="CS64" s="144"/>
      <c r="CT64" s="25">
        <f t="shared" ref="CT64:CT67" si="317">(_xlfn.IFS(CK64="",1,CK64="SI",0)+_xlfn.IFS(CP64="",1,CP64="SI",1,CP64="NO",0)+_xlfn.IFS(CQ64="",1,CQ64="SI",1,CQ64="NO",0)+_xlfn.IFS(CR64="",1,CR64="SI",1,CR64="NO",0)+_xlfn.IFS(CS64="",1,CS64="SI",1,CS64="NO",0))/5</f>
        <v>1</v>
      </c>
    </row>
    <row r="65" spans="1:98" ht="60" customHeight="1" x14ac:dyDescent="0.35">
      <c r="A65" s="147" t="s">
        <v>1468</v>
      </c>
      <c r="B65" s="222"/>
      <c r="C65" s="149" t="s">
        <v>141</v>
      </c>
      <c r="D65" s="208"/>
      <c r="E65" s="157"/>
      <c r="F65" s="173"/>
      <c r="G65" s="208"/>
      <c r="H65" s="157"/>
      <c r="I65" s="182"/>
      <c r="J65" s="160"/>
      <c r="K65" s="160"/>
      <c r="L65" s="184"/>
      <c r="M65" s="157"/>
      <c r="N65" s="242"/>
      <c r="O65" s="162"/>
      <c r="P65" s="182"/>
      <c r="Q65" s="192"/>
      <c r="R65" s="182"/>
      <c r="S65" s="182"/>
      <c r="T65" s="182"/>
      <c r="U65" s="157"/>
      <c r="V65" s="162"/>
      <c r="W65" s="162"/>
      <c r="X65" s="194"/>
      <c r="Y65" s="160"/>
      <c r="Z65" s="160"/>
      <c r="AA65" s="164"/>
      <c r="AB65" s="164"/>
      <c r="AC65" s="164"/>
      <c r="AD65" s="195"/>
      <c r="AE65" s="157"/>
      <c r="AF65" s="158"/>
      <c r="AG65" s="157"/>
      <c r="AH65" s="157"/>
      <c r="AI65" s="158"/>
      <c r="AJ65" s="157"/>
      <c r="AK65" s="196"/>
      <c r="AL65" s="20" t="str">
        <f>CONCATENATE(J64," Control"," 2")</f>
        <v>INTI 10 Control 2</v>
      </c>
      <c r="AM65" s="22" t="s">
        <v>1707</v>
      </c>
      <c r="AN65" s="22" t="s">
        <v>1520</v>
      </c>
      <c r="AO65" s="22" t="s">
        <v>1539</v>
      </c>
      <c r="AP65" s="22" t="str">
        <f>CONCATENATE(AM65," ",AN65," a través del ",AO65)</f>
        <v>La SUBDIRECCIÓN DE SISTEMAS DE INFORMACIÓN DE TIERRAS – SSIT implementa acciones de mejora y ajuste   a través del la actualización de los lineamientos y políticas de Gobierno de Datos</v>
      </c>
      <c r="AQ65" s="20" t="s">
        <v>55</v>
      </c>
      <c r="AR65" s="20" t="str">
        <f t="shared" si="309"/>
        <v>Impacto</v>
      </c>
      <c r="AS65" s="20" t="s">
        <v>56</v>
      </c>
      <c r="AT65" s="20" t="str">
        <f t="shared" si="310"/>
        <v>25%</v>
      </c>
      <c r="AU65" s="20" t="s">
        <v>1</v>
      </c>
      <c r="AV65" s="20" t="s">
        <v>2</v>
      </c>
      <c r="AW65" s="20" t="s">
        <v>3</v>
      </c>
      <c r="AX65" s="21">
        <f t="shared" ref="AX65:AX67" si="318">+IF(AR65="Probabilidad",AX64-(AX64*AT65),AX64)</f>
        <v>0.14000000000000001</v>
      </c>
      <c r="AY65" s="20" t="str">
        <f t="shared" si="39"/>
        <v>Muy Baja</v>
      </c>
      <c r="AZ65" s="21">
        <f t="shared" ref="AZ65:AZ67" si="319">+IF(AR65="Impacto",AZ64-(AZ64*AT65),AZ64)</f>
        <v>0.60000000000000009</v>
      </c>
      <c r="BA65" s="20" t="str">
        <f t="shared" si="41"/>
        <v>Moderado</v>
      </c>
      <c r="BB65" s="160"/>
      <c r="BC65" s="160"/>
      <c r="BD65" s="198"/>
      <c r="BE65" s="20" t="str">
        <f>CONCATENATE(J64," Acción preventiva"," 2")</f>
        <v>INTI 10 Acción preventiva 2</v>
      </c>
      <c r="BF65" s="22"/>
      <c r="BG65" s="22"/>
      <c r="BH65" s="22"/>
      <c r="BI65" s="20">
        <f t="shared" si="314"/>
        <v>0</v>
      </c>
      <c r="BJ65" s="20"/>
      <c r="BK65" s="20"/>
      <c r="BL65" s="20"/>
      <c r="BM65" s="20"/>
      <c r="BN65" s="20"/>
      <c r="BO65" s="20"/>
      <c r="BP65" s="20"/>
      <c r="BQ65" s="20"/>
      <c r="BR65" s="20"/>
      <c r="BS65" s="20"/>
      <c r="BT65" s="20"/>
      <c r="BU65" s="20"/>
      <c r="BV65" s="200"/>
      <c r="BW65" s="37"/>
      <c r="BX65" s="37"/>
      <c r="BY65" s="37"/>
      <c r="BZ65" s="37"/>
      <c r="CA65" s="37"/>
      <c r="CB65" s="37"/>
      <c r="CC65" s="37"/>
      <c r="CD65" s="37"/>
      <c r="CE65" s="37"/>
      <c r="CF65" s="37"/>
      <c r="CG65" s="37"/>
      <c r="CH65" s="37"/>
      <c r="CI65" s="37">
        <f t="shared" si="14"/>
        <v>0</v>
      </c>
      <c r="CJ65" s="38"/>
      <c r="CK65" s="23"/>
      <c r="CL65" s="24"/>
      <c r="CM65" s="167"/>
      <c r="CN65" s="25">
        <f t="shared" ref="CN65" si="320">1-(CL65/CM64)</f>
        <v>1</v>
      </c>
      <c r="CO65" s="23" t="str" cm="1">
        <f t="array" ref="CO65">+_xlfn.IFS(CN65&lt;0.8,"Cambio",CN65&lt;0.9,"Revisión de control",CN65&gt;0.89,"Se mantiene")</f>
        <v>Se mantiene</v>
      </c>
      <c r="CP65" s="144"/>
      <c r="CQ65" s="144"/>
      <c r="CR65" s="144"/>
      <c r="CS65" s="144"/>
      <c r="CT65" s="25">
        <f t="shared" si="317"/>
        <v>1</v>
      </c>
    </row>
    <row r="66" spans="1:98" ht="60" customHeight="1" x14ac:dyDescent="0.35">
      <c r="A66" s="147" t="s">
        <v>1468</v>
      </c>
      <c r="B66" s="222"/>
      <c r="C66" s="149" t="s">
        <v>141</v>
      </c>
      <c r="D66" s="208"/>
      <c r="E66" s="157"/>
      <c r="F66" s="173"/>
      <c r="G66" s="208"/>
      <c r="H66" s="157"/>
      <c r="I66" s="182"/>
      <c r="J66" s="160"/>
      <c r="K66" s="160"/>
      <c r="L66" s="184"/>
      <c r="M66" s="157"/>
      <c r="N66" s="242"/>
      <c r="O66" s="162"/>
      <c r="P66" s="182"/>
      <c r="Q66" s="192"/>
      <c r="R66" s="182"/>
      <c r="S66" s="182"/>
      <c r="T66" s="182"/>
      <c r="U66" s="157"/>
      <c r="V66" s="162"/>
      <c r="W66" s="162"/>
      <c r="X66" s="194"/>
      <c r="Y66" s="160"/>
      <c r="Z66" s="160"/>
      <c r="AA66" s="164"/>
      <c r="AB66" s="164"/>
      <c r="AC66" s="164"/>
      <c r="AD66" s="195"/>
      <c r="AE66" s="157"/>
      <c r="AF66" s="158"/>
      <c r="AG66" s="157"/>
      <c r="AH66" s="157"/>
      <c r="AI66" s="158"/>
      <c r="AJ66" s="157"/>
      <c r="AK66" s="196"/>
      <c r="AL66" s="20" t="str">
        <f>CONCATENATE(J64," Control"," 3")</f>
        <v>INTI 10 Control 3</v>
      </c>
      <c r="AM66" s="22"/>
      <c r="AN66" s="22"/>
      <c r="AO66" s="22"/>
      <c r="AP66" s="22" t="str">
        <f>CONCATENATE(AM66," ",AN66," a través de ",AO66)</f>
        <v xml:space="preserve">  a través de </v>
      </c>
      <c r="AQ66" s="20"/>
      <c r="AR66" s="20" t="str">
        <f t="shared" si="309"/>
        <v/>
      </c>
      <c r="AS66" s="20"/>
      <c r="AT66" s="20" t="str">
        <f t="shared" si="310"/>
        <v/>
      </c>
      <c r="AU66" s="20"/>
      <c r="AV66" s="20"/>
      <c r="AW66" s="20"/>
      <c r="AX66" s="21">
        <f t="shared" si="318"/>
        <v>0.14000000000000001</v>
      </c>
      <c r="AY66" s="20" t="str">
        <f t="shared" si="39"/>
        <v>Muy Baja</v>
      </c>
      <c r="AZ66" s="21">
        <f t="shared" si="319"/>
        <v>0.60000000000000009</v>
      </c>
      <c r="BA66" s="20" t="str">
        <f t="shared" si="41"/>
        <v>Moderado</v>
      </c>
      <c r="BB66" s="160"/>
      <c r="BC66" s="160"/>
      <c r="BD66" s="198"/>
      <c r="BE66" s="20" t="str">
        <f>CONCATENATE(J64," Acción preventiva"," 3")</f>
        <v>INTI 10 Acción preventiva 3</v>
      </c>
      <c r="BF66" s="22"/>
      <c r="BG66" s="22"/>
      <c r="BH66" s="22"/>
      <c r="BI66" s="20">
        <f t="shared" si="314"/>
        <v>0</v>
      </c>
      <c r="BJ66" s="20"/>
      <c r="BK66" s="20"/>
      <c r="BL66" s="20"/>
      <c r="BM66" s="20"/>
      <c r="BN66" s="20"/>
      <c r="BO66" s="20"/>
      <c r="BP66" s="20"/>
      <c r="BQ66" s="20"/>
      <c r="BR66" s="20"/>
      <c r="BS66" s="20"/>
      <c r="BT66" s="20"/>
      <c r="BU66" s="20"/>
      <c r="BV66" s="200"/>
      <c r="BW66" s="37"/>
      <c r="BX66" s="37"/>
      <c r="BY66" s="37"/>
      <c r="BZ66" s="37"/>
      <c r="CA66" s="37"/>
      <c r="CB66" s="37"/>
      <c r="CC66" s="37"/>
      <c r="CD66" s="37"/>
      <c r="CE66" s="37"/>
      <c r="CF66" s="37"/>
      <c r="CG66" s="37"/>
      <c r="CH66" s="37"/>
      <c r="CI66" s="37">
        <f t="shared" si="14"/>
        <v>0</v>
      </c>
      <c r="CJ66" s="38"/>
      <c r="CK66" s="23"/>
      <c r="CL66" s="24"/>
      <c r="CM66" s="167"/>
      <c r="CN66" s="25">
        <f t="shared" ref="CN66" si="321">1-(CL66/CM64)</f>
        <v>1</v>
      </c>
      <c r="CO66" s="23" t="str" cm="1">
        <f t="array" ref="CO66">+_xlfn.IFS(CN66&lt;0.8,"Cambio",CN66&lt;0.9,"Revisión de control",CN66&gt;0.89,"Se mantiene")</f>
        <v>Se mantiene</v>
      </c>
      <c r="CP66" s="144"/>
      <c r="CQ66" s="144"/>
      <c r="CR66" s="144"/>
      <c r="CS66" s="144"/>
      <c r="CT66" s="25">
        <f t="shared" si="317"/>
        <v>1</v>
      </c>
    </row>
    <row r="67" spans="1:98" ht="60" customHeight="1" x14ac:dyDescent="0.35">
      <c r="A67" s="147" t="s">
        <v>1468</v>
      </c>
      <c r="B67" s="223"/>
      <c r="C67" s="149" t="s">
        <v>141</v>
      </c>
      <c r="D67" s="208"/>
      <c r="E67" s="157"/>
      <c r="F67" s="174"/>
      <c r="G67" s="208"/>
      <c r="H67" s="157"/>
      <c r="I67" s="183"/>
      <c r="J67" s="161"/>
      <c r="K67" s="161"/>
      <c r="L67" s="184"/>
      <c r="M67" s="157"/>
      <c r="N67" s="242"/>
      <c r="O67" s="162"/>
      <c r="P67" s="183"/>
      <c r="Q67" s="193"/>
      <c r="R67" s="183"/>
      <c r="S67" s="183"/>
      <c r="T67" s="183"/>
      <c r="U67" s="157"/>
      <c r="V67" s="162"/>
      <c r="W67" s="162"/>
      <c r="X67" s="194"/>
      <c r="Y67" s="161"/>
      <c r="Z67" s="161"/>
      <c r="AA67" s="165"/>
      <c r="AB67" s="165"/>
      <c r="AC67" s="165"/>
      <c r="AD67" s="195"/>
      <c r="AE67" s="157"/>
      <c r="AF67" s="158"/>
      <c r="AG67" s="157"/>
      <c r="AH67" s="157"/>
      <c r="AI67" s="158"/>
      <c r="AJ67" s="157"/>
      <c r="AK67" s="196"/>
      <c r="AL67" s="20" t="str">
        <f>CONCATENATE(J64," Control"," 4")</f>
        <v>INTI 10 Control 4</v>
      </c>
      <c r="AM67" s="22"/>
      <c r="AN67" s="22"/>
      <c r="AO67" s="22"/>
      <c r="AP67" s="22" t="str">
        <f>CONCATENATE(AM67," ",AN67," a través de ",AO67)</f>
        <v xml:space="preserve">  a través de </v>
      </c>
      <c r="AQ67" s="20"/>
      <c r="AR67" s="20" t="str">
        <f t="shared" si="309"/>
        <v/>
      </c>
      <c r="AS67" s="20"/>
      <c r="AT67" s="20" t="str">
        <f t="shared" si="310"/>
        <v/>
      </c>
      <c r="AU67" s="20"/>
      <c r="AV67" s="20"/>
      <c r="AW67" s="20"/>
      <c r="AX67" s="21">
        <f t="shared" si="318"/>
        <v>0.14000000000000001</v>
      </c>
      <c r="AY67" s="20" t="str">
        <f t="shared" si="39"/>
        <v>Muy Baja</v>
      </c>
      <c r="AZ67" s="21">
        <f t="shared" si="319"/>
        <v>0.60000000000000009</v>
      </c>
      <c r="BA67" s="20" t="str">
        <f t="shared" si="41"/>
        <v>Moderado</v>
      </c>
      <c r="BB67" s="161"/>
      <c r="BC67" s="161"/>
      <c r="BD67" s="199"/>
      <c r="BE67" s="20" t="str">
        <f>CONCATENATE(J64," Acción preventiva"," 4")</f>
        <v>INTI 10 Acción preventiva 4</v>
      </c>
      <c r="BF67" s="22"/>
      <c r="BG67" s="22"/>
      <c r="BH67" s="22"/>
      <c r="BI67" s="20">
        <f t="shared" si="314"/>
        <v>0</v>
      </c>
      <c r="BJ67" s="20"/>
      <c r="BK67" s="20"/>
      <c r="BL67" s="20"/>
      <c r="BM67" s="20"/>
      <c r="BN67" s="20"/>
      <c r="BO67" s="20"/>
      <c r="BP67" s="20"/>
      <c r="BQ67" s="20"/>
      <c r="BR67" s="20"/>
      <c r="BS67" s="20"/>
      <c r="BT67" s="20"/>
      <c r="BU67" s="20"/>
      <c r="BV67" s="200"/>
      <c r="BW67" s="37"/>
      <c r="BX67" s="37"/>
      <c r="BY67" s="37"/>
      <c r="BZ67" s="37"/>
      <c r="CA67" s="37"/>
      <c r="CB67" s="37"/>
      <c r="CC67" s="37"/>
      <c r="CD67" s="37"/>
      <c r="CE67" s="37"/>
      <c r="CF67" s="37"/>
      <c r="CG67" s="37"/>
      <c r="CH67" s="37"/>
      <c r="CI67" s="37">
        <f t="shared" si="14"/>
        <v>0</v>
      </c>
      <c r="CJ67" s="38"/>
      <c r="CK67" s="23"/>
      <c r="CL67" s="24"/>
      <c r="CM67" s="168"/>
      <c r="CN67" s="25">
        <f t="shared" ref="CN67" si="322">1-(CL67/CM64)</f>
        <v>1</v>
      </c>
      <c r="CO67" s="23" t="str" cm="1">
        <f t="array" ref="CO67">+_xlfn.IFS(CN67&lt;0.8,"Cambio",CN67&lt;0.9,"Revisión de control",CN67&gt;0.89,"Se mantiene")</f>
        <v>Se mantiene</v>
      </c>
      <c r="CP67" s="144"/>
      <c r="CQ67" s="144"/>
      <c r="CR67" s="144"/>
      <c r="CS67" s="144"/>
      <c r="CT67" s="25">
        <f t="shared" si="317"/>
        <v>1</v>
      </c>
    </row>
    <row r="68" spans="1:98" ht="60" customHeight="1" x14ac:dyDescent="0.35">
      <c r="A68" s="147" t="s">
        <v>1468</v>
      </c>
      <c r="B68" s="221" t="s">
        <v>140</v>
      </c>
      <c r="C68" s="149" t="s">
        <v>141</v>
      </c>
      <c r="D68" s="172" t="str">
        <f>VLOOKUP(B68,Datos!$B$65:$F$80,3,FALSE)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8" s="175" t="str">
        <f>VLOOKUP(B68,Datos!$B$65:$F$80,5,FALSE)</f>
        <v>La posibilidad de incumplir con la gestión estratégica de la información, la definición de políticas, lineamientos y estándares de TIC que fortalezcan el gobierno de datos, la interoperabilidad y la arquitectura empresarial.</v>
      </c>
      <c r="F68" s="172" t="str">
        <f>VLOOKUP(B68,Datos!$B$65:$F$80,4,FALSE)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8" s="208" t="s">
        <v>503</v>
      </c>
      <c r="H68" s="157" t="s">
        <v>1469</v>
      </c>
      <c r="I68" s="181">
        <f t="shared" ref="I68" si="323">IF(K68="",0,1)</f>
        <v>1</v>
      </c>
      <c r="J68" s="159" t="str">
        <f t="shared" ref="J68" si="324">CONCATENATE(C68," ",K68)</f>
        <v>INTI 11</v>
      </c>
      <c r="K68" s="159">
        <v>11</v>
      </c>
      <c r="L68" s="184">
        <v>46150</v>
      </c>
      <c r="M68" s="185">
        <f ca="1">+TODAY()-L68</f>
        <v>1</v>
      </c>
      <c r="N68" s="239" t="s">
        <v>1500</v>
      </c>
      <c r="O68" s="191" t="s">
        <v>19</v>
      </c>
      <c r="P68" s="181">
        <f>VLOOKUP(O68,Datos!$B$20:$D$25,3,FALSE)</f>
        <v>0.2</v>
      </c>
      <c r="Q68" s="191" t="s">
        <v>28</v>
      </c>
      <c r="R68" s="181">
        <f>VLOOKUP(Q68,Datos!$C$20:$D$25,2,FALSE)</f>
        <v>0.6</v>
      </c>
      <c r="S68" s="181">
        <f t="shared" ref="S68" si="325">+IF(P68="",R68,IF(R68="",P68,IF(P68&gt;R68,P68,R68)))</f>
        <v>0.6</v>
      </c>
      <c r="T68" s="181" t="str" cm="1">
        <f t="array" ref="T68">_xlfn.IFS(S68=P68,O68,S68=R68,Q68)</f>
        <v>El riesgo afecta la imagen de la entidad con algunos usuarios de relevancia frente al logro de los objetivos</v>
      </c>
      <c r="U68" s="157" t="s">
        <v>4</v>
      </c>
      <c r="V68" s="162" t="s">
        <v>1508</v>
      </c>
      <c r="W68" s="162" t="s">
        <v>1509</v>
      </c>
      <c r="X68" s="194" t="str">
        <f t="shared" ref="X68" si="326">CONCATENATE("Posibilidad de"," ",U68," ",V68," debido ",W68)</f>
        <v>Posibilidad de pérdida reputacional  en la imagen institucional, debido a la no implementación de la Hoja de ruta definida de la  Arquitectura Empresarial y la ausencia de mecanismos de adopción y gobierno  debido a decisiones, prioridades , falta presupuestal lo que puede generar  ineficiencias, reprocesos y limitando el cumplimiento de los Objetivos estratégicos de la Entidad</v>
      </c>
      <c r="Y68" s="159" t="s">
        <v>206</v>
      </c>
      <c r="Z68" s="159" t="s">
        <v>214</v>
      </c>
      <c r="AA68" s="163" t="s">
        <v>257</v>
      </c>
      <c r="AB68" s="163" t="s">
        <v>226</v>
      </c>
      <c r="AC68" s="163" t="s">
        <v>1475</v>
      </c>
      <c r="AD68" s="195">
        <v>1</v>
      </c>
      <c r="AE68" s="157" t="str">
        <f t="shared" ref="AE68" si="327">IF(AD68&lt;=0,"",IF(AD68&lt;=2,"Muy Baja",IF(AD68&lt;=24,"Baja",IF(AD68&lt;=500,"Media",IF(AD68&lt;=5000,"Alta","Muy Alta")))))</f>
        <v>Muy Baja</v>
      </c>
      <c r="AF68" s="158">
        <f t="shared" ref="AF68" si="328">IF(AE68="","",IF(AE68="Muy Baja",0.2,IF(AE68="Baja",0.4,IF(AE68="Media",0.6,IF(AE68="Alta",0.8,IF(AE68="Muy Alta",1,))))))</f>
        <v>0.2</v>
      </c>
      <c r="AG68" s="158" t="str">
        <f t="shared" ref="AG68" si="329">+T68</f>
        <v>El riesgo afecta la imagen de la entidad con algunos usuarios de relevancia frente al logro de los objetivos</v>
      </c>
      <c r="AH68" s="157" t="str" cm="1">
        <f t="array" ref="AH68">_xlfn.IFS(AG68=Datos!$C$6,"Leve",AG68=Datos!$D$6,"Leve",AG68=Datos!$C$7,"Menor",AG68=Datos!$D$7,"Menor",AG68=Datos!$C$8,"Moderado",AG68=Datos!$D$8,"Moderado",AG68=Datos!$C$9,"Mayor",AG68=Datos!$D$9,"Mayor",AG68=Datos!$C$10,"Catastrófico",AG68=Datos!$D$10,"Catastrófico")</f>
        <v>Moderado</v>
      </c>
      <c r="AI68" s="158">
        <f t="shared" ref="AI68" si="330">IF(AH68="","",IF(AH68="Leve",0.2,IF(AH68="Menor",0.4,IF(AH68="Moderado",0.6,IF(AH68="Mayor",0.8,IF(AH68="Catastrófico",1,))))))</f>
        <v>0.6</v>
      </c>
      <c r="AJ68" s="157" t="str">
        <f t="shared" ref="AJ68" si="331">IF(OR(AND(AE68="Muy Baja",AH68="Leve"),AND(AE68="Muy Baja",AH68="Menor"),AND(AE68="Baja",AH68="Leve")),"Bajo",IF(OR(AND(AE68="Muy baja",AH68="Moderado"),AND(AE68="Baja",AH68="Menor"),AND(AE68="Baja",AH68="Moderado"),AND(AE68="Media",AH68="Leve"),AND(AE68="Media",AH68="Menor"),AND(AE68="Media",AH68="Moderado"),AND(AE68="Alta",AH68="Leve"),AND(AE68="Alta",AH68="Menor")),"Moderado",IF(OR(AND(AE68="Muy Baja",AH68="Mayor"),AND(AE68="Baja",AH68="Mayor"),AND(AE68="Media",AH68="Mayor"),AND(AE68="Alta",AH68="Moderado"),AND(AE68="Alta",AH68="Mayor"),AND(AE68="Muy Alta",AH68="Leve"),AND(AE68="Muy Alta",AH68="Menor"),AND(AE68="Muy Alta",AH68="Moderado"),AND(AE68="Muy Alta",AH68="Mayor")),"Alto",IF(OR(AND(AE68="Muy Baja",AH68="Catastrófico"),AND(AE68="Baja",AH68="Catastrófico"),AND(AE68="Media",AH68="Catastrófico"),AND(AE68="Alta",AH68="Catastrófico"),AND(AE68="Muy Alta",AH68="Catastrófico")),"Extremo",""))))</f>
        <v>Moderado</v>
      </c>
      <c r="AK68" s="196" t="str" cm="1">
        <f t="array" ref="AK68">_xlfn.IFS(AJ68="Bajo","Aceptar",AJ68="Moderado","Reducir",AJ68="Alto","Reducir",AJ68="Extremo","Reducir")</f>
        <v>Reducir</v>
      </c>
      <c r="AL68" s="20" t="str">
        <f>CONCATENATE(J68," Control"," 1")</f>
        <v>INTI 11 Control 1</v>
      </c>
      <c r="AM68" s="22" t="s">
        <v>1707</v>
      </c>
      <c r="AN68" s="22" t="s">
        <v>1521</v>
      </c>
      <c r="AO68" s="22" t="s">
        <v>1522</v>
      </c>
      <c r="AP68" s="22" t="str">
        <f>CONCATENATE(AM68," ",AN68," a través del ",AO68)</f>
        <v>La SUBDIRECCIÓN DE SISTEMAS DE INFORMACIÓN DE TIERRAS – SSIT verifica la habilitación de las tecnologias de la información para el cumplimiento de los objetivos estratégicos de la Entidad,
 a través del resumen anual ejecutivo del estado de la Arquitectura Empresarial de la Entidad.</v>
      </c>
      <c r="AQ68" s="20" t="s">
        <v>53</v>
      </c>
      <c r="AR68" s="20" t="str">
        <f t="shared" si="286"/>
        <v>Probabilidad</v>
      </c>
      <c r="AS68" s="20" t="s">
        <v>56</v>
      </c>
      <c r="AT68" s="20" t="str">
        <f t="shared" si="287"/>
        <v>40%</v>
      </c>
      <c r="AU68" s="20" t="s">
        <v>1</v>
      </c>
      <c r="AV68" s="20" t="s">
        <v>2</v>
      </c>
      <c r="AW68" s="20" t="s">
        <v>3</v>
      </c>
      <c r="AX68" s="21">
        <f t="shared" ref="AX68" si="332">+IF(AR68="Probabilidad",AF68-(AF68*AT68),AF68)</f>
        <v>0.12</v>
      </c>
      <c r="AY68" s="20" t="str">
        <f t="shared" si="39"/>
        <v>Muy Baja</v>
      </c>
      <c r="AZ68" s="21">
        <f t="shared" ref="AZ68" si="333">+IF(AR68="Impacto",AI68-(AI68*AT68),AI68)</f>
        <v>0.6</v>
      </c>
      <c r="BA68" s="20" t="str">
        <f t="shared" si="41"/>
        <v>Moderado</v>
      </c>
      <c r="BB68" s="159" t="str">
        <f t="shared" ref="BB68" si="334">IF(OR(AND(AY71="Muy Baja",BA71="Leve"),AND(AY71="Muy Baja",BA71="Menor"),AND(AY71="Baja",BA71="Leve")),"Bajo",IF(OR(AND(AY71="Muy baja",BA71="Moderado"),AND(AY71="Baja",BA71="Menor"),AND(AY71="Baja",BA71="Moderado"),AND(AY71="Media",BA71="Leve"),AND(AY71="Media",BA71="Menor"),AND(AY71="Media",BA71="Moderado"),AND(AY71="Alta",BA71="Leve"),AND(AY71="Alta",BA71="Menor")),"Moderado",IF(OR(AND(AY71="Muy Baja",BA71="Mayor"),AND(AY71="Baja",BA71="Mayor"),AND(AY71="Media",BA71="Mayor"),AND(AY71="Alta",BA71="Moderado"),AND(AY71="Alta",BA71="Mayor"),AND(AY71="Muy Alta",BA71="Leve"),AND(AY71="Muy Alta",BA71="Menor"),AND(AY71="Muy Alta",BA71="Moderado"),AND(AY71="Muy Alta",BA71="Mayor")),"Alto",IF(OR(AND(AY71="Muy Baja",BA71="Catastrófico"),AND(AY71="Baja",BA71="Catastrófico"),AND(AY71="Media",BA71="Catastrófico"),AND(AY71="Alta",BA71="Catastrófico"),AND(AY71="Muy Alta",BA71="Catastrófico")),"Extremo",""))))</f>
        <v>Moderado</v>
      </c>
      <c r="BC68" s="159" t="str" cm="1">
        <f t="array" ref="BC68">_xlfn.IFS(BB68="Bajo","Aceptar",BB68="Moderado","Reducir",BB68="Alto","Reducir",BB68="Extremo","Reducir")</f>
        <v>Reducir</v>
      </c>
      <c r="BD68" s="197" t="str" cm="1">
        <f t="array" ref="BD68">_xlfn.IFS(BC68="Aceptar","No",BC68="Reducir","Si")</f>
        <v>Si</v>
      </c>
      <c r="BE68" s="20" t="str">
        <f>CONCATENATE(J68," Acción preventiva"," 1")</f>
        <v>INTI 11 Acción preventiva 1</v>
      </c>
      <c r="BF68" s="22" t="s">
        <v>500</v>
      </c>
      <c r="BG68" s="22" t="s">
        <v>1547</v>
      </c>
      <c r="BH68" s="22" t="s">
        <v>1548</v>
      </c>
      <c r="BI68" s="20">
        <f t="shared" si="291"/>
        <v>1</v>
      </c>
      <c r="BJ68" s="20"/>
      <c r="BK68" s="20"/>
      <c r="BL68" s="20"/>
      <c r="BM68" s="20"/>
      <c r="BN68" s="20"/>
      <c r="BO68" s="20"/>
      <c r="BP68" s="20"/>
      <c r="BQ68" s="20"/>
      <c r="BR68" s="20"/>
      <c r="BS68" s="20">
        <v>1</v>
      </c>
      <c r="BT68" s="20"/>
      <c r="BU68" s="20"/>
      <c r="BV68" s="200">
        <f t="shared" si="84"/>
        <v>0</v>
      </c>
      <c r="BW68" s="37"/>
      <c r="BX68" s="37"/>
      <c r="BY68" s="37"/>
      <c r="BZ68" s="37"/>
      <c r="CA68" s="37"/>
      <c r="CB68" s="37"/>
      <c r="CC68" s="37"/>
      <c r="CD68" s="37"/>
      <c r="CE68" s="37"/>
      <c r="CF68" s="37"/>
      <c r="CG68" s="37"/>
      <c r="CH68" s="37"/>
      <c r="CI68" s="37">
        <f t="shared" si="14"/>
        <v>0</v>
      </c>
      <c r="CJ68" s="38"/>
      <c r="CK68" s="23"/>
      <c r="CL68" s="24"/>
      <c r="CM68" s="166">
        <f t="shared" ref="CM68" si="335">+AD68</f>
        <v>1</v>
      </c>
      <c r="CN68" s="25">
        <f t="shared" ref="CN68" si="336">1-(CL68/CM68)</f>
        <v>1</v>
      </c>
      <c r="CO68" s="23" t="str" cm="1">
        <f t="array" ref="CO68">+_xlfn.IFS(CN68&lt;0.8,"Cambio",CN68&lt;0.9,"Revisión de control",CN68&gt;0.89,"Se mantiene")</f>
        <v>Se mantiene</v>
      </c>
      <c r="CP68" s="144"/>
      <c r="CQ68" s="144"/>
      <c r="CR68" s="144"/>
      <c r="CS68" s="144"/>
      <c r="CT68" s="25">
        <f t="shared" si="294"/>
        <v>1</v>
      </c>
    </row>
    <row r="69" spans="1:98" ht="60" customHeight="1" x14ac:dyDescent="0.35">
      <c r="A69" s="147" t="s">
        <v>1468</v>
      </c>
      <c r="B69" s="222"/>
      <c r="C69" s="149" t="s">
        <v>141</v>
      </c>
      <c r="D69" s="173"/>
      <c r="E69" s="176"/>
      <c r="F69" s="173"/>
      <c r="G69" s="208"/>
      <c r="H69" s="157"/>
      <c r="I69" s="182"/>
      <c r="J69" s="160"/>
      <c r="K69" s="160"/>
      <c r="L69" s="184"/>
      <c r="M69" s="186"/>
      <c r="N69" s="240"/>
      <c r="O69" s="192"/>
      <c r="P69" s="182"/>
      <c r="Q69" s="192"/>
      <c r="R69" s="182"/>
      <c r="S69" s="182"/>
      <c r="T69" s="182"/>
      <c r="U69" s="157"/>
      <c r="V69" s="162"/>
      <c r="W69" s="162"/>
      <c r="X69" s="194"/>
      <c r="Y69" s="160"/>
      <c r="Z69" s="160"/>
      <c r="AA69" s="164"/>
      <c r="AB69" s="164"/>
      <c r="AC69" s="164"/>
      <c r="AD69" s="195"/>
      <c r="AE69" s="157"/>
      <c r="AF69" s="158"/>
      <c r="AG69" s="157"/>
      <c r="AH69" s="157"/>
      <c r="AI69" s="158"/>
      <c r="AJ69" s="157"/>
      <c r="AK69" s="196"/>
      <c r="AL69" s="20" t="str">
        <f>CONCATENATE(J68," Control"," 2")</f>
        <v>INTI 11 Control 2</v>
      </c>
      <c r="AM69" s="22" t="s">
        <v>1707</v>
      </c>
      <c r="AN69" s="22" t="s">
        <v>1523</v>
      </c>
      <c r="AO69" s="22" t="s">
        <v>1524</v>
      </c>
      <c r="AP69" s="22" t="str">
        <f>CONCATENATE(AM69," ",AN69," a través de ",AO69)</f>
        <v>La SUBDIRECCIÓN DE SISTEMAS DE INFORMACIÓN DE TIERRAS – SSIT implementa acciones de ajuste y priorización a través de la ejecución en la hoja de ruta de la Arquitectura Empresarial cuando se identifiquen desviaciones, retrasos o incumplimientos en su implementación, gestionando la asignación de recursos y la reprogramación de actividades, dejando evidencia en el plan de acción y en la actualización de la hoja de ruta de la Arquitectura Empresarial.</v>
      </c>
      <c r="AQ69" s="20" t="s">
        <v>55</v>
      </c>
      <c r="AR69" s="20" t="str">
        <f t="shared" si="286"/>
        <v>Impacto</v>
      </c>
      <c r="AS69" s="20" t="s">
        <v>56</v>
      </c>
      <c r="AT69" s="20" t="str">
        <f t="shared" si="287"/>
        <v>25%</v>
      </c>
      <c r="AU69" s="20" t="s">
        <v>1</v>
      </c>
      <c r="AV69" s="20" t="s">
        <v>6</v>
      </c>
      <c r="AW69" s="20" t="s">
        <v>3</v>
      </c>
      <c r="AX69" s="21">
        <f t="shared" ref="AX69:AX71" si="337">+IF(AR69="Probabilidad",AX68-(AX68*AT69),AX68)</f>
        <v>0.12</v>
      </c>
      <c r="AY69" s="20" t="str">
        <f t="shared" si="39"/>
        <v>Muy Baja</v>
      </c>
      <c r="AZ69" s="21">
        <f t="shared" ref="AZ69:AZ71" si="338">+IF(AR69="Impacto",AZ68-(AZ68*AT69),AZ68)</f>
        <v>0.44999999999999996</v>
      </c>
      <c r="BA69" s="20" t="str">
        <f t="shared" si="41"/>
        <v>Moderado</v>
      </c>
      <c r="BB69" s="160"/>
      <c r="BC69" s="160"/>
      <c r="BD69" s="198"/>
      <c r="BE69" s="20" t="str">
        <f>CONCATENATE(J68," Acción preventiva"," 2")</f>
        <v>INTI 11 Acción preventiva 2</v>
      </c>
      <c r="BF69" s="22"/>
      <c r="BG69" s="22"/>
      <c r="BH69" s="22"/>
      <c r="BI69" s="20">
        <f t="shared" si="291"/>
        <v>0</v>
      </c>
      <c r="BJ69" s="20"/>
      <c r="BK69" s="20"/>
      <c r="BL69" s="20"/>
      <c r="BM69" s="20"/>
      <c r="BN69" s="20"/>
      <c r="BO69" s="20"/>
      <c r="BP69" s="20"/>
      <c r="BQ69" s="20"/>
      <c r="BR69" s="20"/>
      <c r="BS69" s="20"/>
      <c r="BT69" s="20"/>
      <c r="BU69" s="20"/>
      <c r="BV69" s="200"/>
      <c r="BW69" s="37"/>
      <c r="BX69" s="37"/>
      <c r="BY69" s="37"/>
      <c r="BZ69" s="37"/>
      <c r="CA69" s="37"/>
      <c r="CB69" s="37"/>
      <c r="CC69" s="37"/>
      <c r="CD69" s="37"/>
      <c r="CE69" s="37"/>
      <c r="CF69" s="37"/>
      <c r="CG69" s="37"/>
      <c r="CH69" s="37"/>
      <c r="CI69" s="37">
        <f t="shared" si="14"/>
        <v>0</v>
      </c>
      <c r="CJ69" s="38"/>
      <c r="CK69" s="23"/>
      <c r="CL69" s="24"/>
      <c r="CM69" s="167"/>
      <c r="CN69" s="25">
        <f t="shared" ref="CN69" si="339">1-(CL69/CM68)</f>
        <v>1</v>
      </c>
      <c r="CO69" s="23" t="str" cm="1">
        <f t="array" ref="CO69">+_xlfn.IFS(CN69&lt;0.8,"Cambio",CN69&lt;0.9,"Revisión de control",CN69&gt;0.89,"Se mantiene")</f>
        <v>Se mantiene</v>
      </c>
      <c r="CP69" s="144"/>
      <c r="CQ69" s="144"/>
      <c r="CR69" s="144"/>
      <c r="CS69" s="144"/>
      <c r="CT69" s="25">
        <f t="shared" si="294"/>
        <v>1</v>
      </c>
    </row>
    <row r="70" spans="1:98" ht="60" customHeight="1" x14ac:dyDescent="0.35">
      <c r="A70" s="147" t="s">
        <v>1468</v>
      </c>
      <c r="B70" s="222"/>
      <c r="C70" s="149" t="s">
        <v>141</v>
      </c>
      <c r="D70" s="173"/>
      <c r="E70" s="176"/>
      <c r="F70" s="173"/>
      <c r="G70" s="208"/>
      <c r="H70" s="157"/>
      <c r="I70" s="182"/>
      <c r="J70" s="160"/>
      <c r="K70" s="160"/>
      <c r="L70" s="184"/>
      <c r="M70" s="186"/>
      <c r="N70" s="240"/>
      <c r="O70" s="192"/>
      <c r="P70" s="182"/>
      <c r="Q70" s="192"/>
      <c r="R70" s="182"/>
      <c r="S70" s="182"/>
      <c r="T70" s="182"/>
      <c r="U70" s="157"/>
      <c r="V70" s="162"/>
      <c r="W70" s="162"/>
      <c r="X70" s="194"/>
      <c r="Y70" s="160"/>
      <c r="Z70" s="160"/>
      <c r="AA70" s="164"/>
      <c r="AB70" s="164"/>
      <c r="AC70" s="164"/>
      <c r="AD70" s="195"/>
      <c r="AE70" s="157"/>
      <c r="AF70" s="158"/>
      <c r="AG70" s="157"/>
      <c r="AH70" s="157"/>
      <c r="AI70" s="158"/>
      <c r="AJ70" s="157"/>
      <c r="AK70" s="196"/>
      <c r="AL70" s="20" t="str">
        <f>CONCATENATE(J68," Control"," 3")</f>
        <v>INTI 11 Control 3</v>
      </c>
      <c r="AM70" s="22"/>
      <c r="AN70" s="22"/>
      <c r="AO70" s="22"/>
      <c r="AP70" s="22" t="str">
        <f>CONCATENATE(AM70," ",AN70," a través de ",AO70)</f>
        <v xml:space="preserve">  a través de </v>
      </c>
      <c r="AQ70" s="20"/>
      <c r="AR70" s="20" t="str">
        <f t="shared" si="286"/>
        <v/>
      </c>
      <c r="AS70" s="20"/>
      <c r="AT70" s="20" t="str">
        <f t="shared" si="287"/>
        <v/>
      </c>
      <c r="AU70" s="20"/>
      <c r="AV70" s="20"/>
      <c r="AW70" s="20"/>
      <c r="AX70" s="21">
        <f t="shared" si="337"/>
        <v>0.12</v>
      </c>
      <c r="AY70" s="20" t="str">
        <f t="shared" si="39"/>
        <v>Muy Baja</v>
      </c>
      <c r="AZ70" s="21">
        <f t="shared" si="338"/>
        <v>0.44999999999999996</v>
      </c>
      <c r="BA70" s="20" t="str">
        <f t="shared" si="41"/>
        <v>Moderado</v>
      </c>
      <c r="BB70" s="160"/>
      <c r="BC70" s="160"/>
      <c r="BD70" s="198"/>
      <c r="BE70" s="20" t="str">
        <f>CONCATENATE(J68," Acción preventiva"," 3")</f>
        <v>INTI 11 Acción preventiva 3</v>
      </c>
      <c r="BF70" s="22"/>
      <c r="BG70" s="22"/>
      <c r="BH70" s="22"/>
      <c r="BI70" s="20">
        <f t="shared" si="291"/>
        <v>0</v>
      </c>
      <c r="BJ70" s="20"/>
      <c r="BK70" s="20"/>
      <c r="BL70" s="20"/>
      <c r="BM70" s="20"/>
      <c r="BN70" s="20"/>
      <c r="BO70" s="20"/>
      <c r="BP70" s="20"/>
      <c r="BQ70" s="20"/>
      <c r="BR70" s="20"/>
      <c r="BS70" s="20"/>
      <c r="BT70" s="20"/>
      <c r="BU70" s="20"/>
      <c r="BV70" s="200"/>
      <c r="BW70" s="37"/>
      <c r="BX70" s="37"/>
      <c r="BY70" s="37"/>
      <c r="BZ70" s="37"/>
      <c r="CA70" s="37"/>
      <c r="CB70" s="37"/>
      <c r="CC70" s="37"/>
      <c r="CD70" s="37"/>
      <c r="CE70" s="37"/>
      <c r="CF70" s="37"/>
      <c r="CG70" s="37"/>
      <c r="CH70" s="37"/>
      <c r="CI70" s="37">
        <f t="shared" si="14"/>
        <v>0</v>
      </c>
      <c r="CJ70" s="38"/>
      <c r="CK70" s="23"/>
      <c r="CL70" s="24"/>
      <c r="CM70" s="167"/>
      <c r="CN70" s="25">
        <f t="shared" ref="CN70" si="340">1-(CL70/CM68)</f>
        <v>1</v>
      </c>
      <c r="CO70" s="23" t="str" cm="1">
        <f t="array" ref="CO70">+_xlfn.IFS(CN70&lt;0.8,"Cambio",CN70&lt;0.9,"Revisión de control",CN70&gt;0.89,"Se mantiene")</f>
        <v>Se mantiene</v>
      </c>
      <c r="CP70" s="144"/>
      <c r="CQ70" s="144"/>
      <c r="CR70" s="144"/>
      <c r="CS70" s="144"/>
      <c r="CT70" s="25">
        <f t="shared" si="294"/>
        <v>1</v>
      </c>
    </row>
    <row r="71" spans="1:98" ht="60" customHeight="1" x14ac:dyDescent="0.35">
      <c r="A71" s="147" t="s">
        <v>1468</v>
      </c>
      <c r="B71" s="223"/>
      <c r="C71" s="149" t="s">
        <v>141</v>
      </c>
      <c r="D71" s="174"/>
      <c r="E71" s="177"/>
      <c r="F71" s="174"/>
      <c r="G71" s="208"/>
      <c r="H71" s="157"/>
      <c r="I71" s="183"/>
      <c r="J71" s="161"/>
      <c r="K71" s="161"/>
      <c r="L71" s="184"/>
      <c r="M71" s="187"/>
      <c r="N71" s="241"/>
      <c r="O71" s="193"/>
      <c r="P71" s="183"/>
      <c r="Q71" s="193"/>
      <c r="R71" s="183"/>
      <c r="S71" s="183"/>
      <c r="T71" s="183"/>
      <c r="U71" s="157"/>
      <c r="V71" s="162"/>
      <c r="W71" s="162"/>
      <c r="X71" s="194"/>
      <c r="Y71" s="161"/>
      <c r="Z71" s="161"/>
      <c r="AA71" s="165"/>
      <c r="AB71" s="165"/>
      <c r="AC71" s="165"/>
      <c r="AD71" s="195"/>
      <c r="AE71" s="157"/>
      <c r="AF71" s="158"/>
      <c r="AG71" s="157"/>
      <c r="AH71" s="157"/>
      <c r="AI71" s="158"/>
      <c r="AJ71" s="157"/>
      <c r="AK71" s="196"/>
      <c r="AL71" s="20" t="str">
        <f>CONCATENATE(J68," Control"," 4")</f>
        <v>INTI 11 Control 4</v>
      </c>
      <c r="AM71" s="22"/>
      <c r="AN71" s="22"/>
      <c r="AO71" s="22"/>
      <c r="AP71" s="22" t="str">
        <f>CONCATENATE(AM71," ",AN71," a través de ",AO71)</f>
        <v xml:space="preserve">  a través de </v>
      </c>
      <c r="AQ71" s="20"/>
      <c r="AR71" s="20" t="str">
        <f t="shared" si="286"/>
        <v/>
      </c>
      <c r="AS71" s="20"/>
      <c r="AT71" s="20" t="str">
        <f t="shared" si="287"/>
        <v/>
      </c>
      <c r="AU71" s="20"/>
      <c r="AV71" s="20"/>
      <c r="AW71" s="20"/>
      <c r="AX71" s="21">
        <f t="shared" si="337"/>
        <v>0.12</v>
      </c>
      <c r="AY71" s="20" t="str">
        <f t="shared" si="39"/>
        <v>Muy Baja</v>
      </c>
      <c r="AZ71" s="21">
        <f t="shared" si="338"/>
        <v>0.44999999999999996</v>
      </c>
      <c r="BA71" s="20" t="str">
        <f t="shared" si="41"/>
        <v>Moderado</v>
      </c>
      <c r="BB71" s="161"/>
      <c r="BC71" s="161"/>
      <c r="BD71" s="199"/>
      <c r="BE71" s="20" t="str">
        <f>CONCATENATE(J68," Acción preventiva"," 4")</f>
        <v>INTI 11 Acción preventiva 4</v>
      </c>
      <c r="BF71" s="22"/>
      <c r="BG71" s="22"/>
      <c r="BH71" s="22"/>
      <c r="BI71" s="20">
        <f t="shared" si="291"/>
        <v>0</v>
      </c>
      <c r="BJ71" s="20"/>
      <c r="BK71" s="20"/>
      <c r="BL71" s="20"/>
      <c r="BM71" s="20"/>
      <c r="BN71" s="20"/>
      <c r="BO71" s="20"/>
      <c r="BP71" s="20"/>
      <c r="BQ71" s="20"/>
      <c r="BR71" s="20"/>
      <c r="BS71" s="20"/>
      <c r="BT71" s="20"/>
      <c r="BU71" s="20"/>
      <c r="BV71" s="200"/>
      <c r="BW71" s="37"/>
      <c r="BX71" s="37"/>
      <c r="BY71" s="37"/>
      <c r="BZ71" s="37"/>
      <c r="CA71" s="37"/>
      <c r="CB71" s="37"/>
      <c r="CC71" s="37"/>
      <c r="CD71" s="37"/>
      <c r="CE71" s="37"/>
      <c r="CF71" s="37"/>
      <c r="CG71" s="37"/>
      <c r="CH71" s="37"/>
      <c r="CI71" s="37">
        <f t="shared" si="14"/>
        <v>0</v>
      </c>
      <c r="CJ71" s="38"/>
      <c r="CK71" s="23"/>
      <c r="CL71" s="24"/>
      <c r="CM71" s="168"/>
      <c r="CN71" s="25">
        <f t="shared" ref="CN71" si="341">1-(CL71/CM68)</f>
        <v>1</v>
      </c>
      <c r="CO71" s="23" t="str" cm="1">
        <f t="array" ref="CO71">+_xlfn.IFS(CN71&lt;0.8,"Cambio",CN71&lt;0.9,"Revisión de control",CN71&gt;0.89,"Se mantiene")</f>
        <v>Se mantiene</v>
      </c>
      <c r="CP71" s="144"/>
      <c r="CQ71" s="144"/>
      <c r="CR71" s="144"/>
      <c r="CS71" s="144"/>
      <c r="CT71" s="25">
        <f t="shared" si="294"/>
        <v>1</v>
      </c>
    </row>
    <row r="72" spans="1:98" ht="60" customHeight="1" x14ac:dyDescent="0.35">
      <c r="A72" s="147" t="s">
        <v>1468</v>
      </c>
      <c r="B72" s="221" t="s">
        <v>140</v>
      </c>
      <c r="C72" s="148" t="s">
        <v>141</v>
      </c>
      <c r="D72" s="172" t="str">
        <f>VLOOKUP(B72,Datos!$B$65:$F$80,3,FALSE)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2" s="175" t="str">
        <f>VLOOKUP(B72,Datos!$B$65:$F$80,5,FALSE)</f>
        <v>La posibilidad de incumplir con la gestión estratégica de la información, la definición de políticas, lineamientos y estándares de TIC que fortalezcan el gobierno de datos, la interoperabilidad y la arquitectura empresarial.</v>
      </c>
      <c r="F72" s="172" t="str">
        <f>VLOOKUP(B72,Datos!$B$65:$F$80,4,FALSE)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2" s="208" t="s">
        <v>1021</v>
      </c>
      <c r="H72" s="157" t="s">
        <v>1469</v>
      </c>
      <c r="I72" s="181">
        <f t="shared" ref="I72" si="342">IF(K72="",0,1)</f>
        <v>1</v>
      </c>
      <c r="J72" s="159" t="str">
        <f t="shared" ref="J72" si="343">CONCATENATE(C72," ",K72)</f>
        <v>INTI 12</v>
      </c>
      <c r="K72" s="159">
        <v>12</v>
      </c>
      <c r="L72" s="184">
        <v>46150</v>
      </c>
      <c r="M72" s="185">
        <f ca="1">+TODAY()-L72</f>
        <v>1</v>
      </c>
      <c r="N72" s="239" t="s">
        <v>1501</v>
      </c>
      <c r="O72" s="191" t="s">
        <v>19</v>
      </c>
      <c r="P72" s="181">
        <f>VLOOKUP(O72,Datos!$B$20:$D$25,3,FALSE)</f>
        <v>0.2</v>
      </c>
      <c r="Q72" s="191" t="s">
        <v>32</v>
      </c>
      <c r="R72" s="181">
        <f>VLOOKUP(Q72,Datos!$C$20:$D$25,2,FALSE)</f>
        <v>0.8</v>
      </c>
      <c r="S72" s="181">
        <f t="shared" ref="S72" si="344">+IF(P72="",R72,IF(R72="",P72,IF(P72&gt;R72,P72,R72)))</f>
        <v>0.8</v>
      </c>
      <c r="T72" s="181" t="str" cm="1">
        <f t="array" ref="T72">_xlfn.IFS(S72=P72,O72,S72=R72,Q72)</f>
        <v>El riesgo afecta la imagen de  la entidad con efecto publicitario sostenido a nivel de sector administrativo, nivel departamental o municipal</v>
      </c>
      <c r="U72" s="157" t="s">
        <v>4</v>
      </c>
      <c r="V72" s="162" t="s">
        <v>1510</v>
      </c>
      <c r="W72" s="162" t="s">
        <v>1511</v>
      </c>
      <c r="X72" s="194" t="str">
        <f t="shared" ref="X72" si="345">CONCATENATE("Posibilidad de"," ",U72," ",V72," debido ",W72)</f>
        <v xml:space="preserve">Posibilidad de pérdida reputacional en la imagen institucional con los grupos de interes debido a la ausencia de protocolos de intercambio de información con entidades externas </v>
      </c>
      <c r="Y72" s="159" t="s">
        <v>206</v>
      </c>
      <c r="Z72" s="159" t="s">
        <v>214</v>
      </c>
      <c r="AA72" s="163" t="s">
        <v>257</v>
      </c>
      <c r="AB72" s="163" t="s">
        <v>226</v>
      </c>
      <c r="AC72" s="163" t="s">
        <v>1475</v>
      </c>
      <c r="AD72" s="195">
        <v>1</v>
      </c>
      <c r="AE72" s="157" t="str">
        <f t="shared" ref="AE72" si="346">IF(AD72&lt;=0,"",IF(AD72&lt;=2,"Muy Baja",IF(AD72&lt;=24,"Baja",IF(AD72&lt;=500,"Media",IF(AD72&lt;=5000,"Alta","Muy Alta")))))</f>
        <v>Muy Baja</v>
      </c>
      <c r="AF72" s="158">
        <f t="shared" ref="AF72" si="347">IF(AE72="","",IF(AE72="Muy Baja",0.2,IF(AE72="Baja",0.4,IF(AE72="Media",0.6,IF(AE72="Alta",0.8,IF(AE72="Muy Alta",1,))))))</f>
        <v>0.2</v>
      </c>
      <c r="AG72" s="158" t="str">
        <f t="shared" ref="AG72" si="348">+T72</f>
        <v>El riesgo afecta la imagen de  la entidad con efecto publicitario sostenido a nivel de sector administrativo, nivel departamental o municipal</v>
      </c>
      <c r="AH72" s="157" t="str" cm="1">
        <f t="array" ref="AH72">_xlfn.IFS(AG72=Datos!$C$6,"Leve",AG72=Datos!$D$6,"Leve",AG72=Datos!$C$7,"Menor",AG72=Datos!$D$7,"Menor",AG72=Datos!$C$8,"Moderado",AG72=Datos!$D$8,"Moderado",AG72=Datos!$C$9,"Mayor",AG72=Datos!$D$9,"Mayor",AG72=Datos!$C$10,"Catastrófico",AG72=Datos!$D$10,"Catastrófico")</f>
        <v>Mayor</v>
      </c>
      <c r="AI72" s="158">
        <f t="shared" ref="AI72" si="349">IF(AH72="","",IF(AH72="Leve",0.2,IF(AH72="Menor",0.4,IF(AH72="Moderado",0.6,IF(AH72="Mayor",0.8,IF(AH72="Catastrófico",1,))))))</f>
        <v>0.8</v>
      </c>
      <c r="AJ72" s="157" t="str">
        <f t="shared" ref="AJ72" si="350">IF(OR(AND(AE72="Muy Baja",AH72="Leve"),AND(AE72="Muy Baja",AH72="Menor"),AND(AE72="Baja",AH72="Leve")),"Bajo",IF(OR(AND(AE72="Muy baja",AH72="Moderado"),AND(AE72="Baja",AH72="Menor"),AND(AE72="Baja",AH72="Moderado"),AND(AE72="Media",AH72="Leve"),AND(AE72="Media",AH72="Menor"),AND(AE72="Media",AH72="Moderado"),AND(AE72="Alta",AH72="Leve"),AND(AE72="Alta",AH72="Menor")),"Moderado",IF(OR(AND(AE72="Muy Baja",AH72="Mayor"),AND(AE72="Baja",AH72="Mayor"),AND(AE72="Media",AH72="Mayor"),AND(AE72="Alta",AH72="Moderado"),AND(AE72="Alta",AH72="Mayor"),AND(AE72="Muy Alta",AH72="Leve"),AND(AE72="Muy Alta",AH72="Menor"),AND(AE72="Muy Alta",AH72="Moderado"),AND(AE72="Muy Alta",AH72="Mayor")),"Alto",IF(OR(AND(AE72="Muy Baja",AH72="Catastrófico"),AND(AE72="Baja",AH72="Catastrófico"),AND(AE72="Media",AH72="Catastrófico"),AND(AE72="Alta",AH72="Catastrófico"),AND(AE72="Muy Alta",AH72="Catastrófico")),"Extremo",""))))</f>
        <v>Alto</v>
      </c>
      <c r="AK72" s="196" t="str" cm="1">
        <f t="array" ref="AK72">_xlfn.IFS(AJ72="Bajo","Aceptar",AJ72="Moderado","Reducir",AJ72="Alto","Reducir",AJ72="Extremo","Reducir")</f>
        <v>Reducir</v>
      </c>
      <c r="AL72" s="20" t="str">
        <f>CONCATENATE(J72," Control"," 1")</f>
        <v>INTI 12 Control 1</v>
      </c>
      <c r="AM72" s="22" t="s">
        <v>1707</v>
      </c>
      <c r="AN72" s="22" t="s">
        <v>1525</v>
      </c>
      <c r="AO72" s="22" t="s">
        <v>1526</v>
      </c>
      <c r="AP72" s="22" t="str">
        <f>CONCATENATE(AM72," ",AN72," a través de ",AO72)</f>
        <v xml:space="preserve">La SUBDIRECCIÓN DE SISTEMAS DE INFORMACIÓN DE TIERRAS – SSIT verifica el cumplimiento de los convenios, protocolos y /o acuerdos  a través de actas, informes  o correos electronicos segun la entidad nacional o territorial de acuerdo con el cumplimiento de los lineamientos y especificaciones </v>
      </c>
      <c r="AQ72" s="20" t="s">
        <v>53</v>
      </c>
      <c r="AR72" s="20" t="str">
        <f t="shared" si="18"/>
        <v>Probabilidad</v>
      </c>
      <c r="AS72" s="20" t="s">
        <v>56</v>
      </c>
      <c r="AT72" s="20" t="str">
        <f t="shared" si="19"/>
        <v>40%</v>
      </c>
      <c r="AU72" s="20" t="s">
        <v>1</v>
      </c>
      <c r="AV72" s="20" t="s">
        <v>2</v>
      </c>
      <c r="AW72" s="20" t="s">
        <v>3</v>
      </c>
      <c r="AX72" s="21">
        <f t="shared" ref="AX72" si="351">+IF(AR72="Probabilidad",AF72-(AF72*AT72),AF72)</f>
        <v>0.12</v>
      </c>
      <c r="AY72" s="20" t="str">
        <f t="shared" si="39"/>
        <v>Muy Baja</v>
      </c>
      <c r="AZ72" s="21">
        <f t="shared" ref="AZ72" si="352">+IF(AR72="Impacto",AI72-(AI72*AT72),AI72)</f>
        <v>0.8</v>
      </c>
      <c r="BA72" s="20" t="str">
        <f t="shared" si="41"/>
        <v>Mayor</v>
      </c>
      <c r="BB72" s="159" t="str">
        <f t="shared" ref="BB72" si="353">IF(OR(AND(AY75="Muy Baja",BA75="Leve"),AND(AY75="Muy Baja",BA75="Menor"),AND(AY75="Baja",BA75="Leve")),"Bajo",IF(OR(AND(AY75="Muy baja",BA75="Moderado"),AND(AY75="Baja",BA75="Menor"),AND(AY75="Baja",BA75="Moderado"),AND(AY75="Media",BA75="Leve"),AND(AY75="Media",BA75="Menor"),AND(AY75="Media",BA75="Moderado"),AND(AY75="Alta",BA75="Leve"),AND(AY75="Alta",BA75="Menor")),"Moderado",IF(OR(AND(AY75="Muy Baja",BA75="Mayor"),AND(AY75="Baja",BA75="Mayor"),AND(AY75="Media",BA75="Mayor"),AND(AY75="Alta",BA75="Moderado"),AND(AY75="Alta",BA75="Mayor"),AND(AY75="Muy Alta",BA75="Leve"),AND(AY75="Muy Alta",BA75="Menor"),AND(AY75="Muy Alta",BA75="Moderado"),AND(AY75="Muy Alta",BA75="Mayor")),"Alto",IF(OR(AND(AY75="Muy Baja",BA75="Catastrófico"),AND(AY75="Baja",BA75="Catastrófico"),AND(AY75="Media",BA75="Catastrófico"),AND(AY75="Alta",BA75="Catastrófico"),AND(AY75="Muy Alta",BA75="Catastrófico")),"Extremo",""))))</f>
        <v>Moderado</v>
      </c>
      <c r="BC72" s="159" t="str" cm="1">
        <f t="array" ref="BC72">_xlfn.IFS(BB72="Bajo","Aceptar",BB72="Moderado","Reducir",BB72="Alto","Reducir",BB72="Extremo","Reducir")</f>
        <v>Reducir</v>
      </c>
      <c r="BD72" s="197" t="str" cm="1">
        <f t="array" ref="BD72">_xlfn.IFS(BC72="Aceptar","No",BC72="Reducir","Si")</f>
        <v>Si</v>
      </c>
      <c r="BE72" s="20" t="str">
        <f>CONCATENATE(J72," Acción preventiva"," 1")</f>
        <v>INTI 12 Acción preventiva 1</v>
      </c>
      <c r="BF72" s="22" t="s">
        <v>500</v>
      </c>
      <c r="BG72" s="22" t="s">
        <v>1549</v>
      </c>
      <c r="BH72" s="22" t="s">
        <v>1550</v>
      </c>
      <c r="BI72" s="20">
        <f t="shared" ref="BI72:BI91" si="354">+SUM(BJ72:BU72)</f>
        <v>1</v>
      </c>
      <c r="BJ72" s="20"/>
      <c r="BK72" s="20"/>
      <c r="BL72" s="20"/>
      <c r="BM72" s="20"/>
      <c r="BN72" s="20"/>
      <c r="BO72" s="20"/>
      <c r="BP72" s="20">
        <v>1</v>
      </c>
      <c r="BQ72" s="20"/>
      <c r="BR72" s="20"/>
      <c r="BS72" s="20"/>
      <c r="BT72" s="20"/>
      <c r="BU72" s="20"/>
      <c r="BV72" s="200">
        <f t="shared" si="84"/>
        <v>0</v>
      </c>
      <c r="BW72" s="37"/>
      <c r="BX72" s="37"/>
      <c r="BY72" s="37"/>
      <c r="BZ72" s="37"/>
      <c r="CA72" s="37"/>
      <c r="CB72" s="37"/>
      <c r="CC72" s="37"/>
      <c r="CD72" s="37"/>
      <c r="CE72" s="37"/>
      <c r="CF72" s="37"/>
      <c r="CG72" s="37"/>
      <c r="CH72" s="37"/>
      <c r="CI72" s="37">
        <f t="shared" ref="CI72:CI135" si="355">+SUM(BW72:CH72)</f>
        <v>0</v>
      </c>
      <c r="CJ72" s="38"/>
      <c r="CK72" s="23"/>
      <c r="CL72" s="24"/>
      <c r="CM72" s="166">
        <f t="shared" ref="CM72" si="356">+AD72</f>
        <v>1</v>
      </c>
      <c r="CN72" s="25">
        <f t="shared" ref="CN72" si="357">1-(CL72/CM72)</f>
        <v>1</v>
      </c>
      <c r="CO72" s="23" t="str" cm="1">
        <f t="array" ref="CO72">+_xlfn.IFS(CN72&lt;0.8,"Cambio",CN72&lt;0.9,"Revisión de control",CN72&gt;0.89,"Se mantiene")</f>
        <v>Se mantiene</v>
      </c>
      <c r="CP72" s="144"/>
      <c r="CQ72" s="144"/>
      <c r="CR72" s="144"/>
      <c r="CS72" s="144"/>
      <c r="CT72" s="25">
        <f t="shared" ref="CT72:CT103" si="358">(_xlfn.IFS(CK72="",1,CK72="SI",0)+_xlfn.IFS(CP72="",1,CP72="SI",1,CP72="NO",0)+_xlfn.IFS(CQ72="",1,CQ72="SI",1,CQ72="NO",0)+_xlfn.IFS(CR72="",1,CR72="SI",1,CR72="NO",0)+_xlfn.IFS(CS72="",1,CS72="SI",1,CS72="NO",0))/5</f>
        <v>1</v>
      </c>
    </row>
    <row r="73" spans="1:98" ht="60" customHeight="1" x14ac:dyDescent="0.35">
      <c r="A73" s="147" t="s">
        <v>1468</v>
      </c>
      <c r="B73" s="222"/>
      <c r="C73" s="148" t="s">
        <v>141</v>
      </c>
      <c r="D73" s="173"/>
      <c r="E73" s="176"/>
      <c r="F73" s="173"/>
      <c r="G73" s="208"/>
      <c r="H73" s="157"/>
      <c r="I73" s="182"/>
      <c r="J73" s="160"/>
      <c r="K73" s="160"/>
      <c r="L73" s="184"/>
      <c r="M73" s="186"/>
      <c r="N73" s="240"/>
      <c r="O73" s="192"/>
      <c r="P73" s="182"/>
      <c r="Q73" s="192"/>
      <c r="R73" s="182"/>
      <c r="S73" s="182"/>
      <c r="T73" s="182"/>
      <c r="U73" s="157"/>
      <c r="V73" s="162"/>
      <c r="W73" s="162"/>
      <c r="X73" s="194"/>
      <c r="Y73" s="160"/>
      <c r="Z73" s="160"/>
      <c r="AA73" s="164"/>
      <c r="AB73" s="164"/>
      <c r="AC73" s="164"/>
      <c r="AD73" s="195"/>
      <c r="AE73" s="157"/>
      <c r="AF73" s="158"/>
      <c r="AG73" s="157"/>
      <c r="AH73" s="157"/>
      <c r="AI73" s="158"/>
      <c r="AJ73" s="157"/>
      <c r="AK73" s="196"/>
      <c r="AL73" s="20" t="str">
        <f>CONCATENATE(J72," Control"," 2")</f>
        <v>INTI 12 Control 2</v>
      </c>
      <c r="AM73" s="22" t="s">
        <v>1707</v>
      </c>
      <c r="AN73" s="22" t="s">
        <v>1527</v>
      </c>
      <c r="AO73" s="22" t="s">
        <v>1528</v>
      </c>
      <c r="AP73" s="22" t="str">
        <f>CONCATENATE(AM73," ",AN73," a través del ",AO73)</f>
        <v>La SUBDIRECCIÓN DE SISTEMAS DE INFORMACIÓN DE TIERRAS – SSIT corrije los lineamientos y espcificaciones de convenio, protocolo y/o acuerdo que presenta incumplimiento o desviación a través del comunicación oficial argumentando los ajustes que hayan a lugar</v>
      </c>
      <c r="AQ73" s="20" t="s">
        <v>55</v>
      </c>
      <c r="AR73" s="20" t="str">
        <f t="shared" si="18"/>
        <v>Impacto</v>
      </c>
      <c r="AS73" s="20" t="s">
        <v>56</v>
      </c>
      <c r="AT73" s="20" t="str">
        <f t="shared" si="19"/>
        <v>25%</v>
      </c>
      <c r="AU73" s="20" t="s">
        <v>1</v>
      </c>
      <c r="AV73" s="20" t="s">
        <v>2</v>
      </c>
      <c r="AW73" s="20" t="s">
        <v>3</v>
      </c>
      <c r="AX73" s="21">
        <f t="shared" ref="AX73:AX75" si="359">+IF(AR73="Probabilidad",AX72-(AX72*AT73),AX72)</f>
        <v>0.12</v>
      </c>
      <c r="AY73" s="20" t="str">
        <f t="shared" si="39"/>
        <v>Muy Baja</v>
      </c>
      <c r="AZ73" s="21">
        <f t="shared" ref="AZ73:AZ75" si="360">+IF(AR73="Impacto",AZ72-(AZ72*AT73),AZ72)</f>
        <v>0.60000000000000009</v>
      </c>
      <c r="BA73" s="20" t="str">
        <f t="shared" si="41"/>
        <v>Moderado</v>
      </c>
      <c r="BB73" s="160"/>
      <c r="BC73" s="160"/>
      <c r="BD73" s="198"/>
      <c r="BE73" s="20" t="str">
        <f>CONCATENATE(J72," Acción preventiva"," 2")</f>
        <v>INTI 12 Acción preventiva 2</v>
      </c>
      <c r="BF73" s="22"/>
      <c r="BG73" s="22"/>
      <c r="BH73" s="22"/>
      <c r="BI73" s="20">
        <f t="shared" si="354"/>
        <v>0</v>
      </c>
      <c r="BJ73" s="20"/>
      <c r="BK73" s="20"/>
      <c r="BL73" s="20"/>
      <c r="BM73" s="20"/>
      <c r="BN73" s="20"/>
      <c r="BO73" s="20"/>
      <c r="BP73" s="20"/>
      <c r="BQ73" s="20"/>
      <c r="BR73" s="20"/>
      <c r="BS73" s="20"/>
      <c r="BT73" s="20"/>
      <c r="BU73" s="20"/>
      <c r="BV73" s="200"/>
      <c r="BW73" s="37"/>
      <c r="BX73" s="37"/>
      <c r="BY73" s="37"/>
      <c r="BZ73" s="37"/>
      <c r="CA73" s="37"/>
      <c r="CB73" s="37"/>
      <c r="CC73" s="37"/>
      <c r="CD73" s="37"/>
      <c r="CE73" s="37"/>
      <c r="CF73" s="37"/>
      <c r="CG73" s="37"/>
      <c r="CH73" s="37"/>
      <c r="CI73" s="37">
        <f t="shared" si="355"/>
        <v>0</v>
      </c>
      <c r="CJ73" s="38"/>
      <c r="CK73" s="23"/>
      <c r="CL73" s="24"/>
      <c r="CM73" s="167"/>
      <c r="CN73" s="25">
        <f t="shared" ref="CN73" si="361">1-(CL73/CM72)</f>
        <v>1</v>
      </c>
      <c r="CO73" s="23" t="str" cm="1">
        <f t="array" ref="CO73">+_xlfn.IFS(CN73&lt;0.8,"Cambio",CN73&lt;0.9,"Revisión de control",CN73&gt;0.89,"Se mantiene")</f>
        <v>Se mantiene</v>
      </c>
      <c r="CP73" s="144"/>
      <c r="CQ73" s="144"/>
      <c r="CR73" s="144"/>
      <c r="CS73" s="144"/>
      <c r="CT73" s="25">
        <f t="shared" si="358"/>
        <v>1</v>
      </c>
    </row>
    <row r="74" spans="1:98" ht="60" customHeight="1" x14ac:dyDescent="0.35">
      <c r="A74" s="147" t="s">
        <v>1468</v>
      </c>
      <c r="B74" s="222"/>
      <c r="C74" s="148" t="s">
        <v>141</v>
      </c>
      <c r="D74" s="173"/>
      <c r="E74" s="176"/>
      <c r="F74" s="173"/>
      <c r="G74" s="208"/>
      <c r="H74" s="157"/>
      <c r="I74" s="182"/>
      <c r="J74" s="160"/>
      <c r="K74" s="160"/>
      <c r="L74" s="184"/>
      <c r="M74" s="186"/>
      <c r="N74" s="240"/>
      <c r="O74" s="192"/>
      <c r="P74" s="182"/>
      <c r="Q74" s="192"/>
      <c r="R74" s="182"/>
      <c r="S74" s="182"/>
      <c r="T74" s="182"/>
      <c r="U74" s="157"/>
      <c r="V74" s="162"/>
      <c r="W74" s="162"/>
      <c r="X74" s="194"/>
      <c r="Y74" s="160"/>
      <c r="Z74" s="160"/>
      <c r="AA74" s="164"/>
      <c r="AB74" s="164"/>
      <c r="AC74" s="164"/>
      <c r="AD74" s="195"/>
      <c r="AE74" s="157"/>
      <c r="AF74" s="158"/>
      <c r="AG74" s="157"/>
      <c r="AH74" s="157"/>
      <c r="AI74" s="158"/>
      <c r="AJ74" s="157"/>
      <c r="AK74" s="196"/>
      <c r="AL74" s="20" t="str">
        <f>CONCATENATE(J72," Control"," 3")</f>
        <v>INTI 12 Control 3</v>
      </c>
      <c r="AM74" s="22"/>
      <c r="AN74" s="22"/>
      <c r="AO74" s="22"/>
      <c r="AP74" s="22" t="str">
        <f t="shared" ref="AP74:AP79" si="362">CONCATENATE(AM74," ",AN74," a través de ",AO74)</f>
        <v xml:space="preserve">  a través de </v>
      </c>
      <c r="AQ74" s="20"/>
      <c r="AR74" s="20" t="str">
        <f t="shared" si="18"/>
        <v/>
      </c>
      <c r="AS74" s="20"/>
      <c r="AT74" s="20" t="str">
        <f t="shared" si="19"/>
        <v/>
      </c>
      <c r="AU74" s="20"/>
      <c r="AV74" s="20"/>
      <c r="AW74" s="20"/>
      <c r="AX74" s="21">
        <f t="shared" si="359"/>
        <v>0.12</v>
      </c>
      <c r="AY74" s="20" t="str">
        <f t="shared" si="39"/>
        <v>Muy Baja</v>
      </c>
      <c r="AZ74" s="21">
        <f t="shared" si="360"/>
        <v>0.60000000000000009</v>
      </c>
      <c r="BA74" s="20" t="str">
        <f t="shared" si="41"/>
        <v>Moderado</v>
      </c>
      <c r="BB74" s="160"/>
      <c r="BC74" s="160"/>
      <c r="BD74" s="198"/>
      <c r="BE74" s="20" t="str">
        <f>CONCATENATE(J72," Acción preventiva"," 3")</f>
        <v>INTI 12 Acción preventiva 3</v>
      </c>
      <c r="BF74" s="22"/>
      <c r="BG74" s="22"/>
      <c r="BH74" s="22"/>
      <c r="BI74" s="20">
        <f t="shared" si="354"/>
        <v>0</v>
      </c>
      <c r="BJ74" s="20"/>
      <c r="BK74" s="20"/>
      <c r="BL74" s="20"/>
      <c r="BM74" s="20"/>
      <c r="BN74" s="20"/>
      <c r="BO74" s="20"/>
      <c r="BP74" s="20"/>
      <c r="BQ74" s="20"/>
      <c r="BR74" s="20"/>
      <c r="BS74" s="20"/>
      <c r="BT74" s="20"/>
      <c r="BU74" s="20"/>
      <c r="BV74" s="200"/>
      <c r="BW74" s="37"/>
      <c r="BX74" s="37"/>
      <c r="BY74" s="37"/>
      <c r="BZ74" s="37"/>
      <c r="CA74" s="37"/>
      <c r="CB74" s="37"/>
      <c r="CC74" s="37"/>
      <c r="CD74" s="37"/>
      <c r="CE74" s="37"/>
      <c r="CF74" s="37"/>
      <c r="CG74" s="37"/>
      <c r="CH74" s="37"/>
      <c r="CI74" s="37">
        <f t="shared" si="355"/>
        <v>0</v>
      </c>
      <c r="CJ74" s="38"/>
      <c r="CK74" s="23"/>
      <c r="CL74" s="24"/>
      <c r="CM74" s="167"/>
      <c r="CN74" s="25">
        <f t="shared" ref="CN74" si="363">1-(CL74/CM72)</f>
        <v>1</v>
      </c>
      <c r="CO74" s="23" t="str" cm="1">
        <f t="array" ref="CO74">+_xlfn.IFS(CN74&lt;0.8,"Cambio",CN74&lt;0.9,"Revisión de control",CN74&gt;0.89,"Se mantiene")</f>
        <v>Se mantiene</v>
      </c>
      <c r="CP74" s="144"/>
      <c r="CQ74" s="144"/>
      <c r="CR74" s="144"/>
      <c r="CS74" s="144"/>
      <c r="CT74" s="25">
        <f t="shared" si="358"/>
        <v>1</v>
      </c>
    </row>
    <row r="75" spans="1:98" ht="60" customHeight="1" x14ac:dyDescent="0.35">
      <c r="A75" s="147" t="s">
        <v>1468</v>
      </c>
      <c r="B75" s="223"/>
      <c r="C75" s="148" t="s">
        <v>141</v>
      </c>
      <c r="D75" s="174"/>
      <c r="E75" s="177"/>
      <c r="F75" s="174"/>
      <c r="G75" s="208"/>
      <c r="H75" s="157"/>
      <c r="I75" s="183"/>
      <c r="J75" s="161"/>
      <c r="K75" s="161"/>
      <c r="L75" s="184"/>
      <c r="M75" s="187"/>
      <c r="N75" s="241"/>
      <c r="O75" s="193"/>
      <c r="P75" s="183"/>
      <c r="Q75" s="193"/>
      <c r="R75" s="183"/>
      <c r="S75" s="183"/>
      <c r="T75" s="183"/>
      <c r="U75" s="157"/>
      <c r="V75" s="162"/>
      <c r="W75" s="162"/>
      <c r="X75" s="194"/>
      <c r="Y75" s="161"/>
      <c r="Z75" s="161"/>
      <c r="AA75" s="165"/>
      <c r="AB75" s="165"/>
      <c r="AC75" s="165"/>
      <c r="AD75" s="195"/>
      <c r="AE75" s="157"/>
      <c r="AF75" s="158"/>
      <c r="AG75" s="157"/>
      <c r="AH75" s="157"/>
      <c r="AI75" s="158"/>
      <c r="AJ75" s="157"/>
      <c r="AK75" s="196"/>
      <c r="AL75" s="20" t="str">
        <f>CONCATENATE(J72," Control"," 4")</f>
        <v>INTI 12 Control 4</v>
      </c>
      <c r="AM75" s="22"/>
      <c r="AN75" s="22"/>
      <c r="AO75" s="22"/>
      <c r="AP75" s="22" t="str">
        <f t="shared" si="362"/>
        <v xml:space="preserve">  a través de </v>
      </c>
      <c r="AQ75" s="20"/>
      <c r="AR75" s="20" t="str">
        <f t="shared" si="18"/>
        <v/>
      </c>
      <c r="AS75" s="20"/>
      <c r="AT75" s="20" t="str">
        <f t="shared" si="19"/>
        <v/>
      </c>
      <c r="AU75" s="20"/>
      <c r="AV75" s="20"/>
      <c r="AW75" s="20"/>
      <c r="AX75" s="21">
        <f t="shared" si="359"/>
        <v>0.12</v>
      </c>
      <c r="AY75" s="20" t="str">
        <f t="shared" si="39"/>
        <v>Muy Baja</v>
      </c>
      <c r="AZ75" s="21">
        <f t="shared" si="360"/>
        <v>0.60000000000000009</v>
      </c>
      <c r="BA75" s="20" t="str">
        <f t="shared" si="41"/>
        <v>Moderado</v>
      </c>
      <c r="BB75" s="161"/>
      <c r="BC75" s="161"/>
      <c r="BD75" s="199"/>
      <c r="BE75" s="20" t="str">
        <f>CONCATENATE(J72," Acción preventiva"," 4")</f>
        <v>INTI 12 Acción preventiva 4</v>
      </c>
      <c r="BF75" s="22"/>
      <c r="BG75" s="22"/>
      <c r="BH75" s="22"/>
      <c r="BI75" s="20">
        <f t="shared" si="354"/>
        <v>0</v>
      </c>
      <c r="BJ75" s="20"/>
      <c r="BK75" s="20"/>
      <c r="BL75" s="20"/>
      <c r="BM75" s="20"/>
      <c r="BN75" s="20"/>
      <c r="BO75" s="20"/>
      <c r="BP75" s="20"/>
      <c r="BQ75" s="20"/>
      <c r="BR75" s="20"/>
      <c r="BS75" s="20"/>
      <c r="BT75" s="20"/>
      <c r="BU75" s="20"/>
      <c r="BV75" s="200"/>
      <c r="BW75" s="37"/>
      <c r="BX75" s="37"/>
      <c r="BY75" s="37"/>
      <c r="BZ75" s="37"/>
      <c r="CA75" s="37"/>
      <c r="CB75" s="37"/>
      <c r="CC75" s="37"/>
      <c r="CD75" s="37"/>
      <c r="CE75" s="37"/>
      <c r="CF75" s="37"/>
      <c r="CG75" s="37"/>
      <c r="CH75" s="37"/>
      <c r="CI75" s="37">
        <f t="shared" si="355"/>
        <v>0</v>
      </c>
      <c r="CJ75" s="38"/>
      <c r="CK75" s="23"/>
      <c r="CL75" s="24"/>
      <c r="CM75" s="168"/>
      <c r="CN75" s="25">
        <f t="shared" ref="CN75" si="364">1-(CL75/CM72)</f>
        <v>1</v>
      </c>
      <c r="CO75" s="23" t="str" cm="1">
        <f t="array" ref="CO75">+_xlfn.IFS(CN75&lt;0.8,"Cambio",CN75&lt;0.9,"Revisión de control",CN75&gt;0.89,"Se mantiene")</f>
        <v>Se mantiene</v>
      </c>
      <c r="CP75" s="144"/>
      <c r="CQ75" s="144"/>
      <c r="CR75" s="144"/>
      <c r="CS75" s="144"/>
      <c r="CT75" s="25">
        <f t="shared" si="358"/>
        <v>1</v>
      </c>
    </row>
    <row r="76" spans="1:98" ht="60" customHeight="1" x14ac:dyDescent="0.35">
      <c r="A76" s="147" t="s">
        <v>1468</v>
      </c>
      <c r="B76" s="221" t="s">
        <v>140</v>
      </c>
      <c r="C76" s="149" t="s">
        <v>141</v>
      </c>
      <c r="D76" s="172" t="str">
        <f>VLOOKUP(B76,Datos!$B$65:$F$80,3,FALSE)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6" s="175" t="str">
        <f>VLOOKUP(B76,Datos!$B$65:$F$80,5,FALSE)</f>
        <v>La posibilidad de incumplir con la gestión estratégica de la información, la definición de políticas, lineamientos y estándares de TIC que fortalezcan el gobierno de datos, la interoperabilidad y la arquitectura empresarial.</v>
      </c>
      <c r="F76" s="172" t="str">
        <f>VLOOKUP(B76,Datos!$B$65:$F$80,4,FALSE)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6" s="208" t="s">
        <v>1022</v>
      </c>
      <c r="H76" s="157" t="s">
        <v>1469</v>
      </c>
      <c r="I76" s="181">
        <f t="shared" ref="I76" si="365">IF(K76="",0,1)</f>
        <v>1</v>
      </c>
      <c r="J76" s="159" t="str">
        <f t="shared" ref="J76" si="366">CONCATENATE(C76," ",K76)</f>
        <v>INTI 13</v>
      </c>
      <c r="K76" s="159">
        <v>13</v>
      </c>
      <c r="L76" s="184">
        <v>46150</v>
      </c>
      <c r="M76" s="185">
        <f ca="1">+TODAY()-L76</f>
        <v>1</v>
      </c>
      <c r="N76" s="239" t="s">
        <v>1502</v>
      </c>
      <c r="O76" s="191" t="s">
        <v>19</v>
      </c>
      <c r="P76" s="181">
        <f>VLOOKUP(O76,Datos!$B$20:$D$25,3,FALSE)</f>
        <v>0.2</v>
      </c>
      <c r="Q76" s="191" t="s">
        <v>32</v>
      </c>
      <c r="R76" s="181">
        <f>VLOOKUP(Q76,Datos!$C$20:$D$25,2,FALSE)</f>
        <v>0.8</v>
      </c>
      <c r="S76" s="181">
        <f t="shared" ref="S76" si="367">+IF(P76="",R76,IF(R76="",P76,IF(P76&gt;R76,P76,R76)))</f>
        <v>0.8</v>
      </c>
      <c r="T76" s="181" t="str" cm="1">
        <f t="array" ref="T76">_xlfn.IFS(S76=P76,O76,S76=R76,Q76)</f>
        <v>El riesgo afecta la imagen de  la entidad con efecto publicitario sostenido a nivel de sector administrativo, nivel departamental o municipal</v>
      </c>
      <c r="U76" s="157" t="s">
        <v>4</v>
      </c>
      <c r="V76" s="162" t="s">
        <v>1358</v>
      </c>
      <c r="W76" s="162" t="s">
        <v>1512</v>
      </c>
      <c r="X76" s="194" t="str">
        <f t="shared" ref="X76" si="368">CONCATENATE("Posibilidad de"," ",U76," ",V76," debido ",W76)</f>
        <v>Posibilidad de pérdida reputacional en la imagen institucional ante los grupos de interes debido a la inadecuada priorización de las tareas necesarias para planificar e implementar el componente de seguridad digital de la estrategia de gobierno digital</v>
      </c>
      <c r="Y76" s="159" t="s">
        <v>208</v>
      </c>
      <c r="Z76" s="159" t="s">
        <v>214</v>
      </c>
      <c r="AA76" s="163" t="s">
        <v>257</v>
      </c>
      <c r="AB76" s="163" t="s">
        <v>1516</v>
      </c>
      <c r="AC76" s="163" t="s">
        <v>1475</v>
      </c>
      <c r="AD76" s="195">
        <v>8760</v>
      </c>
      <c r="AE76" s="157" t="str">
        <f t="shared" ref="AE76" si="369">IF(AD76&lt;=0,"",IF(AD76&lt;=2,"Muy Baja",IF(AD76&lt;=24,"Baja",IF(AD76&lt;=500,"Media",IF(AD76&lt;=5000,"Alta","Muy Alta")))))</f>
        <v>Muy Alta</v>
      </c>
      <c r="AF76" s="158">
        <f t="shared" ref="AF76" si="370">IF(AE76="","",IF(AE76="Muy Baja",0.2,IF(AE76="Baja",0.4,IF(AE76="Media",0.6,IF(AE76="Alta",0.8,IF(AE76="Muy Alta",1,))))))</f>
        <v>1</v>
      </c>
      <c r="AG76" s="158" t="str">
        <f t="shared" ref="AG76" si="371">+T76</f>
        <v>El riesgo afecta la imagen de  la entidad con efecto publicitario sostenido a nivel de sector administrativo, nivel departamental o municipal</v>
      </c>
      <c r="AH76" s="157" t="str" cm="1">
        <f t="array" ref="AH76">_xlfn.IFS(AG76=Datos!$C$6,"Leve",AG76=Datos!$D$6,"Leve",AG76=Datos!$C$7,"Menor",AG76=Datos!$D$7,"Menor",AG76=Datos!$C$8,"Moderado",AG76=Datos!$D$8,"Moderado",AG76=Datos!$C$9,"Mayor",AG76=Datos!$D$9,"Mayor",AG76=Datos!$C$10,"Catastrófico",AG76=Datos!$D$10,"Catastrófico")</f>
        <v>Mayor</v>
      </c>
      <c r="AI76" s="158">
        <f t="shared" ref="AI76" si="372">IF(AH76="","",IF(AH76="Leve",0.2,IF(AH76="Menor",0.4,IF(AH76="Moderado",0.6,IF(AH76="Mayor",0.8,IF(AH76="Catastrófico",1,))))))</f>
        <v>0.8</v>
      </c>
      <c r="AJ76" s="157" t="str">
        <f t="shared" ref="AJ76" si="373">IF(OR(AND(AE76="Muy Baja",AH76="Leve"),AND(AE76="Muy Baja",AH76="Menor"),AND(AE76="Baja",AH76="Leve")),"Bajo",IF(OR(AND(AE76="Muy baja",AH76="Moderado"),AND(AE76="Baja",AH76="Menor"),AND(AE76="Baja",AH76="Moderado"),AND(AE76="Media",AH76="Leve"),AND(AE76="Media",AH76="Menor"),AND(AE76="Media",AH76="Moderado"),AND(AE76="Alta",AH76="Leve"),AND(AE76="Alta",AH76="Menor")),"Moderado",IF(OR(AND(AE76="Muy Baja",AH76="Mayor"),AND(AE76="Baja",AH76="Mayor"),AND(AE76="Media",AH76="Mayor"),AND(AE76="Alta",AH76="Moderado"),AND(AE76="Alta",AH76="Mayor"),AND(AE76="Muy Alta",AH76="Leve"),AND(AE76="Muy Alta",AH76="Menor"),AND(AE76="Muy Alta",AH76="Moderado"),AND(AE76="Muy Alta",AH76="Mayor")),"Alto",IF(OR(AND(AE76="Muy Baja",AH76="Catastrófico"),AND(AE76="Baja",AH76="Catastrófico"),AND(AE76="Media",AH76="Catastrófico"),AND(AE76="Alta",AH76="Catastrófico"),AND(AE76="Muy Alta",AH76="Catastrófico")),"Extremo",""))))</f>
        <v>Alto</v>
      </c>
      <c r="AK76" s="196" t="str" cm="1">
        <f t="array" ref="AK76">_xlfn.IFS(AJ76="Bajo","Aceptar",AJ76="Moderado","Reducir",AJ76="Alto","Reducir",AJ76="Extremo","Reducir")</f>
        <v>Reducir</v>
      </c>
      <c r="AL76" s="20" t="str">
        <f>CONCATENATE(J76," Control"," 1")</f>
        <v>INTI 13 Control 1</v>
      </c>
      <c r="AM76" s="22" t="s">
        <v>1707</v>
      </c>
      <c r="AN76" s="22" t="s">
        <v>1529</v>
      </c>
      <c r="AO76" s="22" t="s">
        <v>1530</v>
      </c>
      <c r="AP76" s="22" t="str">
        <f t="shared" si="362"/>
        <v xml:space="preserve">La SUBDIRECCIÓN DE SISTEMAS DE INFORMACIÓN DE TIERRAS – SSIT verifica el cumplimiento de las Políticas de Seguridad y Privacidad INTI-Política-001 POLÍTICA GENERAL DE SEGURIDAD DE LA INFORMACIÓN, TRATAMIENTO Y PROTECCIÓN DE DATOS PERSONALES, Numeral 5,3  a través de el informe anual del autodiagnóstico del MSPI dispuesto por MINTIC </v>
      </c>
      <c r="AQ76" s="20" t="s">
        <v>54</v>
      </c>
      <c r="AR76" s="20" t="str">
        <f t="shared" si="18"/>
        <v>Probabilidad</v>
      </c>
      <c r="AS76" s="20" t="s">
        <v>56</v>
      </c>
      <c r="AT76" s="20" t="str">
        <f t="shared" si="19"/>
        <v>30%</v>
      </c>
      <c r="AU76" s="20" t="s">
        <v>1</v>
      </c>
      <c r="AV76" s="20" t="s">
        <v>2</v>
      </c>
      <c r="AW76" s="20" t="s">
        <v>3</v>
      </c>
      <c r="AX76" s="21">
        <f t="shared" ref="AX76" si="374">+IF(AR76="Probabilidad",AF76-(AF76*AT76),AF76)</f>
        <v>0.7</v>
      </c>
      <c r="AY76" s="20" t="str">
        <f t="shared" ref="AY76:AY139" si="375">IFERROR(IF(AX76="","",IF(AX76&lt;=20%,"Muy Baja",IF(AX76&lt;=40%,"Baja",IF(AX76&lt;=60%,"Media",IF(AX76&lt;=80%,"Alta","Muy Alta"))))),"")</f>
        <v>Alta</v>
      </c>
      <c r="AZ76" s="21">
        <f t="shared" ref="AZ76" si="376">+IF(AR76="Impacto",AI76-(AI76*AT76),AI76)</f>
        <v>0.8</v>
      </c>
      <c r="BA76" s="20" t="str">
        <f t="shared" ref="BA76:BA139" si="377">IFERROR(IF(AZ76="","",IF(AZ76&lt;=0.2,"Leve",IF(AZ76&lt;=0.4,"Menor",IF(AZ76&lt;=0.6,"Moderado",IF(AZ76&lt;=0.8,"Mayor","Catastrófico"))))),"")</f>
        <v>Mayor</v>
      </c>
      <c r="BB76" s="159" t="str">
        <f t="shared" ref="BB76" si="378">IF(OR(AND(AY79="Muy Baja",BA79="Leve"),AND(AY79="Muy Baja",BA79="Menor"),AND(AY79="Baja",BA79="Leve")),"Bajo",IF(OR(AND(AY79="Muy baja",BA79="Moderado"),AND(AY79="Baja",BA79="Menor"),AND(AY79="Baja",BA79="Moderado"),AND(AY79="Media",BA79="Leve"),AND(AY79="Media",BA79="Menor"),AND(AY79="Media",BA79="Moderado"),AND(AY79="Alta",BA79="Leve"),AND(AY79="Alta",BA79="Menor")),"Moderado",IF(OR(AND(AY79="Muy Baja",BA79="Mayor"),AND(AY79="Baja",BA79="Mayor"),AND(AY79="Media",BA79="Mayor"),AND(AY79="Alta",BA79="Moderado"),AND(AY79="Alta",BA79="Mayor"),AND(AY79="Muy Alta",BA79="Leve"),AND(AY79="Muy Alta",BA79="Menor"),AND(AY79="Muy Alta",BA79="Moderado"),AND(AY79="Muy Alta",BA79="Mayor")),"Alto",IF(OR(AND(AY79="Muy Baja",BA79="Catastrófico"),AND(AY79="Baja",BA79="Catastrófico"),AND(AY79="Media",BA79="Catastrófico"),AND(AY79="Alta",BA79="Catastrófico"),AND(AY79="Muy Alta",BA79="Catastrófico")),"Extremo",""))))</f>
        <v>Moderado</v>
      </c>
      <c r="BC76" s="159" t="str" cm="1">
        <f t="array" ref="BC76">_xlfn.IFS(BB76="Bajo","Aceptar",BB76="Moderado","Reducir",BB76="Alto","Reducir",BB76="Extremo","Reducir")</f>
        <v>Reducir</v>
      </c>
      <c r="BD76" s="197" t="str" cm="1">
        <f t="array" ref="BD76">_xlfn.IFS(BC76="Aceptar","No",BC76="Reducir","Si")</f>
        <v>Si</v>
      </c>
      <c r="BE76" s="20" t="str">
        <f>CONCATENATE(J76," Acción preventiva"," 1")</f>
        <v>INTI 13 Acción preventiva 1</v>
      </c>
      <c r="BF76" s="22" t="s">
        <v>500</v>
      </c>
      <c r="BG76" s="22" t="s">
        <v>1551</v>
      </c>
      <c r="BH76" s="22" t="s">
        <v>1552</v>
      </c>
      <c r="BI76" s="20">
        <f t="shared" si="354"/>
        <v>1</v>
      </c>
      <c r="BJ76" s="20"/>
      <c r="BK76" s="20"/>
      <c r="BL76" s="20"/>
      <c r="BM76" s="20"/>
      <c r="BN76" s="20"/>
      <c r="BO76" s="20"/>
      <c r="BP76" s="20"/>
      <c r="BQ76" s="20"/>
      <c r="BR76" s="20"/>
      <c r="BS76" s="20"/>
      <c r="BT76" s="20"/>
      <c r="BU76" s="20">
        <v>1</v>
      </c>
      <c r="BV76" s="200">
        <f t="shared" ref="BV76:BV128" si="379">+AVERAGE(CI76:CI79)/AVERAGE(BI76:BI79)</f>
        <v>0</v>
      </c>
      <c r="BW76" s="37"/>
      <c r="BX76" s="37"/>
      <c r="BY76" s="37"/>
      <c r="BZ76" s="37"/>
      <c r="CA76" s="37"/>
      <c r="CB76" s="37"/>
      <c r="CC76" s="37"/>
      <c r="CD76" s="37"/>
      <c r="CE76" s="37"/>
      <c r="CF76" s="37"/>
      <c r="CG76" s="37"/>
      <c r="CH76" s="37"/>
      <c r="CI76" s="37">
        <f t="shared" si="355"/>
        <v>0</v>
      </c>
      <c r="CJ76" s="38"/>
      <c r="CK76" s="23"/>
      <c r="CL76" s="24"/>
      <c r="CM76" s="166">
        <f t="shared" ref="CM76" si="380">+AD76</f>
        <v>8760</v>
      </c>
      <c r="CN76" s="25">
        <f t="shared" ref="CN76" si="381">1-(CL76/CM76)</f>
        <v>1</v>
      </c>
      <c r="CO76" s="23" t="str" cm="1">
        <f t="array" ref="CO76">+_xlfn.IFS(CN76&lt;0.8,"Cambio",CN76&lt;0.9,"Revisión de control",CN76&gt;0.89,"Se mantiene")</f>
        <v>Se mantiene</v>
      </c>
      <c r="CP76" s="144"/>
      <c r="CQ76" s="144"/>
      <c r="CR76" s="144"/>
      <c r="CS76" s="144"/>
      <c r="CT76" s="25">
        <f t="shared" si="358"/>
        <v>1</v>
      </c>
    </row>
    <row r="77" spans="1:98" ht="60" customHeight="1" x14ac:dyDescent="0.35">
      <c r="A77" s="147" t="s">
        <v>1468</v>
      </c>
      <c r="B77" s="222"/>
      <c r="C77" s="149" t="s">
        <v>141</v>
      </c>
      <c r="D77" s="173"/>
      <c r="E77" s="176"/>
      <c r="F77" s="173"/>
      <c r="G77" s="208"/>
      <c r="H77" s="157"/>
      <c r="I77" s="182"/>
      <c r="J77" s="160"/>
      <c r="K77" s="160"/>
      <c r="L77" s="184"/>
      <c r="M77" s="186"/>
      <c r="N77" s="240"/>
      <c r="O77" s="192"/>
      <c r="P77" s="182"/>
      <c r="Q77" s="192"/>
      <c r="R77" s="182"/>
      <c r="S77" s="182"/>
      <c r="T77" s="182"/>
      <c r="U77" s="157"/>
      <c r="V77" s="162"/>
      <c r="W77" s="162"/>
      <c r="X77" s="194"/>
      <c r="Y77" s="160"/>
      <c r="Z77" s="160"/>
      <c r="AA77" s="164"/>
      <c r="AB77" s="164"/>
      <c r="AC77" s="164"/>
      <c r="AD77" s="195"/>
      <c r="AE77" s="157"/>
      <c r="AF77" s="158"/>
      <c r="AG77" s="157"/>
      <c r="AH77" s="157"/>
      <c r="AI77" s="158"/>
      <c r="AJ77" s="157"/>
      <c r="AK77" s="196"/>
      <c r="AL77" s="20" t="str">
        <f>CONCATENATE(J76," Control"," 2")</f>
        <v>INTI 13 Control 2</v>
      </c>
      <c r="AM77" s="22" t="s">
        <v>1707</v>
      </c>
      <c r="AN77" s="22" t="s">
        <v>1531</v>
      </c>
      <c r="AO77" s="22" t="s">
        <v>1532</v>
      </c>
      <c r="AP77" s="22" t="str">
        <f t="shared" si="362"/>
        <v>La SUBDIRECCIÓN DE SISTEMAS DE INFORMACIÓN DE TIERRAS – SSIT analiza los resultados de la medición de los indicadores del SGSI, a través de la revisión anual del informe de seguimiento a la implementación de los indicadores del SGSI.</v>
      </c>
      <c r="AQ77" s="20" t="s">
        <v>54</v>
      </c>
      <c r="AR77" s="20" t="str">
        <f t="shared" si="18"/>
        <v>Probabilidad</v>
      </c>
      <c r="AS77" s="20" t="s">
        <v>56</v>
      </c>
      <c r="AT77" s="20" t="str">
        <f t="shared" si="19"/>
        <v>30%</v>
      </c>
      <c r="AU77" s="20" t="s">
        <v>1</v>
      </c>
      <c r="AV77" s="20" t="s">
        <v>2</v>
      </c>
      <c r="AW77" s="20" t="s">
        <v>3</v>
      </c>
      <c r="AX77" s="21">
        <f t="shared" ref="AX77:AX79" si="382">+IF(AR77="Probabilidad",AX76-(AX76*AT77),AX76)</f>
        <v>0.49</v>
      </c>
      <c r="AY77" s="20" t="str">
        <f t="shared" si="375"/>
        <v>Media</v>
      </c>
      <c r="AZ77" s="21">
        <f t="shared" ref="AZ77:AZ79" si="383">+IF(AR77="Impacto",AZ76-(AZ76*AT77),AZ76)</f>
        <v>0.8</v>
      </c>
      <c r="BA77" s="20" t="str">
        <f t="shared" si="377"/>
        <v>Mayor</v>
      </c>
      <c r="BB77" s="160"/>
      <c r="BC77" s="160"/>
      <c r="BD77" s="198"/>
      <c r="BE77" s="20" t="str">
        <f>CONCATENATE(J76," Acción preventiva"," 2")</f>
        <v>INTI 13 Acción preventiva 2</v>
      </c>
      <c r="BF77" s="22" t="s">
        <v>500</v>
      </c>
      <c r="BG77" s="22" t="s">
        <v>1553</v>
      </c>
      <c r="BH77" s="22" t="s">
        <v>1554</v>
      </c>
      <c r="BI77" s="20">
        <f t="shared" si="354"/>
        <v>1</v>
      </c>
      <c r="BJ77" s="20"/>
      <c r="BK77" s="20"/>
      <c r="BL77" s="20"/>
      <c r="BM77" s="20"/>
      <c r="BN77" s="20"/>
      <c r="BO77" s="20"/>
      <c r="BP77" s="20"/>
      <c r="BQ77" s="20"/>
      <c r="BR77" s="20"/>
      <c r="BS77" s="20"/>
      <c r="BT77" s="20"/>
      <c r="BU77" s="20">
        <v>1</v>
      </c>
      <c r="BV77" s="200"/>
      <c r="BW77" s="37"/>
      <c r="BX77" s="37"/>
      <c r="BY77" s="37"/>
      <c r="BZ77" s="37"/>
      <c r="CA77" s="37"/>
      <c r="CB77" s="37"/>
      <c r="CC77" s="37"/>
      <c r="CD77" s="37"/>
      <c r="CE77" s="37"/>
      <c r="CF77" s="37"/>
      <c r="CG77" s="37"/>
      <c r="CH77" s="37"/>
      <c r="CI77" s="37">
        <f t="shared" si="355"/>
        <v>0</v>
      </c>
      <c r="CJ77" s="38"/>
      <c r="CK77" s="23"/>
      <c r="CL77" s="24"/>
      <c r="CM77" s="167"/>
      <c r="CN77" s="25">
        <f t="shared" ref="CN77" si="384">1-(CL77/CM76)</f>
        <v>1</v>
      </c>
      <c r="CO77" s="23" t="str" cm="1">
        <f t="array" ref="CO77">+_xlfn.IFS(CN77&lt;0.8,"Cambio",CN77&lt;0.9,"Revisión de control",CN77&gt;0.89,"Se mantiene")</f>
        <v>Se mantiene</v>
      </c>
      <c r="CP77" s="144"/>
      <c r="CQ77" s="144"/>
      <c r="CR77" s="144"/>
      <c r="CS77" s="144"/>
      <c r="CT77" s="25">
        <f t="shared" si="358"/>
        <v>1</v>
      </c>
    </row>
    <row r="78" spans="1:98" ht="60" customHeight="1" x14ac:dyDescent="0.35">
      <c r="A78" s="147" t="s">
        <v>1468</v>
      </c>
      <c r="B78" s="222"/>
      <c r="C78" s="149" t="s">
        <v>141</v>
      </c>
      <c r="D78" s="173"/>
      <c r="E78" s="176"/>
      <c r="F78" s="173"/>
      <c r="G78" s="208"/>
      <c r="H78" s="157"/>
      <c r="I78" s="182"/>
      <c r="J78" s="160"/>
      <c r="K78" s="160"/>
      <c r="L78" s="184"/>
      <c r="M78" s="186"/>
      <c r="N78" s="240"/>
      <c r="O78" s="192"/>
      <c r="P78" s="182"/>
      <c r="Q78" s="192"/>
      <c r="R78" s="182"/>
      <c r="S78" s="182"/>
      <c r="T78" s="182"/>
      <c r="U78" s="157"/>
      <c r="V78" s="162"/>
      <c r="W78" s="162"/>
      <c r="X78" s="194"/>
      <c r="Y78" s="160"/>
      <c r="Z78" s="160"/>
      <c r="AA78" s="164"/>
      <c r="AB78" s="164"/>
      <c r="AC78" s="164"/>
      <c r="AD78" s="195"/>
      <c r="AE78" s="157"/>
      <c r="AF78" s="158"/>
      <c r="AG78" s="157"/>
      <c r="AH78" s="157"/>
      <c r="AI78" s="158"/>
      <c r="AJ78" s="157"/>
      <c r="AK78" s="196"/>
      <c r="AL78" s="20" t="str">
        <f>CONCATENATE(J76," Control"," 3")</f>
        <v>INTI 13 Control 3</v>
      </c>
      <c r="AM78" s="22" t="s">
        <v>1707</v>
      </c>
      <c r="AN78" s="22" t="s">
        <v>1540</v>
      </c>
      <c r="AO78" s="22" t="s">
        <v>1541</v>
      </c>
      <c r="AP78" s="22" t="str">
        <f>CONCATENATE(AM78," ",AN78," a través del ",AO78)</f>
        <v>La SUBDIRECCIÓN DE SISTEMAS DE INFORMACIÓN DE TIERRAS – SSIT reprograma y ajusta las tareas del componente de seguridad digital cuando se identifiquen desviaciones en su priorización o implementación, dejando evidencia  a través del plan de seguridad y privacidad de información  actualizado.</v>
      </c>
      <c r="AQ78" s="20" t="s">
        <v>55</v>
      </c>
      <c r="AR78" s="20" t="str">
        <f t="shared" si="18"/>
        <v>Impacto</v>
      </c>
      <c r="AS78" s="20" t="s">
        <v>56</v>
      </c>
      <c r="AT78" s="20" t="str">
        <f t="shared" si="19"/>
        <v>25%</v>
      </c>
      <c r="AU78" s="20" t="s">
        <v>1</v>
      </c>
      <c r="AV78" s="20" t="s">
        <v>2</v>
      </c>
      <c r="AW78" s="20" t="s">
        <v>3</v>
      </c>
      <c r="AX78" s="21">
        <f t="shared" si="382"/>
        <v>0.49</v>
      </c>
      <c r="AY78" s="20" t="str">
        <f t="shared" si="375"/>
        <v>Media</v>
      </c>
      <c r="AZ78" s="21">
        <f t="shared" si="383"/>
        <v>0.60000000000000009</v>
      </c>
      <c r="BA78" s="20" t="str">
        <f t="shared" si="377"/>
        <v>Moderado</v>
      </c>
      <c r="BB78" s="160"/>
      <c r="BC78" s="160"/>
      <c r="BD78" s="198"/>
      <c r="BE78" s="20" t="str">
        <f>CONCATENATE(J76," Acción preventiva"," 3")</f>
        <v>INTI 13 Acción preventiva 3</v>
      </c>
      <c r="BF78" s="22"/>
      <c r="BG78" s="22"/>
      <c r="BH78" s="22"/>
      <c r="BI78" s="20">
        <f t="shared" si="354"/>
        <v>0</v>
      </c>
      <c r="BJ78" s="20"/>
      <c r="BK78" s="20"/>
      <c r="BL78" s="20"/>
      <c r="BM78" s="20"/>
      <c r="BN78" s="20"/>
      <c r="BO78" s="20"/>
      <c r="BP78" s="20"/>
      <c r="BQ78" s="20"/>
      <c r="BR78" s="20"/>
      <c r="BS78" s="20"/>
      <c r="BT78" s="20"/>
      <c r="BU78" s="20"/>
      <c r="BV78" s="200"/>
      <c r="BW78" s="37"/>
      <c r="BX78" s="37"/>
      <c r="BY78" s="37"/>
      <c r="BZ78" s="37"/>
      <c r="CA78" s="37"/>
      <c r="CB78" s="37"/>
      <c r="CC78" s="37"/>
      <c r="CD78" s="37"/>
      <c r="CE78" s="37"/>
      <c r="CF78" s="37"/>
      <c r="CG78" s="37"/>
      <c r="CH78" s="37"/>
      <c r="CI78" s="37">
        <f t="shared" si="355"/>
        <v>0</v>
      </c>
      <c r="CJ78" s="38"/>
      <c r="CK78" s="23"/>
      <c r="CL78" s="24"/>
      <c r="CM78" s="167"/>
      <c r="CN78" s="25">
        <f t="shared" ref="CN78" si="385">1-(CL78/CM76)</f>
        <v>1</v>
      </c>
      <c r="CO78" s="23" t="str" cm="1">
        <f t="array" ref="CO78">+_xlfn.IFS(CN78&lt;0.8,"Cambio",CN78&lt;0.9,"Revisión de control",CN78&gt;0.89,"Se mantiene")</f>
        <v>Se mantiene</v>
      </c>
      <c r="CP78" s="144"/>
      <c r="CQ78" s="144"/>
      <c r="CR78" s="144"/>
      <c r="CS78" s="144"/>
      <c r="CT78" s="25">
        <f t="shared" si="358"/>
        <v>1</v>
      </c>
    </row>
    <row r="79" spans="1:98" ht="60" customHeight="1" x14ac:dyDescent="0.35">
      <c r="A79" s="147" t="s">
        <v>1468</v>
      </c>
      <c r="B79" s="223"/>
      <c r="C79" s="149" t="s">
        <v>141</v>
      </c>
      <c r="D79" s="174"/>
      <c r="E79" s="177"/>
      <c r="F79" s="174"/>
      <c r="G79" s="208"/>
      <c r="H79" s="157"/>
      <c r="I79" s="183"/>
      <c r="J79" s="161"/>
      <c r="K79" s="161"/>
      <c r="L79" s="184"/>
      <c r="M79" s="187"/>
      <c r="N79" s="241"/>
      <c r="O79" s="193"/>
      <c r="P79" s="183"/>
      <c r="Q79" s="193"/>
      <c r="R79" s="183"/>
      <c r="S79" s="183"/>
      <c r="T79" s="183"/>
      <c r="U79" s="157"/>
      <c r="V79" s="162"/>
      <c r="W79" s="162"/>
      <c r="X79" s="194"/>
      <c r="Y79" s="161"/>
      <c r="Z79" s="161"/>
      <c r="AA79" s="165"/>
      <c r="AB79" s="165"/>
      <c r="AC79" s="165"/>
      <c r="AD79" s="195"/>
      <c r="AE79" s="157"/>
      <c r="AF79" s="158"/>
      <c r="AG79" s="157"/>
      <c r="AH79" s="157"/>
      <c r="AI79" s="158"/>
      <c r="AJ79" s="157"/>
      <c r="AK79" s="196"/>
      <c r="AL79" s="20" t="str">
        <f>CONCATENATE(J76," Control"," 4")</f>
        <v>INTI 13 Control 4</v>
      </c>
      <c r="AM79" s="22"/>
      <c r="AN79" s="22"/>
      <c r="AO79" s="22"/>
      <c r="AP79" s="22" t="str">
        <f t="shared" si="362"/>
        <v xml:space="preserve">  a través de </v>
      </c>
      <c r="AQ79" s="20"/>
      <c r="AR79" s="20" t="str">
        <f t="shared" si="18"/>
        <v/>
      </c>
      <c r="AS79" s="20"/>
      <c r="AT79" s="20" t="str">
        <f t="shared" si="19"/>
        <v/>
      </c>
      <c r="AU79" s="20"/>
      <c r="AV79" s="20"/>
      <c r="AW79" s="20"/>
      <c r="AX79" s="21">
        <f t="shared" si="382"/>
        <v>0.49</v>
      </c>
      <c r="AY79" s="20" t="str">
        <f t="shared" si="375"/>
        <v>Media</v>
      </c>
      <c r="AZ79" s="21">
        <f t="shared" si="383"/>
        <v>0.60000000000000009</v>
      </c>
      <c r="BA79" s="20" t="str">
        <f t="shared" si="377"/>
        <v>Moderado</v>
      </c>
      <c r="BB79" s="161"/>
      <c r="BC79" s="161"/>
      <c r="BD79" s="199"/>
      <c r="BE79" s="20" t="str">
        <f>CONCATENATE(J76," Acción preventiva"," 4")</f>
        <v>INTI 13 Acción preventiva 4</v>
      </c>
      <c r="BF79" s="22"/>
      <c r="BG79" s="22"/>
      <c r="BH79" s="22"/>
      <c r="BI79" s="20">
        <f t="shared" si="354"/>
        <v>0</v>
      </c>
      <c r="BJ79" s="20"/>
      <c r="BK79" s="20"/>
      <c r="BL79" s="20"/>
      <c r="BM79" s="20"/>
      <c r="BN79" s="20"/>
      <c r="BO79" s="20"/>
      <c r="BP79" s="20"/>
      <c r="BQ79" s="20"/>
      <c r="BR79" s="20"/>
      <c r="BS79" s="20"/>
      <c r="BT79" s="20"/>
      <c r="BU79" s="20"/>
      <c r="BV79" s="200"/>
      <c r="BW79" s="37"/>
      <c r="BX79" s="37"/>
      <c r="BY79" s="37"/>
      <c r="BZ79" s="37"/>
      <c r="CA79" s="37"/>
      <c r="CB79" s="37"/>
      <c r="CC79" s="37"/>
      <c r="CD79" s="37"/>
      <c r="CE79" s="37"/>
      <c r="CF79" s="37"/>
      <c r="CG79" s="37"/>
      <c r="CH79" s="37"/>
      <c r="CI79" s="37">
        <f t="shared" si="355"/>
        <v>0</v>
      </c>
      <c r="CJ79" s="38"/>
      <c r="CK79" s="23"/>
      <c r="CL79" s="24"/>
      <c r="CM79" s="168"/>
      <c r="CN79" s="25">
        <f t="shared" ref="CN79" si="386">1-(CL79/CM76)</f>
        <v>1</v>
      </c>
      <c r="CO79" s="23" t="str" cm="1">
        <f t="array" ref="CO79">+_xlfn.IFS(CN79&lt;0.8,"Cambio",CN79&lt;0.9,"Revisión de control",CN79&gt;0.89,"Se mantiene")</f>
        <v>Se mantiene</v>
      </c>
      <c r="CP79" s="144"/>
      <c r="CQ79" s="144"/>
      <c r="CR79" s="144"/>
      <c r="CS79" s="144"/>
      <c r="CT79" s="25">
        <f t="shared" si="358"/>
        <v>1</v>
      </c>
    </row>
    <row r="80" spans="1:98" ht="60" customHeight="1" x14ac:dyDescent="0.35">
      <c r="A80" s="147" t="s">
        <v>1468</v>
      </c>
      <c r="B80" s="221" t="s">
        <v>140</v>
      </c>
      <c r="C80" s="149" t="s">
        <v>141</v>
      </c>
      <c r="D80" s="172" t="str">
        <f>VLOOKUP(B80,Datos!$B$65:$F$80,3,FALSE)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0" s="175" t="str">
        <f>VLOOKUP(B80,Datos!$B$65:$F$80,5,FALSE)</f>
        <v>La posibilidad de incumplir con la gestión estratégica de la información, la definición de políticas, lineamientos y estándares de TIC que fortalezcan el gobierno de datos, la interoperabilidad y la arquitectura empresarial.</v>
      </c>
      <c r="F80" s="172" t="str">
        <f>VLOOKUP(B80,Datos!$B$65:$F$80,4,FALSE)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0" s="208" t="s">
        <v>1023</v>
      </c>
      <c r="H80" s="157" t="s">
        <v>1469</v>
      </c>
      <c r="I80" s="181">
        <f t="shared" ref="I80" si="387">IF(K80="",0,1)</f>
        <v>1</v>
      </c>
      <c r="J80" s="159" t="str">
        <f t="shared" ref="J80" si="388">CONCATENATE(C80," ",K80)</f>
        <v>INTI 14</v>
      </c>
      <c r="K80" s="159">
        <v>14</v>
      </c>
      <c r="L80" s="184">
        <v>46150</v>
      </c>
      <c r="M80" s="185">
        <f ca="1">+TODAY()-L80</f>
        <v>1</v>
      </c>
      <c r="N80" s="239" t="s">
        <v>1503</v>
      </c>
      <c r="O80" s="191" t="s">
        <v>23</v>
      </c>
      <c r="P80" s="181">
        <f>VLOOKUP(O80,Datos!$B$20:$D$25,3,FALSE)</f>
        <v>0.4</v>
      </c>
      <c r="Q80" s="191" t="s">
        <v>28</v>
      </c>
      <c r="R80" s="181">
        <f>VLOOKUP(Q80,Datos!$C$20:$D$25,2,FALSE)</f>
        <v>0.6</v>
      </c>
      <c r="S80" s="181">
        <f t="shared" ref="S80" si="389">+IF(P80="",R80,IF(R80="",P80,IF(P80&gt;R80,P80,R80)))</f>
        <v>0.6</v>
      </c>
      <c r="T80" s="181" t="str" cm="1">
        <f t="array" ref="T80">_xlfn.IFS(S80=P80,O80,S80=R80,Q80)</f>
        <v>El riesgo afecta la imagen de la entidad con algunos usuarios de relevancia frente al logro de los objetivos</v>
      </c>
      <c r="U80" s="157" t="s">
        <v>4</v>
      </c>
      <c r="V80" s="162" t="s">
        <v>1513</v>
      </c>
      <c r="W80" s="162" t="s">
        <v>1514</v>
      </c>
      <c r="X80" s="194" t="str">
        <f t="shared" ref="X80" si="390">CONCATENATE("Posibilidad de"," ",U80," ",V80," debido ",W80)</f>
        <v>Posibilidad de pérdida reputacional en la imagen institucional ante los grupos de interes por la interrupción de la prestación de los servicios debido a la falta de la implementación de las estrategias de continuidad de Negocio</v>
      </c>
      <c r="Y80" s="159" t="s">
        <v>206</v>
      </c>
      <c r="Z80" s="159" t="s">
        <v>214</v>
      </c>
      <c r="AA80" s="163" t="s">
        <v>257</v>
      </c>
      <c r="AB80" s="163" t="s">
        <v>224</v>
      </c>
      <c r="AC80" s="163" t="s">
        <v>1475</v>
      </c>
      <c r="AD80" s="195">
        <v>1</v>
      </c>
      <c r="AE80" s="157" t="str">
        <f t="shared" ref="AE80" si="391">IF(AD80&lt;=0,"",IF(AD80&lt;=2,"Muy Baja",IF(AD80&lt;=24,"Baja",IF(AD80&lt;=500,"Media",IF(AD80&lt;=5000,"Alta","Muy Alta")))))</f>
        <v>Muy Baja</v>
      </c>
      <c r="AF80" s="158">
        <f t="shared" ref="AF80" si="392">IF(AE80="","",IF(AE80="Muy Baja",0.2,IF(AE80="Baja",0.4,IF(AE80="Media",0.6,IF(AE80="Alta",0.8,IF(AE80="Muy Alta",1,))))))</f>
        <v>0.2</v>
      </c>
      <c r="AG80" s="158" t="str">
        <f t="shared" ref="AG80" si="393">+T80</f>
        <v>El riesgo afecta la imagen de la entidad con algunos usuarios de relevancia frente al logro de los objetivos</v>
      </c>
      <c r="AH80" s="157" t="str" cm="1">
        <f t="array" ref="AH80">_xlfn.IFS(AG80=Datos!$C$6,"Leve",AG80=Datos!$D$6,"Leve",AG80=Datos!$C$7,"Menor",AG80=Datos!$D$7,"Menor",AG80=Datos!$C$8,"Moderado",AG80=Datos!$D$8,"Moderado",AG80=Datos!$C$9,"Mayor",AG80=Datos!$D$9,"Mayor",AG80=Datos!$C$10,"Catastrófico",AG80=Datos!$D$10,"Catastrófico")</f>
        <v>Moderado</v>
      </c>
      <c r="AI80" s="158">
        <f t="shared" ref="AI80" si="394">IF(AH80="","",IF(AH80="Leve",0.2,IF(AH80="Menor",0.4,IF(AH80="Moderado",0.6,IF(AH80="Mayor",0.8,IF(AH80="Catastrófico",1,))))))</f>
        <v>0.6</v>
      </c>
      <c r="AJ80" s="157" t="str">
        <f t="shared" ref="AJ80" si="395">IF(OR(AND(AE80="Muy Baja",AH80="Leve"),AND(AE80="Muy Baja",AH80="Menor"),AND(AE80="Baja",AH80="Leve")),"Bajo",IF(OR(AND(AE80="Muy baja",AH80="Moderado"),AND(AE80="Baja",AH80="Menor"),AND(AE80="Baja",AH80="Moderado"),AND(AE80="Media",AH80="Leve"),AND(AE80="Media",AH80="Menor"),AND(AE80="Media",AH80="Moderado"),AND(AE80="Alta",AH80="Leve"),AND(AE80="Alta",AH80="Menor")),"Moderado",IF(OR(AND(AE80="Muy Baja",AH80="Mayor"),AND(AE80="Baja",AH80="Mayor"),AND(AE80="Media",AH80="Mayor"),AND(AE80="Alta",AH80="Moderado"),AND(AE80="Alta",AH80="Mayor"),AND(AE80="Muy Alta",AH80="Leve"),AND(AE80="Muy Alta",AH80="Menor"),AND(AE80="Muy Alta",AH80="Moderado"),AND(AE80="Muy Alta",AH80="Mayor")),"Alto",IF(OR(AND(AE80="Muy Baja",AH80="Catastrófico"),AND(AE80="Baja",AH80="Catastrófico"),AND(AE80="Media",AH80="Catastrófico"),AND(AE80="Alta",AH80="Catastrófico"),AND(AE80="Muy Alta",AH80="Catastrófico")),"Extremo",""))))</f>
        <v>Moderado</v>
      </c>
      <c r="AK80" s="196" t="str" cm="1">
        <f t="array" ref="AK80">_xlfn.IFS(AJ80="Bajo","Aceptar",AJ80="Moderado","Reducir",AJ80="Alto","Reducir",AJ80="Extremo","Reducir")</f>
        <v>Reducir</v>
      </c>
      <c r="AL80" s="20" t="str">
        <f>CONCATENATE(J80," Control"," 1")</f>
        <v>INTI 14 Control 1</v>
      </c>
      <c r="AM80" s="22" t="s">
        <v>1707</v>
      </c>
      <c r="AN80" s="22" t="s">
        <v>1533</v>
      </c>
      <c r="AO80" s="22" t="s">
        <v>1542</v>
      </c>
      <c r="AP80" s="22" t="str">
        <f>CONCATENATE(AM80," ",AN80," a través del ",AO80)</f>
        <v>La SUBDIRECCIÓN DE SISTEMAS DE INFORMACIÓN DE TIERRAS – SSIT valida la asignación de los recursos necesarios  a través del proyecto de inversión aprobado para la implementación, mantenimiento y mejora de la estrategia de continuidad del negocio</v>
      </c>
      <c r="AQ80" s="20" t="s">
        <v>53</v>
      </c>
      <c r="AR80" s="20" t="str">
        <f t="shared" si="18"/>
        <v>Probabilidad</v>
      </c>
      <c r="AS80" s="20" t="s">
        <v>56</v>
      </c>
      <c r="AT80" s="20" t="str">
        <f t="shared" si="19"/>
        <v>40%</v>
      </c>
      <c r="AU80" s="20" t="s">
        <v>1</v>
      </c>
      <c r="AV80" s="20" t="s">
        <v>2</v>
      </c>
      <c r="AW80" s="20" t="s">
        <v>3</v>
      </c>
      <c r="AX80" s="21">
        <f t="shared" ref="AX80" si="396">+IF(AR80="Probabilidad",AF80-(AF80*AT80),AF80)</f>
        <v>0.12</v>
      </c>
      <c r="AY80" s="20" t="str">
        <f t="shared" si="375"/>
        <v>Muy Baja</v>
      </c>
      <c r="AZ80" s="21">
        <f t="shared" ref="AZ80" si="397">+IF(AR80="Impacto",AI80-(AI80*AT80),AI80)</f>
        <v>0.6</v>
      </c>
      <c r="BA80" s="20" t="str">
        <f t="shared" si="377"/>
        <v>Moderado</v>
      </c>
      <c r="BB80" s="159" t="str">
        <f t="shared" ref="BB80" si="398">IF(OR(AND(AY83="Muy Baja",BA83="Leve"),AND(AY83="Muy Baja",BA83="Menor"),AND(AY83="Baja",BA83="Leve")),"Bajo",IF(OR(AND(AY83="Muy baja",BA83="Moderado"),AND(AY83="Baja",BA83="Menor"),AND(AY83="Baja",BA83="Moderado"),AND(AY83="Media",BA83="Leve"),AND(AY83="Media",BA83="Menor"),AND(AY83="Media",BA83="Moderado"),AND(AY83="Alta",BA83="Leve"),AND(AY83="Alta",BA83="Menor")),"Moderado",IF(OR(AND(AY83="Muy Baja",BA83="Mayor"),AND(AY83="Baja",BA83="Mayor"),AND(AY83="Media",BA83="Mayor"),AND(AY83="Alta",BA83="Moderado"),AND(AY83="Alta",BA83="Mayor"),AND(AY83="Muy Alta",BA83="Leve"),AND(AY83="Muy Alta",BA83="Menor"),AND(AY83="Muy Alta",BA83="Moderado"),AND(AY83="Muy Alta",BA83="Mayor")),"Alto",IF(OR(AND(AY83="Muy Baja",BA83="Catastrófico"),AND(AY83="Baja",BA83="Catastrófico"),AND(AY83="Media",BA83="Catastrófico"),AND(AY83="Alta",BA83="Catastrófico"),AND(AY83="Muy Alta",BA83="Catastrófico")),"Extremo",""))))</f>
        <v>Moderado</v>
      </c>
      <c r="BC80" s="159" t="str" cm="1">
        <f t="array" ref="BC80">_xlfn.IFS(BB80="Bajo","Aceptar",BB80="Moderado","Reducir",BB80="Alto","Reducir",BB80="Extremo","Reducir")</f>
        <v>Reducir</v>
      </c>
      <c r="BD80" s="197" t="str" cm="1">
        <f t="array" ref="BD80">_xlfn.IFS(BC80="Aceptar","No",BC80="Reducir","Si")</f>
        <v>Si</v>
      </c>
      <c r="BE80" s="20" t="str">
        <f>CONCATENATE(J80," Acción preventiva"," 1")</f>
        <v>INTI 14 Acción preventiva 1</v>
      </c>
      <c r="BF80" s="22" t="s">
        <v>500</v>
      </c>
      <c r="BG80" s="22" t="s">
        <v>1555</v>
      </c>
      <c r="BH80" s="22" t="s">
        <v>1556</v>
      </c>
      <c r="BI80" s="20">
        <f t="shared" si="354"/>
        <v>1</v>
      </c>
      <c r="BJ80" s="20"/>
      <c r="BK80" s="20"/>
      <c r="BL80" s="20"/>
      <c r="BM80" s="20"/>
      <c r="BN80" s="20"/>
      <c r="BO80" s="20"/>
      <c r="BP80" s="20"/>
      <c r="BQ80" s="20"/>
      <c r="BR80" s="20"/>
      <c r="BS80" s="20"/>
      <c r="BT80" s="20"/>
      <c r="BU80" s="20">
        <v>1</v>
      </c>
      <c r="BV80" s="200">
        <f t="shared" si="379"/>
        <v>0</v>
      </c>
      <c r="BW80" s="37"/>
      <c r="BX80" s="37"/>
      <c r="BY80" s="37"/>
      <c r="BZ80" s="37"/>
      <c r="CA80" s="37"/>
      <c r="CB80" s="37"/>
      <c r="CC80" s="37"/>
      <c r="CD80" s="37"/>
      <c r="CE80" s="37"/>
      <c r="CF80" s="37"/>
      <c r="CG80" s="37"/>
      <c r="CH80" s="37"/>
      <c r="CI80" s="37">
        <f t="shared" si="355"/>
        <v>0</v>
      </c>
      <c r="CJ80" s="38"/>
      <c r="CK80" s="23"/>
      <c r="CL80" s="24"/>
      <c r="CM80" s="166">
        <f t="shared" ref="CM80" si="399">+AD80</f>
        <v>1</v>
      </c>
      <c r="CN80" s="25">
        <f t="shared" ref="CN80" si="400">1-(CL80/CM80)</f>
        <v>1</v>
      </c>
      <c r="CO80" s="23" t="str" cm="1">
        <f t="array" ref="CO80">+_xlfn.IFS(CN80&lt;0.8,"Cambio",CN80&lt;0.9,"Revisión de control",CN80&gt;0.89,"Se mantiene")</f>
        <v>Se mantiene</v>
      </c>
      <c r="CP80" s="144"/>
      <c r="CQ80" s="144"/>
      <c r="CR80" s="144"/>
      <c r="CS80" s="144"/>
      <c r="CT80" s="25">
        <f t="shared" si="358"/>
        <v>1</v>
      </c>
    </row>
    <row r="81" spans="1:98" ht="60" customHeight="1" x14ac:dyDescent="0.35">
      <c r="A81" s="147" t="s">
        <v>1468</v>
      </c>
      <c r="B81" s="222"/>
      <c r="C81" s="149" t="s">
        <v>141</v>
      </c>
      <c r="D81" s="173"/>
      <c r="E81" s="176"/>
      <c r="F81" s="173"/>
      <c r="G81" s="208"/>
      <c r="H81" s="157"/>
      <c r="I81" s="182"/>
      <c r="J81" s="160"/>
      <c r="K81" s="160"/>
      <c r="L81" s="184"/>
      <c r="M81" s="186"/>
      <c r="N81" s="240"/>
      <c r="O81" s="192"/>
      <c r="P81" s="182"/>
      <c r="Q81" s="192"/>
      <c r="R81" s="182"/>
      <c r="S81" s="182"/>
      <c r="T81" s="182"/>
      <c r="U81" s="157"/>
      <c r="V81" s="162"/>
      <c r="W81" s="162"/>
      <c r="X81" s="194"/>
      <c r="Y81" s="160"/>
      <c r="Z81" s="160"/>
      <c r="AA81" s="164"/>
      <c r="AB81" s="164"/>
      <c r="AC81" s="164"/>
      <c r="AD81" s="195"/>
      <c r="AE81" s="157"/>
      <c r="AF81" s="158"/>
      <c r="AG81" s="157"/>
      <c r="AH81" s="157"/>
      <c r="AI81" s="158"/>
      <c r="AJ81" s="157"/>
      <c r="AK81" s="196"/>
      <c r="AL81" s="20" t="str">
        <f>CONCATENATE(J80," Control"," 2")</f>
        <v>INTI 14 Control 2</v>
      </c>
      <c r="AM81" s="22" t="s">
        <v>1707</v>
      </c>
      <c r="AN81" s="22" t="s">
        <v>1534</v>
      </c>
      <c r="AO81" s="22" t="s">
        <v>1535</v>
      </c>
      <c r="AP81" s="22" t="str">
        <f>CONCATENATE(AM81," ",AN81," a través del ",AO81)</f>
        <v>La SUBDIRECCIÓN DE SISTEMAS DE INFORMACIÓN DE TIERRAS – SSIT actualiza las estrategias y soluciones de continuidad del negocio a través del análisis de viabilidad técnica, operativa y financiera, dejando evidencia de las correciones dentro del informe de análisis de viabilidad y en la actualización del plan de continuidad del negocio.</v>
      </c>
      <c r="AQ81" s="20" t="s">
        <v>55</v>
      </c>
      <c r="AR81" s="20" t="str">
        <f t="shared" si="18"/>
        <v>Impacto</v>
      </c>
      <c r="AS81" s="20" t="s">
        <v>56</v>
      </c>
      <c r="AT81" s="20" t="str">
        <f t="shared" si="19"/>
        <v>25%</v>
      </c>
      <c r="AU81" s="20" t="s">
        <v>1</v>
      </c>
      <c r="AV81" s="20" t="s">
        <v>2</v>
      </c>
      <c r="AW81" s="20" t="s">
        <v>3</v>
      </c>
      <c r="AX81" s="21">
        <f t="shared" ref="AX81:AX83" si="401">+IF(AR81="Probabilidad",AX80-(AX80*AT81),AX80)</f>
        <v>0.12</v>
      </c>
      <c r="AY81" s="20" t="str">
        <f t="shared" si="375"/>
        <v>Muy Baja</v>
      </c>
      <c r="AZ81" s="21">
        <f t="shared" ref="AZ81:AZ83" si="402">+IF(AR81="Impacto",AZ80-(AZ80*AT81),AZ80)</f>
        <v>0.44999999999999996</v>
      </c>
      <c r="BA81" s="20" t="str">
        <f t="shared" si="377"/>
        <v>Moderado</v>
      </c>
      <c r="BB81" s="160"/>
      <c r="BC81" s="160"/>
      <c r="BD81" s="198"/>
      <c r="BE81" s="20" t="str">
        <f>CONCATENATE(J80," Acción preventiva"," 2")</f>
        <v>INTI 14 Acción preventiva 2</v>
      </c>
      <c r="BF81" s="22"/>
      <c r="BG81" s="22"/>
      <c r="BH81" s="22"/>
      <c r="BI81" s="20">
        <f t="shared" si="354"/>
        <v>0</v>
      </c>
      <c r="BJ81" s="20"/>
      <c r="BK81" s="20"/>
      <c r="BL81" s="20"/>
      <c r="BM81" s="20"/>
      <c r="BN81" s="20"/>
      <c r="BO81" s="20"/>
      <c r="BP81" s="20"/>
      <c r="BQ81" s="20"/>
      <c r="BR81" s="20"/>
      <c r="BS81" s="20"/>
      <c r="BT81" s="20"/>
      <c r="BU81" s="20"/>
      <c r="BV81" s="200"/>
      <c r="BW81" s="37"/>
      <c r="BX81" s="37"/>
      <c r="BY81" s="37"/>
      <c r="BZ81" s="37"/>
      <c r="CA81" s="37"/>
      <c r="CB81" s="37"/>
      <c r="CC81" s="37"/>
      <c r="CD81" s="37"/>
      <c r="CE81" s="37"/>
      <c r="CF81" s="37"/>
      <c r="CG81" s="37"/>
      <c r="CH81" s="37"/>
      <c r="CI81" s="37">
        <f t="shared" si="355"/>
        <v>0</v>
      </c>
      <c r="CJ81" s="38"/>
      <c r="CK81" s="23"/>
      <c r="CL81" s="24"/>
      <c r="CM81" s="167"/>
      <c r="CN81" s="25">
        <f t="shared" ref="CN81" si="403">1-(CL81/CM80)</f>
        <v>1</v>
      </c>
      <c r="CO81" s="23" t="str" cm="1">
        <f t="array" ref="CO81">+_xlfn.IFS(CN81&lt;0.8,"Cambio",CN81&lt;0.9,"Revisión de control",CN81&gt;0.89,"Se mantiene")</f>
        <v>Se mantiene</v>
      </c>
      <c r="CP81" s="144"/>
      <c r="CQ81" s="144"/>
      <c r="CR81" s="144"/>
      <c r="CS81" s="144"/>
      <c r="CT81" s="25">
        <f t="shared" si="358"/>
        <v>1</v>
      </c>
    </row>
    <row r="82" spans="1:98" ht="60" customHeight="1" x14ac:dyDescent="0.35">
      <c r="A82" s="147" t="s">
        <v>1468</v>
      </c>
      <c r="B82" s="222"/>
      <c r="C82" s="149" t="s">
        <v>141</v>
      </c>
      <c r="D82" s="173"/>
      <c r="E82" s="176"/>
      <c r="F82" s="173"/>
      <c r="G82" s="208"/>
      <c r="H82" s="157"/>
      <c r="I82" s="182"/>
      <c r="J82" s="160"/>
      <c r="K82" s="160"/>
      <c r="L82" s="184"/>
      <c r="M82" s="186"/>
      <c r="N82" s="240"/>
      <c r="O82" s="192"/>
      <c r="P82" s="182"/>
      <c r="Q82" s="192"/>
      <c r="R82" s="182"/>
      <c r="S82" s="182"/>
      <c r="T82" s="182"/>
      <c r="U82" s="157"/>
      <c r="V82" s="162"/>
      <c r="W82" s="162"/>
      <c r="X82" s="194"/>
      <c r="Y82" s="160"/>
      <c r="Z82" s="160"/>
      <c r="AA82" s="164"/>
      <c r="AB82" s="164"/>
      <c r="AC82" s="164"/>
      <c r="AD82" s="195"/>
      <c r="AE82" s="157"/>
      <c r="AF82" s="158"/>
      <c r="AG82" s="157"/>
      <c r="AH82" s="157"/>
      <c r="AI82" s="158"/>
      <c r="AJ82" s="157"/>
      <c r="AK82" s="196"/>
      <c r="AL82" s="20" t="str">
        <f>CONCATENATE(J80," Control"," 3")</f>
        <v>INTI 14 Control 3</v>
      </c>
      <c r="AM82" s="22"/>
      <c r="AN82" s="22"/>
      <c r="AO82" s="22"/>
      <c r="AP82" s="22" t="str">
        <f>CONCATENATE(AM82," ",AN82," a través de ",AO82)</f>
        <v xml:space="preserve">  a través de </v>
      </c>
      <c r="AQ82" s="20"/>
      <c r="AR82" s="20" t="str">
        <f t="shared" si="18"/>
        <v/>
      </c>
      <c r="AS82" s="20"/>
      <c r="AT82" s="20" t="str">
        <f t="shared" si="19"/>
        <v/>
      </c>
      <c r="AU82" s="20"/>
      <c r="AV82" s="20"/>
      <c r="AW82" s="20"/>
      <c r="AX82" s="21">
        <f t="shared" si="401"/>
        <v>0.12</v>
      </c>
      <c r="AY82" s="20" t="str">
        <f t="shared" si="375"/>
        <v>Muy Baja</v>
      </c>
      <c r="AZ82" s="21">
        <f t="shared" si="402"/>
        <v>0.44999999999999996</v>
      </c>
      <c r="BA82" s="20" t="str">
        <f t="shared" si="377"/>
        <v>Moderado</v>
      </c>
      <c r="BB82" s="160"/>
      <c r="BC82" s="160"/>
      <c r="BD82" s="198"/>
      <c r="BE82" s="20" t="str">
        <f>CONCATENATE(J80," Acción preventiva"," 3")</f>
        <v>INTI 14 Acción preventiva 3</v>
      </c>
      <c r="BF82" s="22"/>
      <c r="BG82" s="22"/>
      <c r="BH82" s="22"/>
      <c r="BI82" s="20">
        <f t="shared" si="354"/>
        <v>0</v>
      </c>
      <c r="BJ82" s="20"/>
      <c r="BK82" s="20"/>
      <c r="BL82" s="20"/>
      <c r="BM82" s="20"/>
      <c r="BN82" s="20"/>
      <c r="BO82" s="20"/>
      <c r="BP82" s="20"/>
      <c r="BQ82" s="20"/>
      <c r="BR82" s="20"/>
      <c r="BS82" s="20"/>
      <c r="BT82" s="20"/>
      <c r="BU82" s="20"/>
      <c r="BV82" s="200"/>
      <c r="BW82" s="37"/>
      <c r="BX82" s="37"/>
      <c r="BY82" s="37"/>
      <c r="BZ82" s="37"/>
      <c r="CA82" s="37"/>
      <c r="CB82" s="37"/>
      <c r="CC82" s="37"/>
      <c r="CD82" s="37"/>
      <c r="CE82" s="37"/>
      <c r="CF82" s="37"/>
      <c r="CG82" s="37"/>
      <c r="CH82" s="37"/>
      <c r="CI82" s="37">
        <f t="shared" si="355"/>
        <v>0</v>
      </c>
      <c r="CJ82" s="38"/>
      <c r="CK82" s="23"/>
      <c r="CL82" s="24"/>
      <c r="CM82" s="167"/>
      <c r="CN82" s="25">
        <f t="shared" ref="CN82" si="404">1-(CL82/CM80)</f>
        <v>1</v>
      </c>
      <c r="CO82" s="23" t="str" cm="1">
        <f t="array" ref="CO82">+_xlfn.IFS(CN82&lt;0.8,"Cambio",CN82&lt;0.9,"Revisión de control",CN82&gt;0.89,"Se mantiene")</f>
        <v>Se mantiene</v>
      </c>
      <c r="CP82" s="144"/>
      <c r="CQ82" s="144"/>
      <c r="CR82" s="144"/>
      <c r="CS82" s="144"/>
      <c r="CT82" s="25">
        <f t="shared" si="358"/>
        <v>1</v>
      </c>
    </row>
    <row r="83" spans="1:98" ht="60" customHeight="1" x14ac:dyDescent="0.35">
      <c r="A83" s="147" t="s">
        <v>1468</v>
      </c>
      <c r="B83" s="223"/>
      <c r="C83" s="149" t="s">
        <v>141</v>
      </c>
      <c r="D83" s="174"/>
      <c r="E83" s="177"/>
      <c r="F83" s="174"/>
      <c r="G83" s="208"/>
      <c r="H83" s="157"/>
      <c r="I83" s="183"/>
      <c r="J83" s="161"/>
      <c r="K83" s="161"/>
      <c r="L83" s="184"/>
      <c r="M83" s="187"/>
      <c r="N83" s="241"/>
      <c r="O83" s="193"/>
      <c r="P83" s="183"/>
      <c r="Q83" s="193"/>
      <c r="R83" s="183"/>
      <c r="S83" s="183"/>
      <c r="T83" s="183"/>
      <c r="U83" s="157"/>
      <c r="V83" s="162"/>
      <c r="W83" s="162"/>
      <c r="X83" s="194"/>
      <c r="Y83" s="161"/>
      <c r="Z83" s="161"/>
      <c r="AA83" s="165"/>
      <c r="AB83" s="165"/>
      <c r="AC83" s="165"/>
      <c r="AD83" s="195"/>
      <c r="AE83" s="157"/>
      <c r="AF83" s="158"/>
      <c r="AG83" s="157"/>
      <c r="AH83" s="157"/>
      <c r="AI83" s="158"/>
      <c r="AJ83" s="157"/>
      <c r="AK83" s="196"/>
      <c r="AL83" s="20" t="str">
        <f>CONCATENATE(J80," Control"," 4")</f>
        <v>INTI 14 Control 4</v>
      </c>
      <c r="AM83" s="22"/>
      <c r="AN83" s="22"/>
      <c r="AO83" s="22"/>
      <c r="AP83" s="22" t="str">
        <f>CONCATENATE(AM83," ",AN83," a través de ",AO83)</f>
        <v xml:space="preserve">  a través de </v>
      </c>
      <c r="AQ83" s="20"/>
      <c r="AR83" s="20" t="str">
        <f t="shared" si="18"/>
        <v/>
      </c>
      <c r="AS83" s="20"/>
      <c r="AT83" s="20" t="str">
        <f t="shared" si="19"/>
        <v/>
      </c>
      <c r="AU83" s="20"/>
      <c r="AV83" s="20"/>
      <c r="AW83" s="20"/>
      <c r="AX83" s="21">
        <f t="shared" si="401"/>
        <v>0.12</v>
      </c>
      <c r="AY83" s="20" t="str">
        <f t="shared" si="375"/>
        <v>Muy Baja</v>
      </c>
      <c r="AZ83" s="21">
        <f t="shared" si="402"/>
        <v>0.44999999999999996</v>
      </c>
      <c r="BA83" s="20" t="str">
        <f t="shared" si="377"/>
        <v>Moderado</v>
      </c>
      <c r="BB83" s="161"/>
      <c r="BC83" s="161"/>
      <c r="BD83" s="199"/>
      <c r="BE83" s="20" t="str">
        <f>CONCATENATE(J80," Acción preventiva"," 4")</f>
        <v>INTI 14 Acción preventiva 4</v>
      </c>
      <c r="BF83" s="22"/>
      <c r="BG83" s="22"/>
      <c r="BH83" s="22"/>
      <c r="BI83" s="20">
        <f t="shared" si="354"/>
        <v>0</v>
      </c>
      <c r="BJ83" s="20"/>
      <c r="BK83" s="20"/>
      <c r="BL83" s="20"/>
      <c r="BM83" s="20"/>
      <c r="BN83" s="20"/>
      <c r="BO83" s="20"/>
      <c r="BP83" s="20"/>
      <c r="BQ83" s="20"/>
      <c r="BR83" s="20"/>
      <c r="BS83" s="20"/>
      <c r="BT83" s="20"/>
      <c r="BU83" s="20"/>
      <c r="BV83" s="200"/>
      <c r="BW83" s="37"/>
      <c r="BX83" s="37"/>
      <c r="BY83" s="37"/>
      <c r="BZ83" s="37"/>
      <c r="CA83" s="37"/>
      <c r="CB83" s="37"/>
      <c r="CC83" s="37"/>
      <c r="CD83" s="37"/>
      <c r="CE83" s="37"/>
      <c r="CF83" s="37"/>
      <c r="CG83" s="37"/>
      <c r="CH83" s="37"/>
      <c r="CI83" s="37">
        <f t="shared" si="355"/>
        <v>0</v>
      </c>
      <c r="CJ83" s="38"/>
      <c r="CK83" s="23"/>
      <c r="CL83" s="24"/>
      <c r="CM83" s="168"/>
      <c r="CN83" s="25">
        <f t="shared" ref="CN83" si="405">1-(CL83/CM80)</f>
        <v>1</v>
      </c>
      <c r="CO83" s="23" t="str" cm="1">
        <f t="array" ref="CO83">+_xlfn.IFS(CN83&lt;0.8,"Cambio",CN83&lt;0.9,"Revisión de control",CN83&gt;0.89,"Se mantiene")</f>
        <v>Se mantiene</v>
      </c>
      <c r="CP83" s="144"/>
      <c r="CQ83" s="144"/>
      <c r="CR83" s="144"/>
      <c r="CS83" s="144"/>
      <c r="CT83" s="25">
        <f t="shared" si="358"/>
        <v>1</v>
      </c>
    </row>
    <row r="84" spans="1:98" ht="60" customHeight="1" x14ac:dyDescent="0.35">
      <c r="A84" s="147" t="s">
        <v>1157</v>
      </c>
      <c r="B84" s="221" t="s">
        <v>140</v>
      </c>
      <c r="C84" s="149" t="s">
        <v>141</v>
      </c>
      <c r="D84" s="172" t="str">
        <f>VLOOKUP(B84,Datos!$B$65:$F$80,3,FALSE)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4" s="175" t="str">
        <f>VLOOKUP(B84,Datos!$B$65:$F$80,5,FALSE)</f>
        <v>La posibilidad de incumplir con la gestión estratégica de la información, la definición de políticas, lineamientos y estándares de TIC que fortalezcan el gobierno de datos, la interoperabilidad y la arquitectura empresarial.</v>
      </c>
      <c r="F84" s="172" t="str">
        <f>VLOOKUP(B84,Datos!$B$65:$F$80,4,FALSE)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4" s="208" t="s">
        <v>311</v>
      </c>
      <c r="H84" s="157" t="s">
        <v>1159</v>
      </c>
      <c r="I84" s="181">
        <f t="shared" ref="I84" si="406">IF(K84="",0,1)</f>
        <v>1</v>
      </c>
      <c r="J84" s="159" t="str">
        <f t="shared" ref="J84" si="407">CONCATENATE(C84," ",K84)</f>
        <v>INTI 15</v>
      </c>
      <c r="K84" s="159">
        <v>15</v>
      </c>
      <c r="L84" s="184">
        <v>46150</v>
      </c>
      <c r="M84" s="185">
        <f ca="1">+TODAY()-L84</f>
        <v>1</v>
      </c>
      <c r="N84" s="188" t="s">
        <v>1158</v>
      </c>
      <c r="O84" s="191" t="s">
        <v>19</v>
      </c>
      <c r="P84" s="181">
        <f>VLOOKUP(O84,Datos!$B$20:$D$25,3,FALSE)</f>
        <v>0.2</v>
      </c>
      <c r="Q84" s="191" t="s">
        <v>35</v>
      </c>
      <c r="R84" s="181">
        <f>VLOOKUP(Q84,Datos!$C$20:$D$25,2,FALSE)</f>
        <v>1</v>
      </c>
      <c r="S84" s="181">
        <f t="shared" ref="S84" si="408">+IF(P84="",R84,IF(R84="",P84,IF(P84&gt;R84,P84,R84)))</f>
        <v>1</v>
      </c>
      <c r="T84" s="181" t="str" cm="1">
        <f t="array" ref="T84">_xlfn.IFS(S84=P84,O84,S84=R84,Q84)</f>
        <v>El riesgo afecta la imagen de la entidad a nivel nacional, con efecto publicitarios sostenible a nivel país</v>
      </c>
      <c r="U84" s="157" t="s">
        <v>4</v>
      </c>
      <c r="V84" s="162" t="s">
        <v>1160</v>
      </c>
      <c r="W84" s="162" t="s">
        <v>1161</v>
      </c>
      <c r="X84" s="194" t="str">
        <f t="shared" ref="X84" si="409">CONCATENATE("Posibilidad de"," ",U84," ",V84," debido ",W84)</f>
        <v>Posibilidad de pérdida reputacional en la desaparición del conocimiento de la entidad debido a la falta de mecanismos que permitan retener el conocimiento tácito y explícito tanto individual como grupal e institucional</v>
      </c>
      <c r="Y84" s="159" t="s">
        <v>206</v>
      </c>
      <c r="Z84" s="159" t="s">
        <v>214</v>
      </c>
      <c r="AA84" s="163" t="s">
        <v>257</v>
      </c>
      <c r="AB84" s="163" t="s">
        <v>1162</v>
      </c>
      <c r="AC84" s="163" t="s">
        <v>1095</v>
      </c>
      <c r="AD84" s="195">
        <f>365*24</f>
        <v>8760</v>
      </c>
      <c r="AE84" s="157" t="str">
        <f t="shared" ref="AE84" si="410">IF(AD84&lt;=0,"",IF(AD84&lt;=2,"Muy Baja",IF(AD84&lt;=24,"Baja",IF(AD84&lt;=500,"Media",IF(AD84&lt;=5000,"Alta","Muy Alta")))))</f>
        <v>Muy Alta</v>
      </c>
      <c r="AF84" s="158">
        <f t="shared" ref="AF84" si="411">IF(AE84="","",IF(AE84="Muy Baja",0.2,IF(AE84="Baja",0.4,IF(AE84="Media",0.6,IF(AE84="Alta",0.8,IF(AE84="Muy Alta",1,))))))</f>
        <v>1</v>
      </c>
      <c r="AG84" s="158" t="str">
        <f t="shared" ref="AG84" si="412">+T84</f>
        <v>El riesgo afecta la imagen de la entidad a nivel nacional, con efecto publicitarios sostenible a nivel país</v>
      </c>
      <c r="AH84" s="157" t="str" cm="1">
        <f t="array" ref="AH84">_xlfn.IFS(AG84=Datos!$C$6,"Leve",AG84=Datos!$D$6,"Leve",AG84=Datos!$C$7,"Menor",AG84=Datos!$D$7,"Menor",AG84=Datos!$C$8,"Moderado",AG84=Datos!$D$8,"Moderado",AG84=Datos!$C$9,"Mayor",AG84=Datos!$D$9,"Mayor",AG84=Datos!$C$10,"Catastrófico",AG84=Datos!$D$10,"Catastrófico")</f>
        <v>Catastrófico</v>
      </c>
      <c r="AI84" s="158">
        <f t="shared" ref="AI84" si="413">IF(AH84="","",IF(AH84="Leve",0.2,IF(AH84="Menor",0.4,IF(AH84="Moderado",0.6,IF(AH84="Mayor",0.8,IF(AH84="Catastrófico",1,))))))</f>
        <v>1</v>
      </c>
      <c r="AJ84" s="157" t="str">
        <f t="shared" ref="AJ84" si="414">IF(OR(AND(AE84="Muy Baja",AH84="Leve"),AND(AE84="Muy Baja",AH84="Menor"),AND(AE84="Baja",AH84="Leve")),"Bajo",IF(OR(AND(AE84="Muy baja",AH84="Moderado"),AND(AE84="Baja",AH84="Menor"),AND(AE84="Baja",AH84="Moderado"),AND(AE84="Media",AH84="Leve"),AND(AE84="Media",AH84="Menor"),AND(AE84="Media",AH84="Moderado"),AND(AE84="Alta",AH84="Leve"),AND(AE84="Alta",AH84="Menor")),"Moderado",IF(OR(AND(AE84="Muy Baja",AH84="Mayor"),AND(AE84="Baja",AH84="Mayor"),AND(AE84="Media",AH84="Mayor"),AND(AE84="Alta",AH84="Moderado"),AND(AE84="Alta",AH84="Mayor"),AND(AE84="Muy Alta",AH84="Leve"),AND(AE84="Muy Alta",AH84="Menor"),AND(AE84="Muy Alta",AH84="Moderado"),AND(AE84="Muy Alta",AH84="Mayor")),"Alto",IF(OR(AND(AE84="Muy Baja",AH84="Catastrófico"),AND(AE84="Baja",AH84="Catastrófico"),AND(AE84="Media",AH84="Catastrófico"),AND(AE84="Alta",AH84="Catastrófico"),AND(AE84="Muy Alta",AH84="Catastrófico")),"Extremo",""))))</f>
        <v>Extremo</v>
      </c>
      <c r="AK84" s="196" t="str" cm="1">
        <f t="array" ref="AK84">_xlfn.IFS(AJ84="Bajo","Aceptar",AJ84="Moderado","Reducir",AJ84="Alto","Reducir",AJ84="Extremo","Reducir")</f>
        <v>Reducir</v>
      </c>
      <c r="AL84" s="20" t="str">
        <f>CONCATENATE(J84," Control"," 1")</f>
        <v>INTI 15 Control 1</v>
      </c>
      <c r="AM84" s="22" t="s">
        <v>277</v>
      </c>
      <c r="AN84" s="22" t="s">
        <v>1163</v>
      </c>
      <c r="AO84" s="22" t="s">
        <v>1164</v>
      </c>
      <c r="AP84" s="22" t="str">
        <f>CONCATENATE(AM84," ",AN84," a través del ",AO84)</f>
        <v>SUBDIRECCIÓN DE TALENTO HUMANO revisar el autodiagnóstico de MIPG para la dimensión de Gestión del conocimiento a través del la recolección y/o confirmación de los aportes de cada dependencia a la Gestión del Conocimiento, así como la mitigación del riesgo de fuga de conocimiento en la entidad, se realiza mediante reuniones con los enlaces designados en cada área o a través de la actualización adelantada por el equipo asesor, con base en la identificación y revisión de insumos potencialmente reportables dentro de esta dimensión; este ejercicio se desarrolla con una periodicidad anual.</v>
      </c>
      <c r="AQ84" s="20" t="s">
        <v>54</v>
      </c>
      <c r="AR84" s="20" t="str">
        <f>IF(OR(AQ84="Preventivo",AQ84="Detectivo"),"Probabilidad",IF(AQ84="Correctivo","Impacto",""))</f>
        <v>Probabilidad</v>
      </c>
      <c r="AS84" s="20" t="s">
        <v>56</v>
      </c>
      <c r="AT84" s="20" t="str">
        <f>IF(AND(AQ84="Preventivo",AS84="Automático"),"50%",IF(AND(AQ84="Preventivo",AS84="Manual"),"40%",IF(AND(AQ84="Detectivo",AS84="Automático"),"40%",IF(AND(AQ84="Detectivo",AS84="Manual"),"30%",IF(AND(AQ84="Correctivo",AS84="Automático"),"35%",IF(AND(AQ84="Correctivo",AS84="Manual"),"25%",""))))))</f>
        <v>30%</v>
      </c>
      <c r="AU84" s="20" t="s">
        <v>1</v>
      </c>
      <c r="AV84" s="20" t="s">
        <v>2</v>
      </c>
      <c r="AW84" s="20" t="s">
        <v>3</v>
      </c>
      <c r="AX84" s="21">
        <f t="shared" ref="AX84" si="415">+IF(AR84="Probabilidad",AF84-(AF84*AT84),AF84)</f>
        <v>0.7</v>
      </c>
      <c r="AY84" s="20" t="str">
        <f t="shared" si="375"/>
        <v>Alta</v>
      </c>
      <c r="AZ84" s="21">
        <f t="shared" ref="AZ84" si="416">+IF(AR84="Impacto",AI84-(AI84*AT84),AI84)</f>
        <v>1</v>
      </c>
      <c r="BA84" s="20" t="str">
        <f t="shared" si="377"/>
        <v>Catastrófico</v>
      </c>
      <c r="BB84" s="159" t="str">
        <f t="shared" ref="BB84" si="417">IF(OR(AND(AY87="Muy Baja",BA87="Leve"),AND(AY87="Muy Baja",BA87="Menor"),AND(AY87="Baja",BA87="Leve")),"Bajo",IF(OR(AND(AY87="Muy baja",BA87="Moderado"),AND(AY87="Baja",BA87="Menor"),AND(AY87="Baja",BA87="Moderado"),AND(AY87="Media",BA87="Leve"),AND(AY87="Media",BA87="Menor"),AND(AY87="Media",BA87="Moderado"),AND(AY87="Alta",BA87="Leve"),AND(AY87="Alta",BA87="Menor")),"Moderado",IF(OR(AND(AY87="Muy Baja",BA87="Mayor"),AND(AY87="Baja",BA87="Mayor"),AND(AY87="Media",BA87="Mayor"),AND(AY87="Alta",BA87="Moderado"),AND(AY87="Alta",BA87="Mayor"),AND(AY87="Muy Alta",BA87="Leve"),AND(AY87="Muy Alta",BA87="Menor"),AND(AY87="Muy Alta",BA87="Moderado"),AND(AY87="Muy Alta",BA87="Mayor")),"Alto",IF(OR(AND(AY87="Muy Baja",BA87="Catastrófico"),AND(AY87="Baja",BA87="Catastrófico"),AND(AY87="Media",BA87="Catastrófico"),AND(AY87="Alta",BA87="Catastrófico"),AND(AY87="Muy Alta",BA87="Catastrófico")),"Extremo",""))))</f>
        <v>Alto</v>
      </c>
      <c r="BC84" s="159" t="str" cm="1">
        <f t="array" ref="BC84">_xlfn.IFS(BB84="Bajo","Aceptar",BB84="Moderado","Reducir",BB84="Alto","Reducir",BB84="Extremo","Reducir")</f>
        <v>Reducir</v>
      </c>
      <c r="BD84" s="197" t="str" cm="1">
        <f t="array" ref="BD84">_xlfn.IFS(BC84="Aceptar","No",BC84="Reducir","Si")</f>
        <v>Si</v>
      </c>
      <c r="BE84" s="20" t="str">
        <f>CONCATENATE(J84," Acción preventiva"," 1")</f>
        <v>INTI 15 Acción preventiva 1</v>
      </c>
      <c r="BF84" s="22" t="s">
        <v>277</v>
      </c>
      <c r="BG84" s="22" t="s">
        <v>278</v>
      </c>
      <c r="BH84" s="22" t="s">
        <v>279</v>
      </c>
      <c r="BI84" s="20">
        <f>+SUM(BJ84:BU84)</f>
        <v>2</v>
      </c>
      <c r="BJ84" s="20"/>
      <c r="BK84" s="20"/>
      <c r="BL84" s="20"/>
      <c r="BM84" s="20"/>
      <c r="BN84" s="20"/>
      <c r="BO84" s="20">
        <v>1</v>
      </c>
      <c r="BP84" s="20"/>
      <c r="BQ84" s="20"/>
      <c r="BR84" s="20"/>
      <c r="BS84" s="20"/>
      <c r="BT84" s="20"/>
      <c r="BU84" s="20">
        <v>1</v>
      </c>
      <c r="BV84" s="200">
        <f t="shared" si="379"/>
        <v>0</v>
      </c>
      <c r="BW84" s="37"/>
      <c r="BX84" s="37"/>
      <c r="BY84" s="37"/>
      <c r="BZ84" s="37"/>
      <c r="CA84" s="37"/>
      <c r="CB84" s="37"/>
      <c r="CC84" s="37"/>
      <c r="CD84" s="37"/>
      <c r="CE84" s="37"/>
      <c r="CF84" s="37"/>
      <c r="CG84" s="37"/>
      <c r="CH84" s="37"/>
      <c r="CI84" s="37">
        <f t="shared" si="355"/>
        <v>0</v>
      </c>
      <c r="CJ84" s="38"/>
      <c r="CK84" s="23"/>
      <c r="CL84" s="24"/>
      <c r="CM84" s="166">
        <f t="shared" ref="CM84" si="418">+AD84</f>
        <v>8760</v>
      </c>
      <c r="CN84" s="25">
        <f t="shared" ref="CN84" si="419">1-(CL84/CM84)</f>
        <v>1</v>
      </c>
      <c r="CO84" s="23" t="str" cm="1">
        <f t="array" ref="CO84">+_xlfn.IFS(CN84&lt;0.8,"Cambio",CN84&lt;0.9,"Revisión de control",CN84&gt;0.89,"Se mantiene")</f>
        <v>Se mantiene</v>
      </c>
      <c r="CP84" s="144"/>
      <c r="CQ84" s="144"/>
      <c r="CR84" s="144"/>
      <c r="CS84" s="144"/>
      <c r="CT84" s="25">
        <f>(_xlfn.IFS(CK84="",1,CK84="SI",0)+_xlfn.IFS(CP84="",1,CP84="SI",1,CP84="NO",0)+_xlfn.IFS(CQ84="",1,CQ84="SI",1,CQ84="NO",0)+_xlfn.IFS(CR84="",1,CR84="SI",1,CR84="NO",0)+_xlfn.IFS(CS84="",1,CS84="SI",1,CS84="NO",0))/5</f>
        <v>1</v>
      </c>
    </row>
    <row r="85" spans="1:98" ht="60" customHeight="1" x14ac:dyDescent="0.35">
      <c r="A85" s="147" t="s">
        <v>1157</v>
      </c>
      <c r="B85" s="222"/>
      <c r="C85" s="149" t="s">
        <v>141</v>
      </c>
      <c r="D85" s="173"/>
      <c r="E85" s="176"/>
      <c r="F85" s="173"/>
      <c r="G85" s="208"/>
      <c r="H85" s="157"/>
      <c r="I85" s="182"/>
      <c r="J85" s="160"/>
      <c r="K85" s="160"/>
      <c r="L85" s="184"/>
      <c r="M85" s="186"/>
      <c r="N85" s="189"/>
      <c r="O85" s="192"/>
      <c r="P85" s="182"/>
      <c r="Q85" s="192"/>
      <c r="R85" s="182"/>
      <c r="S85" s="182"/>
      <c r="T85" s="182"/>
      <c r="U85" s="157"/>
      <c r="V85" s="162"/>
      <c r="W85" s="162"/>
      <c r="X85" s="194"/>
      <c r="Y85" s="160"/>
      <c r="Z85" s="160"/>
      <c r="AA85" s="164"/>
      <c r="AB85" s="164"/>
      <c r="AC85" s="164"/>
      <c r="AD85" s="195"/>
      <c r="AE85" s="157"/>
      <c r="AF85" s="158"/>
      <c r="AG85" s="157"/>
      <c r="AH85" s="157"/>
      <c r="AI85" s="158"/>
      <c r="AJ85" s="157"/>
      <c r="AK85" s="196"/>
      <c r="AL85" s="20" t="str">
        <f>CONCATENATE(J84," Control"," 2")</f>
        <v>INTI 15 Control 2</v>
      </c>
      <c r="AM85" s="22" t="s">
        <v>277</v>
      </c>
      <c r="AN85" s="22" t="s">
        <v>1165</v>
      </c>
      <c r="AO85" s="22" t="s">
        <v>1166</v>
      </c>
      <c r="AP85" s="22" t="str">
        <f>CONCATENATE(AM85," ",AN85," a través de ",AO85)</f>
        <v>SUBDIRECCIÓN DE TALENTO HUMANO actualiza el Plan Estratégico de Talento Humano de la entidad a través de resultado del autodianostico de MiPG de gestión de conocimiento y las observaciones a informes internos de seguimiento</v>
      </c>
      <c r="AQ85" s="20" t="s">
        <v>55</v>
      </c>
      <c r="AR85" s="20" t="str">
        <f>IF(OR(AQ85="Preventivo",AQ85="Detectivo"),"Probabilidad",IF(AQ85="Correctivo","Impacto",""))</f>
        <v>Impacto</v>
      </c>
      <c r="AS85" s="20" t="s">
        <v>56</v>
      </c>
      <c r="AT85" s="20" t="str">
        <f>IF(AND(AQ85="Preventivo",AS85="Automático"),"50%",IF(AND(AQ85="Preventivo",AS85="Manual"),"40%",IF(AND(AQ85="Detectivo",AS85="Automático"),"40%",IF(AND(AQ85="Detectivo",AS85="Manual"),"30%",IF(AND(AQ85="Correctivo",AS85="Automático"),"35%",IF(AND(AQ85="Correctivo",AS85="Manual"),"25%",""))))))</f>
        <v>25%</v>
      </c>
      <c r="AU85" s="20" t="s">
        <v>1</v>
      </c>
      <c r="AV85" s="20" t="s">
        <v>2</v>
      </c>
      <c r="AW85" s="20" t="s">
        <v>3</v>
      </c>
      <c r="AX85" s="21">
        <f t="shared" ref="AX85:AX87" si="420">+IF(AR85="Probabilidad",AX84-(AX84*AT85),AX84)</f>
        <v>0.7</v>
      </c>
      <c r="AY85" s="20" t="str">
        <f t="shared" si="375"/>
        <v>Alta</v>
      </c>
      <c r="AZ85" s="21">
        <f t="shared" ref="AZ85:AZ87" si="421">+IF(AR85="Impacto",AZ84-(AZ84*AT85),AZ84)</f>
        <v>0.75</v>
      </c>
      <c r="BA85" s="20" t="str">
        <f t="shared" si="377"/>
        <v>Mayor</v>
      </c>
      <c r="BB85" s="160"/>
      <c r="BC85" s="160"/>
      <c r="BD85" s="198"/>
      <c r="BE85" s="20" t="str">
        <f>CONCATENATE(J84," Acción preventiva"," 2")</f>
        <v>INTI 15 Acción preventiva 2</v>
      </c>
      <c r="BF85" s="22"/>
      <c r="BG85" s="22"/>
      <c r="BH85" s="22"/>
      <c r="BI85" s="20">
        <f>+SUM(BJ85:BU85)</f>
        <v>0</v>
      </c>
      <c r="BJ85" s="20"/>
      <c r="BK85" s="20"/>
      <c r="BL85" s="20"/>
      <c r="BM85" s="20"/>
      <c r="BN85" s="20"/>
      <c r="BO85" s="20"/>
      <c r="BP85" s="20"/>
      <c r="BQ85" s="20"/>
      <c r="BR85" s="20"/>
      <c r="BS85" s="20"/>
      <c r="BT85" s="20"/>
      <c r="BU85" s="20"/>
      <c r="BV85" s="200"/>
      <c r="BW85" s="37"/>
      <c r="BX85" s="37"/>
      <c r="BY85" s="37"/>
      <c r="BZ85" s="37"/>
      <c r="CA85" s="37"/>
      <c r="CB85" s="37"/>
      <c r="CC85" s="37"/>
      <c r="CD85" s="37"/>
      <c r="CE85" s="37"/>
      <c r="CF85" s="37"/>
      <c r="CG85" s="37"/>
      <c r="CH85" s="37"/>
      <c r="CI85" s="37">
        <f t="shared" si="355"/>
        <v>0</v>
      </c>
      <c r="CJ85" s="38"/>
      <c r="CK85" s="23"/>
      <c r="CL85" s="24"/>
      <c r="CM85" s="167"/>
      <c r="CN85" s="25">
        <f t="shared" ref="CN85" si="422">1-(CL85/CM84)</f>
        <v>1</v>
      </c>
      <c r="CO85" s="23" t="str" cm="1">
        <f t="array" ref="CO85">+_xlfn.IFS(CN85&lt;0.8,"Cambio",CN85&lt;0.9,"Revisión de control",CN85&gt;0.89,"Se mantiene")</f>
        <v>Se mantiene</v>
      </c>
      <c r="CP85" s="144"/>
      <c r="CQ85" s="144"/>
      <c r="CR85" s="144"/>
      <c r="CS85" s="144"/>
      <c r="CT85" s="25">
        <f>(_xlfn.IFS(CK85="",1,CK85="SI",0)+_xlfn.IFS(CP85="",1,CP85="SI",1,CP85="NO",0)+_xlfn.IFS(CQ85="",1,CQ85="SI",1,CQ85="NO",0)+_xlfn.IFS(CR85="",1,CR85="SI",1,CR85="NO",0)+_xlfn.IFS(CS85="",1,CS85="SI",1,CS85="NO",0))/5</f>
        <v>1</v>
      </c>
    </row>
    <row r="86" spans="1:98" ht="60" customHeight="1" x14ac:dyDescent="0.35">
      <c r="A86" s="147" t="s">
        <v>1157</v>
      </c>
      <c r="B86" s="222"/>
      <c r="C86" s="149" t="s">
        <v>141</v>
      </c>
      <c r="D86" s="173"/>
      <c r="E86" s="176"/>
      <c r="F86" s="173"/>
      <c r="G86" s="208"/>
      <c r="H86" s="157"/>
      <c r="I86" s="182"/>
      <c r="J86" s="160"/>
      <c r="K86" s="160"/>
      <c r="L86" s="184"/>
      <c r="M86" s="186"/>
      <c r="N86" s="189"/>
      <c r="O86" s="192"/>
      <c r="P86" s="182"/>
      <c r="Q86" s="192"/>
      <c r="R86" s="182"/>
      <c r="S86" s="182"/>
      <c r="T86" s="182"/>
      <c r="U86" s="157"/>
      <c r="V86" s="162"/>
      <c r="W86" s="162"/>
      <c r="X86" s="194"/>
      <c r="Y86" s="160"/>
      <c r="Z86" s="160"/>
      <c r="AA86" s="164"/>
      <c r="AB86" s="164"/>
      <c r="AC86" s="164"/>
      <c r="AD86" s="195"/>
      <c r="AE86" s="157"/>
      <c r="AF86" s="158"/>
      <c r="AG86" s="157"/>
      <c r="AH86" s="157"/>
      <c r="AI86" s="158"/>
      <c r="AJ86" s="157"/>
      <c r="AK86" s="196"/>
      <c r="AL86" s="20" t="str">
        <f>CONCATENATE(J84," Control"," 3")</f>
        <v>INTI 15 Control 3</v>
      </c>
      <c r="AM86" s="22"/>
      <c r="AN86" s="22"/>
      <c r="AO86" s="22"/>
      <c r="AP86" s="22" t="str">
        <f>CONCATENATE(AM86," ",AN86," a través de ",AO86)</f>
        <v xml:space="preserve">  a través de </v>
      </c>
      <c r="AQ86" s="20"/>
      <c r="AR86" s="20" t="str">
        <f>IF(OR(AQ86="Preventivo",AQ86="Detectivo"),"Probabilidad",IF(AQ86="Correctivo","Impacto",""))</f>
        <v/>
      </c>
      <c r="AS86" s="20"/>
      <c r="AT86" s="20" t="str">
        <f>IF(AND(AQ86="Preventivo",AS86="Automático"),"50%",IF(AND(AQ86="Preventivo",AS86="Manual"),"40%",IF(AND(AQ86="Detectivo",AS86="Automático"),"40%",IF(AND(AQ86="Detectivo",AS86="Manual"),"30%",IF(AND(AQ86="Correctivo",AS86="Automático"),"35%",IF(AND(AQ86="Correctivo",AS86="Manual"),"25%",""))))))</f>
        <v/>
      </c>
      <c r="AU86" s="20"/>
      <c r="AV86" s="20"/>
      <c r="AW86" s="20"/>
      <c r="AX86" s="21">
        <f t="shared" si="420"/>
        <v>0.7</v>
      </c>
      <c r="AY86" s="20" t="str">
        <f t="shared" si="375"/>
        <v>Alta</v>
      </c>
      <c r="AZ86" s="21">
        <f t="shared" si="421"/>
        <v>0.75</v>
      </c>
      <c r="BA86" s="20" t="str">
        <f t="shared" si="377"/>
        <v>Mayor</v>
      </c>
      <c r="BB86" s="160"/>
      <c r="BC86" s="160"/>
      <c r="BD86" s="198"/>
      <c r="BE86" s="20" t="str">
        <f>CONCATENATE(J84," Acción preventiva"," 3")</f>
        <v>INTI 15 Acción preventiva 3</v>
      </c>
      <c r="BF86" s="22"/>
      <c r="BG86" s="22"/>
      <c r="BH86" s="22"/>
      <c r="BI86" s="20">
        <f>+SUM(BJ86:BU86)</f>
        <v>0</v>
      </c>
      <c r="BJ86" s="20"/>
      <c r="BK86" s="20"/>
      <c r="BL86" s="20"/>
      <c r="BM86" s="20"/>
      <c r="BN86" s="20"/>
      <c r="BO86" s="20"/>
      <c r="BP86" s="20"/>
      <c r="BQ86" s="20"/>
      <c r="BR86" s="20"/>
      <c r="BS86" s="20"/>
      <c r="BT86" s="20"/>
      <c r="BU86" s="20"/>
      <c r="BV86" s="200"/>
      <c r="BW86" s="37"/>
      <c r="BX86" s="37"/>
      <c r="BY86" s="37"/>
      <c r="BZ86" s="37"/>
      <c r="CA86" s="37"/>
      <c r="CB86" s="37"/>
      <c r="CC86" s="37"/>
      <c r="CD86" s="37"/>
      <c r="CE86" s="37"/>
      <c r="CF86" s="37"/>
      <c r="CG86" s="37"/>
      <c r="CH86" s="37"/>
      <c r="CI86" s="37">
        <f t="shared" si="355"/>
        <v>0</v>
      </c>
      <c r="CJ86" s="38"/>
      <c r="CK86" s="23"/>
      <c r="CL86" s="24"/>
      <c r="CM86" s="167"/>
      <c r="CN86" s="25">
        <f t="shared" ref="CN86" si="423">1-(CL86/CM84)</f>
        <v>1</v>
      </c>
      <c r="CO86" s="23" t="str" cm="1">
        <f t="array" ref="CO86">+_xlfn.IFS(CN86&lt;0.8,"Cambio",CN86&lt;0.9,"Revisión de control",CN86&gt;0.89,"Se mantiene")</f>
        <v>Se mantiene</v>
      </c>
      <c r="CP86" s="144"/>
      <c r="CQ86" s="144"/>
      <c r="CR86" s="144"/>
      <c r="CS86" s="144"/>
      <c r="CT86" s="25">
        <f>(_xlfn.IFS(CK86="",1,CK86="SI",0)+_xlfn.IFS(CP86="",1,CP86="SI",1,CP86="NO",0)+_xlfn.IFS(CQ86="",1,CQ86="SI",1,CQ86="NO",0)+_xlfn.IFS(CR86="",1,CR86="SI",1,CR86="NO",0)+_xlfn.IFS(CS86="",1,CS86="SI",1,CS86="NO",0))/5</f>
        <v>1</v>
      </c>
    </row>
    <row r="87" spans="1:98" ht="60" customHeight="1" x14ac:dyDescent="0.35">
      <c r="A87" s="147" t="s">
        <v>1157</v>
      </c>
      <c r="B87" s="223"/>
      <c r="C87" s="149" t="s">
        <v>141</v>
      </c>
      <c r="D87" s="174"/>
      <c r="E87" s="177"/>
      <c r="F87" s="174"/>
      <c r="G87" s="208"/>
      <c r="H87" s="157"/>
      <c r="I87" s="183"/>
      <c r="J87" s="161"/>
      <c r="K87" s="161"/>
      <c r="L87" s="184"/>
      <c r="M87" s="187"/>
      <c r="N87" s="190"/>
      <c r="O87" s="193"/>
      <c r="P87" s="183"/>
      <c r="Q87" s="193"/>
      <c r="R87" s="183"/>
      <c r="S87" s="183"/>
      <c r="T87" s="183"/>
      <c r="U87" s="157"/>
      <c r="V87" s="162"/>
      <c r="W87" s="162"/>
      <c r="X87" s="194"/>
      <c r="Y87" s="161"/>
      <c r="Z87" s="161"/>
      <c r="AA87" s="165"/>
      <c r="AB87" s="165"/>
      <c r="AC87" s="165"/>
      <c r="AD87" s="195"/>
      <c r="AE87" s="157"/>
      <c r="AF87" s="158"/>
      <c r="AG87" s="157"/>
      <c r="AH87" s="157"/>
      <c r="AI87" s="158"/>
      <c r="AJ87" s="157"/>
      <c r="AK87" s="196"/>
      <c r="AL87" s="20" t="str">
        <f>CONCATENATE(J84," Control"," 4")</f>
        <v>INTI 15 Control 4</v>
      </c>
      <c r="AM87" s="22"/>
      <c r="AN87" s="22"/>
      <c r="AO87" s="22"/>
      <c r="AP87" s="22" t="str">
        <f>CONCATENATE(AM87," ",AN87," a través de ",AO87)</f>
        <v xml:space="preserve">  a través de </v>
      </c>
      <c r="AQ87" s="20"/>
      <c r="AR87" s="20" t="str">
        <f>IF(OR(AQ87="Preventivo",AQ87="Detectivo"),"Probabilidad",IF(AQ87="Correctivo","Impacto",""))</f>
        <v/>
      </c>
      <c r="AS87" s="20"/>
      <c r="AT87" s="20" t="str">
        <f>IF(AND(AQ87="Preventivo",AS87="Automático"),"50%",IF(AND(AQ87="Preventivo",AS87="Manual"),"40%",IF(AND(AQ87="Detectivo",AS87="Automático"),"40%",IF(AND(AQ87="Detectivo",AS87="Manual"),"30%",IF(AND(AQ87="Correctivo",AS87="Automático"),"35%",IF(AND(AQ87="Correctivo",AS87="Manual"),"25%",""))))))</f>
        <v/>
      </c>
      <c r="AU87" s="20"/>
      <c r="AV87" s="20"/>
      <c r="AW87" s="20"/>
      <c r="AX87" s="21">
        <f t="shared" si="420"/>
        <v>0.7</v>
      </c>
      <c r="AY87" s="20" t="str">
        <f t="shared" si="375"/>
        <v>Alta</v>
      </c>
      <c r="AZ87" s="21">
        <f t="shared" si="421"/>
        <v>0.75</v>
      </c>
      <c r="BA87" s="20" t="str">
        <f t="shared" si="377"/>
        <v>Mayor</v>
      </c>
      <c r="BB87" s="161"/>
      <c r="BC87" s="161"/>
      <c r="BD87" s="199"/>
      <c r="BE87" s="20" t="str">
        <f>CONCATENATE(J84," Acción preventiva"," 4")</f>
        <v>INTI 15 Acción preventiva 4</v>
      </c>
      <c r="BF87" s="22"/>
      <c r="BG87" s="22"/>
      <c r="BH87" s="22"/>
      <c r="BI87" s="20">
        <f>+SUM(BJ87:BU87)</f>
        <v>0</v>
      </c>
      <c r="BJ87" s="20"/>
      <c r="BK87" s="20"/>
      <c r="BL87" s="20"/>
      <c r="BM87" s="20"/>
      <c r="BN87" s="20"/>
      <c r="BO87" s="20"/>
      <c r="BP87" s="20"/>
      <c r="BQ87" s="20"/>
      <c r="BR87" s="20"/>
      <c r="BS87" s="20"/>
      <c r="BT87" s="20"/>
      <c r="BU87" s="20"/>
      <c r="BV87" s="200"/>
      <c r="BW87" s="37"/>
      <c r="BX87" s="37"/>
      <c r="BY87" s="37"/>
      <c r="BZ87" s="37"/>
      <c r="CA87" s="37"/>
      <c r="CB87" s="37"/>
      <c r="CC87" s="37"/>
      <c r="CD87" s="37"/>
      <c r="CE87" s="37"/>
      <c r="CF87" s="37"/>
      <c r="CG87" s="37"/>
      <c r="CH87" s="37"/>
      <c r="CI87" s="37">
        <f t="shared" si="355"/>
        <v>0</v>
      </c>
      <c r="CJ87" s="38"/>
      <c r="CK87" s="23"/>
      <c r="CL87" s="24"/>
      <c r="CM87" s="168"/>
      <c r="CN87" s="25">
        <f t="shared" ref="CN87" si="424">1-(CL87/CM84)</f>
        <v>1</v>
      </c>
      <c r="CO87" s="23" t="str" cm="1">
        <f t="array" ref="CO87">+_xlfn.IFS(CN87&lt;0.8,"Cambio",CN87&lt;0.9,"Revisión de control",CN87&gt;0.89,"Se mantiene")</f>
        <v>Se mantiene</v>
      </c>
      <c r="CP87" s="144"/>
      <c r="CQ87" s="144"/>
      <c r="CR87" s="144"/>
      <c r="CS87" s="144"/>
      <c r="CT87" s="25">
        <f>(_xlfn.IFS(CK87="",1,CK87="SI",0)+_xlfn.IFS(CP87="",1,CP87="SI",1,CP87="NO",0)+_xlfn.IFS(CQ87="",1,CQ87="SI",1,CQ87="NO",0)+_xlfn.IFS(CR87="",1,CR87="SI",1,CR87="NO",0)+_xlfn.IFS(CS87="",1,CS87="SI",1,CS87="NO",0))/5</f>
        <v>1</v>
      </c>
    </row>
    <row r="88" spans="1:98" ht="60" customHeight="1" x14ac:dyDescent="0.35">
      <c r="A88" s="147" t="s">
        <v>426</v>
      </c>
      <c r="B88" s="221" t="s">
        <v>140</v>
      </c>
      <c r="C88" s="149" t="s">
        <v>141</v>
      </c>
      <c r="D88" s="172" t="str">
        <f>VLOOKUP(B88,Datos!$B$65:$F$80,3,FALSE)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8" s="175" t="str">
        <f>VLOOKUP(B88,Datos!$B$65:$F$80,5,FALSE)</f>
        <v>La posibilidad de incumplir con la gestión estratégica de la información, la definición de políticas, lineamientos y estándares de TIC que fortalezcan el gobierno de datos, la interoperabilidad y la arquitectura empresarial.</v>
      </c>
      <c r="F88" s="172" t="str">
        <f>VLOOKUP(B88,Datos!$B$65:$F$80,4,FALSE)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8" s="208" t="s">
        <v>443</v>
      </c>
      <c r="H88" s="157" t="s">
        <v>1199</v>
      </c>
      <c r="I88" s="181">
        <f t="shared" ref="I88" si="425">IF(K88="",0,1)</f>
        <v>1</v>
      </c>
      <c r="J88" s="159" t="str">
        <f t="shared" ref="J88" si="426">CONCATENATE(C88," ",K88)</f>
        <v>INTI 16</v>
      </c>
      <c r="K88" s="159">
        <v>16</v>
      </c>
      <c r="L88" s="184">
        <v>46150</v>
      </c>
      <c r="M88" s="185">
        <f ca="1">+TODAY()-L88</f>
        <v>1</v>
      </c>
      <c r="N88" s="188" t="s">
        <v>1235</v>
      </c>
      <c r="O88" s="191" t="s">
        <v>19</v>
      </c>
      <c r="P88" s="181">
        <f>VLOOKUP(O88,Datos!$B$20:$D$25,3,FALSE)</f>
        <v>0.2</v>
      </c>
      <c r="Q88" s="191" t="s">
        <v>32</v>
      </c>
      <c r="R88" s="181">
        <f>VLOOKUP(Q88,Datos!$C$20:$D$25,2,FALSE)</f>
        <v>0.8</v>
      </c>
      <c r="S88" s="181">
        <f t="shared" ref="S88" si="427">+IF(P88="",R88,IF(R88="",P88,IF(P88&gt;R88,P88,R88)))</f>
        <v>0.8</v>
      </c>
      <c r="T88" s="181" t="str" cm="1">
        <f t="array" ref="T88">_xlfn.IFS(S88=P88,O88,S88=R88,Q88)</f>
        <v>El riesgo afecta la imagen de  la entidad con efecto publicitario sostenido a nivel de sector administrativo, nivel departamental o municipal</v>
      </c>
      <c r="U88" s="157" t="s">
        <v>4</v>
      </c>
      <c r="V88" s="162" t="s">
        <v>1236</v>
      </c>
      <c r="W88" s="162" t="s">
        <v>1237</v>
      </c>
      <c r="X88" s="194" t="str">
        <f t="shared" ref="X88" si="428">CONCATENATE("Posibilidad de"," ",U88," ",V88," debido ",W88)</f>
        <v>Posibilidad de pérdida reputacional en la imagen institucional antes los grupos de interés debido al desconocimiento del procedimiento INTI-P-001 y establecido para controlar la aprobación, actualización y publicación de la información documentada oficial de la entidad, dispuesta para apoyar la operación de los procesos</v>
      </c>
      <c r="Y88" s="159" t="s">
        <v>208</v>
      </c>
      <c r="Z88" s="159" t="s">
        <v>214</v>
      </c>
      <c r="AA88" s="163" t="s">
        <v>257</v>
      </c>
      <c r="AB88" s="163" t="s">
        <v>1238</v>
      </c>
      <c r="AC88" s="163" t="s">
        <v>1095</v>
      </c>
      <c r="AD88" s="195">
        <f>365*24</f>
        <v>8760</v>
      </c>
      <c r="AE88" s="157" t="str">
        <f t="shared" ref="AE88" si="429">IF(AD88&lt;=0,"",IF(AD88&lt;=2,"Muy Baja",IF(AD88&lt;=24,"Baja",IF(AD88&lt;=500,"Media",IF(AD88&lt;=5000,"Alta","Muy Alta")))))</f>
        <v>Muy Alta</v>
      </c>
      <c r="AF88" s="158">
        <f t="shared" ref="AF88" si="430">IF(AE88="","",IF(AE88="Muy Baja",0.2,IF(AE88="Baja",0.4,IF(AE88="Media",0.6,IF(AE88="Alta",0.8,IF(AE88="Muy Alta",1,))))))</f>
        <v>1</v>
      </c>
      <c r="AG88" s="158" t="str">
        <f t="shared" ref="AG88" si="431">+T88</f>
        <v>El riesgo afecta la imagen de  la entidad con efecto publicitario sostenido a nivel de sector administrativo, nivel departamental o municipal</v>
      </c>
      <c r="AH88" s="157" t="str" cm="1">
        <f t="array" ref="AH88">_xlfn.IFS(AG88=Datos!$C$6,"Leve",AG88=Datos!$D$6,"Leve",AG88=Datos!$C$7,"Menor",AG88=Datos!$D$7,"Menor",AG88=Datos!$C$8,"Moderado",AG88=Datos!$D$8,"Moderado",AG88=Datos!$C$9,"Mayor",AG88=Datos!$D$9,"Mayor",AG88=Datos!$C$10,"Catastrófico",AG88=Datos!$D$10,"Catastrófico")</f>
        <v>Mayor</v>
      </c>
      <c r="AI88" s="158">
        <f t="shared" ref="AI88" si="432">IF(AH88="","",IF(AH88="Leve",0.2,IF(AH88="Menor",0.4,IF(AH88="Moderado",0.6,IF(AH88="Mayor",0.8,IF(AH88="Catastrófico",1,))))))</f>
        <v>0.8</v>
      </c>
      <c r="AJ88" s="157" t="str">
        <f t="shared" ref="AJ88" si="433">IF(OR(AND(AE88="Muy Baja",AH88="Leve"),AND(AE88="Muy Baja",AH88="Menor"),AND(AE88="Baja",AH88="Leve")),"Bajo",IF(OR(AND(AE88="Muy baja",AH88="Moderado"),AND(AE88="Baja",AH88="Menor"),AND(AE88="Baja",AH88="Moderado"),AND(AE88="Media",AH88="Leve"),AND(AE88="Media",AH88="Menor"),AND(AE88="Media",AH88="Moderado"),AND(AE88="Alta",AH88="Leve"),AND(AE88="Alta",AH88="Menor")),"Moderado",IF(OR(AND(AE88="Muy Baja",AH88="Mayor"),AND(AE88="Baja",AH88="Mayor"),AND(AE88="Media",AH88="Mayor"),AND(AE88="Alta",AH88="Moderado"),AND(AE88="Alta",AH88="Mayor"),AND(AE88="Muy Alta",AH88="Leve"),AND(AE88="Muy Alta",AH88="Menor"),AND(AE88="Muy Alta",AH88="Moderado"),AND(AE88="Muy Alta",AH88="Mayor")),"Alto",IF(OR(AND(AE88="Muy Baja",AH88="Catastrófico"),AND(AE88="Baja",AH88="Catastrófico"),AND(AE88="Media",AH88="Catastrófico"),AND(AE88="Alta",AH88="Catastrófico"),AND(AE88="Muy Alta",AH88="Catastrófico")),"Extremo",""))))</f>
        <v>Alto</v>
      </c>
      <c r="AK88" s="196" t="str" cm="1">
        <f t="array" ref="AK88">_xlfn.IFS(AJ88="Bajo","Aceptar",AJ88="Moderado","Reducir",AJ88="Alto","Reducir",AJ88="Extremo","Reducir")</f>
        <v>Reducir</v>
      </c>
      <c r="AL88" s="20" t="str">
        <f>CONCATENATE(J88," Control"," 1")</f>
        <v>INTI 16 Control 1</v>
      </c>
      <c r="AM88" s="22" t="s">
        <v>1203</v>
      </c>
      <c r="AN88" s="22" t="s">
        <v>1239</v>
      </c>
      <c r="AO88" s="22" t="s">
        <v>1240</v>
      </c>
      <c r="AP88" s="22" t="str">
        <f>CONCATENATE(AM88," ",AN88," a través del ",AO88)</f>
        <v xml:space="preserve">La OFICINA DE PLANEACIÓN evalúa la pertinencia de la solicitud de elaboración o actualización de información documentada  a través del la forma SOLICITUD DE ELABORACIÓN O MODIFICACIÓN DE DOCUMENTOS INTI-F-007 cada vez que la dependencia la diligencia, donde se verifica el tipo de solicitud, el criterio de la solicitud y si es pertinente con base a la necesidad y el cumplimiento del Sistema Integrado de Gestión </v>
      </c>
      <c r="AQ88" s="20" t="s">
        <v>53</v>
      </c>
      <c r="AR88" s="20" t="str">
        <f t="shared" si="18"/>
        <v>Probabilidad</v>
      </c>
      <c r="AS88" s="20" t="s">
        <v>56</v>
      </c>
      <c r="AT88" s="20" t="str">
        <f t="shared" si="19"/>
        <v>40%</v>
      </c>
      <c r="AU88" s="20" t="s">
        <v>1</v>
      </c>
      <c r="AV88" s="20" t="s">
        <v>2</v>
      </c>
      <c r="AW88" s="20" t="s">
        <v>3</v>
      </c>
      <c r="AX88" s="21">
        <f t="shared" ref="AX88" si="434">+IF(AR88="Probabilidad",AF88-(AF88*AT88),AF88)</f>
        <v>0.6</v>
      </c>
      <c r="AY88" s="20" t="str">
        <f t="shared" si="375"/>
        <v>Media</v>
      </c>
      <c r="AZ88" s="21">
        <f t="shared" ref="AZ88" si="435">+IF(AR88="Impacto",AI88-(AI88*AT88),AI88)</f>
        <v>0.8</v>
      </c>
      <c r="BA88" s="20" t="str">
        <f t="shared" si="377"/>
        <v>Mayor</v>
      </c>
      <c r="BB88" s="159" t="str">
        <f t="shared" ref="BB88" si="436">IF(OR(AND(AY91="Muy Baja",BA91="Leve"),AND(AY91="Muy Baja",BA91="Menor"),AND(AY91="Baja",BA91="Leve")),"Bajo",IF(OR(AND(AY91="Muy baja",BA91="Moderado"),AND(AY91="Baja",BA91="Menor"),AND(AY91="Baja",BA91="Moderado"),AND(AY91="Media",BA91="Leve"),AND(AY91="Media",BA91="Menor"),AND(AY91="Media",BA91="Moderado"),AND(AY91="Alta",BA91="Leve"),AND(AY91="Alta",BA91="Menor")),"Moderado",IF(OR(AND(AY91="Muy Baja",BA91="Mayor"),AND(AY91="Baja",BA91="Mayor"),AND(AY91="Media",BA91="Mayor"),AND(AY91="Alta",BA91="Moderado"),AND(AY91="Alta",BA91="Mayor"),AND(AY91="Muy Alta",BA91="Leve"),AND(AY91="Muy Alta",BA91="Menor"),AND(AY91="Muy Alta",BA91="Moderado"),AND(AY91="Muy Alta",BA91="Mayor")),"Alto",IF(OR(AND(AY91="Muy Baja",BA91="Catastrófico"),AND(AY91="Baja",BA91="Catastrófico"),AND(AY91="Media",BA91="Catastrófico"),AND(AY91="Alta",BA91="Catastrófico"),AND(AY91="Muy Alta",BA91="Catastrófico")),"Extremo",""))))</f>
        <v>Moderado</v>
      </c>
      <c r="BC88" s="159" t="str" cm="1">
        <f t="array" ref="BC88">_xlfn.IFS(BB88="Bajo","Aceptar",BB88="Moderado","Reducir",BB88="Alto","Reducir",BB88="Extremo","Reducir")</f>
        <v>Reducir</v>
      </c>
      <c r="BD88" s="197" t="str" cm="1">
        <f t="array" ref="BD88">_xlfn.IFS(BC88="Aceptar","No",BC88="Reducir","Si")</f>
        <v>Si</v>
      </c>
      <c r="BE88" s="20" t="str">
        <f>CONCATENATE(J88," Acción preventiva"," 1")</f>
        <v>INTI 16 Acción preventiva 1</v>
      </c>
      <c r="BF88" s="22" t="s">
        <v>309</v>
      </c>
      <c r="BG88" s="22" t="s">
        <v>444</v>
      </c>
      <c r="BH88" s="22" t="s">
        <v>445</v>
      </c>
      <c r="BI88" s="20">
        <f t="shared" si="354"/>
        <v>1</v>
      </c>
      <c r="BJ88" s="20"/>
      <c r="BK88" s="20"/>
      <c r="BL88" s="20"/>
      <c r="BM88" s="20"/>
      <c r="BN88" s="20"/>
      <c r="BO88" s="20"/>
      <c r="BP88" s="20"/>
      <c r="BQ88" s="20"/>
      <c r="BR88" s="20"/>
      <c r="BS88" s="20"/>
      <c r="BT88" s="20">
        <v>1</v>
      </c>
      <c r="BU88" s="20"/>
      <c r="BV88" s="200">
        <f t="shared" si="379"/>
        <v>0</v>
      </c>
      <c r="BW88" s="37"/>
      <c r="BX88" s="37"/>
      <c r="BY88" s="37"/>
      <c r="BZ88" s="37"/>
      <c r="CA88" s="37"/>
      <c r="CB88" s="37"/>
      <c r="CC88" s="37"/>
      <c r="CD88" s="37"/>
      <c r="CE88" s="37"/>
      <c r="CF88" s="37"/>
      <c r="CG88" s="37"/>
      <c r="CH88" s="37"/>
      <c r="CI88" s="37">
        <f t="shared" si="355"/>
        <v>0</v>
      </c>
      <c r="CJ88" s="38"/>
      <c r="CK88" s="23"/>
      <c r="CL88" s="24"/>
      <c r="CM88" s="166">
        <f t="shared" ref="CM88" si="437">+AD88</f>
        <v>8760</v>
      </c>
      <c r="CN88" s="25">
        <f t="shared" ref="CN88" si="438">1-(CL88/CM88)</f>
        <v>1</v>
      </c>
      <c r="CO88" s="23" t="str" cm="1">
        <f t="array" ref="CO88">+_xlfn.IFS(CN88&lt;0.8,"Cambio",CN88&lt;0.9,"Revisión de control",CN88&gt;0.89,"Se mantiene")</f>
        <v>Se mantiene</v>
      </c>
      <c r="CP88" s="144"/>
      <c r="CQ88" s="144"/>
      <c r="CR88" s="144"/>
      <c r="CS88" s="144"/>
      <c r="CT88" s="25">
        <f t="shared" si="358"/>
        <v>1</v>
      </c>
    </row>
    <row r="89" spans="1:98" ht="60" customHeight="1" x14ac:dyDescent="0.35">
      <c r="A89" s="147" t="s">
        <v>426</v>
      </c>
      <c r="B89" s="222"/>
      <c r="C89" s="149" t="s">
        <v>141</v>
      </c>
      <c r="D89" s="173"/>
      <c r="E89" s="176"/>
      <c r="F89" s="173"/>
      <c r="G89" s="208"/>
      <c r="H89" s="157"/>
      <c r="I89" s="182"/>
      <c r="J89" s="160"/>
      <c r="K89" s="160"/>
      <c r="L89" s="184"/>
      <c r="M89" s="186"/>
      <c r="N89" s="189"/>
      <c r="O89" s="192"/>
      <c r="P89" s="182"/>
      <c r="Q89" s="192"/>
      <c r="R89" s="182"/>
      <c r="S89" s="182"/>
      <c r="T89" s="182"/>
      <c r="U89" s="157"/>
      <c r="V89" s="162"/>
      <c r="W89" s="162"/>
      <c r="X89" s="194"/>
      <c r="Y89" s="160"/>
      <c r="Z89" s="160"/>
      <c r="AA89" s="164"/>
      <c r="AB89" s="164"/>
      <c r="AC89" s="164"/>
      <c r="AD89" s="195"/>
      <c r="AE89" s="157"/>
      <c r="AF89" s="158"/>
      <c r="AG89" s="157"/>
      <c r="AH89" s="157"/>
      <c r="AI89" s="158"/>
      <c r="AJ89" s="157"/>
      <c r="AK89" s="196"/>
      <c r="AL89" s="20" t="str">
        <f>CONCATENATE(J88," Control"," 2")</f>
        <v>INTI 16 Control 2</v>
      </c>
      <c r="AM89" s="22" t="s">
        <v>1203</v>
      </c>
      <c r="AN89" s="22" t="s">
        <v>1241</v>
      </c>
      <c r="AO89" s="22" t="s">
        <v>1242</v>
      </c>
      <c r="AP89" s="22" t="str">
        <f>CONCATENATE(AM89," ",AN89," a través del ",AO89)</f>
        <v>La OFICINA DE PLANEACIÓN evalúa el contenido del documento que presenta la dependencia responsable del documento a través del la SOLICITUD DE ELABORACIÓN O MODIFICACIÓN DE DOCUMENTOS INTI-F-007 y la forma que debe utilizarse para el contenido del documento con el objetivo de aprobarla para publicación en pagina web (si aplica) y en la intranet en el repositorio de documentos vigentes del Sistema Integrado de Gestión - SIG</v>
      </c>
      <c r="AQ89" s="20" t="s">
        <v>54</v>
      </c>
      <c r="AR89" s="20" t="str">
        <f t="shared" si="18"/>
        <v>Probabilidad</v>
      </c>
      <c r="AS89" s="20" t="s">
        <v>56</v>
      </c>
      <c r="AT89" s="20" t="str">
        <f t="shared" si="19"/>
        <v>30%</v>
      </c>
      <c r="AU89" s="20" t="s">
        <v>1</v>
      </c>
      <c r="AV89" s="20" t="s">
        <v>2</v>
      </c>
      <c r="AW89" s="20" t="s">
        <v>7</v>
      </c>
      <c r="AX89" s="21">
        <f t="shared" ref="AX89:AX91" si="439">+IF(AR89="Probabilidad",AX88-(AX88*AT89),AX88)</f>
        <v>0.42</v>
      </c>
      <c r="AY89" s="20" t="str">
        <f t="shared" si="375"/>
        <v>Media</v>
      </c>
      <c r="AZ89" s="21">
        <f t="shared" ref="AZ89:AZ91" si="440">+IF(AR89="Impacto",AZ88-(AZ88*AT89),AZ88)</f>
        <v>0.8</v>
      </c>
      <c r="BA89" s="20" t="str">
        <f t="shared" si="377"/>
        <v>Mayor</v>
      </c>
      <c r="BB89" s="160"/>
      <c r="BC89" s="160"/>
      <c r="BD89" s="198"/>
      <c r="BE89" s="20" t="str">
        <f>CONCATENATE(J88," Acción preventiva"," 2")</f>
        <v>INTI 16 Acción preventiva 2</v>
      </c>
      <c r="BF89" s="22"/>
      <c r="BG89" s="22"/>
      <c r="BH89" s="22"/>
      <c r="BI89" s="20">
        <f t="shared" si="354"/>
        <v>0</v>
      </c>
      <c r="BJ89" s="20"/>
      <c r="BK89" s="20"/>
      <c r="BL89" s="20"/>
      <c r="BM89" s="20"/>
      <c r="BN89" s="20"/>
      <c r="BO89" s="20"/>
      <c r="BP89" s="20"/>
      <c r="BQ89" s="20"/>
      <c r="BR89" s="20"/>
      <c r="BS89" s="20"/>
      <c r="BT89" s="20"/>
      <c r="BU89" s="20"/>
      <c r="BV89" s="200"/>
      <c r="BW89" s="37"/>
      <c r="BX89" s="37"/>
      <c r="BY89" s="37"/>
      <c r="BZ89" s="37"/>
      <c r="CA89" s="37"/>
      <c r="CB89" s="37"/>
      <c r="CC89" s="37"/>
      <c r="CD89" s="37"/>
      <c r="CE89" s="37"/>
      <c r="CF89" s="37"/>
      <c r="CG89" s="37"/>
      <c r="CH89" s="37"/>
      <c r="CI89" s="37">
        <f t="shared" si="355"/>
        <v>0</v>
      </c>
      <c r="CJ89" s="38"/>
      <c r="CK89" s="23"/>
      <c r="CL89" s="24"/>
      <c r="CM89" s="167"/>
      <c r="CN89" s="25">
        <f t="shared" ref="CN89" si="441">1-(CL89/CM88)</f>
        <v>1</v>
      </c>
      <c r="CO89" s="23" t="str" cm="1">
        <f t="array" ref="CO89">+_xlfn.IFS(CN89&lt;0.8,"Cambio",CN89&lt;0.9,"Revisión de control",CN89&gt;0.89,"Se mantiene")</f>
        <v>Se mantiene</v>
      </c>
      <c r="CP89" s="144"/>
      <c r="CQ89" s="144"/>
      <c r="CR89" s="144"/>
      <c r="CS89" s="144"/>
      <c r="CT89" s="25">
        <f t="shared" si="358"/>
        <v>1</v>
      </c>
    </row>
    <row r="90" spans="1:98" ht="60" customHeight="1" x14ac:dyDescent="0.35">
      <c r="A90" s="147" t="s">
        <v>426</v>
      </c>
      <c r="B90" s="222"/>
      <c r="C90" s="149" t="s">
        <v>141</v>
      </c>
      <c r="D90" s="173"/>
      <c r="E90" s="176"/>
      <c r="F90" s="173"/>
      <c r="G90" s="208"/>
      <c r="H90" s="157"/>
      <c r="I90" s="182"/>
      <c r="J90" s="160"/>
      <c r="K90" s="160"/>
      <c r="L90" s="184"/>
      <c r="M90" s="186"/>
      <c r="N90" s="189"/>
      <c r="O90" s="192"/>
      <c r="P90" s="182"/>
      <c r="Q90" s="192"/>
      <c r="R90" s="182"/>
      <c r="S90" s="182"/>
      <c r="T90" s="182"/>
      <c r="U90" s="157"/>
      <c r="V90" s="162"/>
      <c r="W90" s="162"/>
      <c r="X90" s="194"/>
      <c r="Y90" s="160"/>
      <c r="Z90" s="160"/>
      <c r="AA90" s="164"/>
      <c r="AB90" s="164"/>
      <c r="AC90" s="164"/>
      <c r="AD90" s="195"/>
      <c r="AE90" s="157"/>
      <c r="AF90" s="158"/>
      <c r="AG90" s="157"/>
      <c r="AH90" s="157"/>
      <c r="AI90" s="158"/>
      <c r="AJ90" s="157"/>
      <c r="AK90" s="196"/>
      <c r="AL90" s="20" t="str">
        <f>CONCATENATE(J88," Control"," 3")</f>
        <v>INTI 16 Control 3</v>
      </c>
      <c r="AM90" s="22" t="s">
        <v>1203</v>
      </c>
      <c r="AN90" s="22" t="s">
        <v>1243</v>
      </c>
      <c r="AO90" s="22" t="s">
        <v>1244</v>
      </c>
      <c r="AP90" s="22" t="str">
        <f>CONCATENATE(AM90," ",AN90," a través de ",AO90)</f>
        <v>La OFICINA DE PLANEACIÓN informa a la dependencia responsable del documento la urgencia de actualización (creación, modificación o eliminación) del SIG a través de una comunicación por correo electrónico sobre observaciones encontradas al proceso basadas en informes de auditoría o seguimiento a  los procesos creando una solicitud de elaboración o modificación del documento</v>
      </c>
      <c r="AQ90" s="20" t="s">
        <v>55</v>
      </c>
      <c r="AR90" s="20" t="str">
        <f t="shared" si="18"/>
        <v>Impacto</v>
      </c>
      <c r="AS90" s="20" t="s">
        <v>56</v>
      </c>
      <c r="AT90" s="20" t="str">
        <f t="shared" si="19"/>
        <v>25%</v>
      </c>
      <c r="AU90" s="20" t="s">
        <v>5</v>
      </c>
      <c r="AV90" s="20" t="s">
        <v>2</v>
      </c>
      <c r="AW90" s="20" t="s">
        <v>3</v>
      </c>
      <c r="AX90" s="21">
        <f t="shared" si="439"/>
        <v>0.42</v>
      </c>
      <c r="AY90" s="20" t="str">
        <f t="shared" si="375"/>
        <v>Media</v>
      </c>
      <c r="AZ90" s="21">
        <f t="shared" si="440"/>
        <v>0.60000000000000009</v>
      </c>
      <c r="BA90" s="20" t="str">
        <f t="shared" si="377"/>
        <v>Moderado</v>
      </c>
      <c r="BB90" s="160"/>
      <c r="BC90" s="160"/>
      <c r="BD90" s="198"/>
      <c r="BE90" s="20" t="str">
        <f>CONCATENATE(J88," Acción preventiva"," 3")</f>
        <v>INTI 16 Acción preventiva 3</v>
      </c>
      <c r="BF90" s="22"/>
      <c r="BG90" s="22"/>
      <c r="BH90" s="22"/>
      <c r="BI90" s="20">
        <f t="shared" si="354"/>
        <v>0</v>
      </c>
      <c r="BJ90" s="20"/>
      <c r="BK90" s="20"/>
      <c r="BL90" s="20"/>
      <c r="BM90" s="20"/>
      <c r="BN90" s="20"/>
      <c r="BO90" s="20"/>
      <c r="BP90" s="20"/>
      <c r="BQ90" s="20"/>
      <c r="BR90" s="20"/>
      <c r="BS90" s="20"/>
      <c r="BT90" s="20"/>
      <c r="BU90" s="20"/>
      <c r="BV90" s="200"/>
      <c r="BW90" s="37"/>
      <c r="BX90" s="37"/>
      <c r="BY90" s="37"/>
      <c r="BZ90" s="37"/>
      <c r="CA90" s="37"/>
      <c r="CB90" s="37"/>
      <c r="CC90" s="37"/>
      <c r="CD90" s="37"/>
      <c r="CE90" s="37"/>
      <c r="CF90" s="37"/>
      <c r="CG90" s="37"/>
      <c r="CH90" s="37"/>
      <c r="CI90" s="37">
        <f t="shared" si="355"/>
        <v>0</v>
      </c>
      <c r="CJ90" s="38"/>
      <c r="CK90" s="23"/>
      <c r="CL90" s="24"/>
      <c r="CM90" s="167"/>
      <c r="CN90" s="25">
        <f t="shared" ref="CN90" si="442">1-(CL90/CM88)</f>
        <v>1</v>
      </c>
      <c r="CO90" s="23" t="str" cm="1">
        <f t="array" ref="CO90">+_xlfn.IFS(CN90&lt;0.8,"Cambio",CN90&lt;0.9,"Revisión de control",CN90&gt;0.89,"Se mantiene")</f>
        <v>Se mantiene</v>
      </c>
      <c r="CP90" s="144"/>
      <c r="CQ90" s="144"/>
      <c r="CR90" s="144"/>
      <c r="CS90" s="144"/>
      <c r="CT90" s="25">
        <f t="shared" si="358"/>
        <v>1</v>
      </c>
    </row>
    <row r="91" spans="1:98" ht="60" customHeight="1" x14ac:dyDescent="0.35">
      <c r="A91" s="147" t="s">
        <v>426</v>
      </c>
      <c r="B91" s="223"/>
      <c r="C91" s="149" t="s">
        <v>141</v>
      </c>
      <c r="D91" s="174"/>
      <c r="E91" s="177"/>
      <c r="F91" s="174"/>
      <c r="G91" s="208"/>
      <c r="H91" s="157"/>
      <c r="I91" s="183"/>
      <c r="J91" s="161"/>
      <c r="K91" s="161"/>
      <c r="L91" s="184"/>
      <c r="M91" s="187"/>
      <c r="N91" s="190"/>
      <c r="O91" s="193"/>
      <c r="P91" s="183"/>
      <c r="Q91" s="193"/>
      <c r="R91" s="183"/>
      <c r="S91" s="183"/>
      <c r="T91" s="183"/>
      <c r="U91" s="157"/>
      <c r="V91" s="162"/>
      <c r="W91" s="162"/>
      <c r="X91" s="194"/>
      <c r="Y91" s="161"/>
      <c r="Z91" s="161"/>
      <c r="AA91" s="165"/>
      <c r="AB91" s="165"/>
      <c r="AC91" s="165"/>
      <c r="AD91" s="195"/>
      <c r="AE91" s="157"/>
      <c r="AF91" s="158"/>
      <c r="AG91" s="157"/>
      <c r="AH91" s="157"/>
      <c r="AI91" s="158"/>
      <c r="AJ91" s="157"/>
      <c r="AK91" s="196"/>
      <c r="AL91" s="20" t="str">
        <f>CONCATENATE(J88," Control"," 4")</f>
        <v>INTI 16 Control 4</v>
      </c>
      <c r="AM91" s="22"/>
      <c r="AN91" s="22"/>
      <c r="AO91" s="22"/>
      <c r="AP91" s="22" t="str">
        <f>CONCATENATE(AM91," ",AN91," a través de ",AO91)</f>
        <v xml:space="preserve">  a través de </v>
      </c>
      <c r="AQ91" s="20"/>
      <c r="AR91" s="20" t="str">
        <f t="shared" si="18"/>
        <v/>
      </c>
      <c r="AS91" s="20"/>
      <c r="AT91" s="20" t="str">
        <f t="shared" si="19"/>
        <v/>
      </c>
      <c r="AU91" s="20"/>
      <c r="AV91" s="20"/>
      <c r="AW91" s="20"/>
      <c r="AX91" s="21">
        <f t="shared" si="439"/>
        <v>0.42</v>
      </c>
      <c r="AY91" s="20" t="str">
        <f t="shared" si="375"/>
        <v>Media</v>
      </c>
      <c r="AZ91" s="21">
        <f t="shared" si="440"/>
        <v>0.60000000000000009</v>
      </c>
      <c r="BA91" s="20" t="str">
        <f t="shared" si="377"/>
        <v>Moderado</v>
      </c>
      <c r="BB91" s="161"/>
      <c r="BC91" s="161"/>
      <c r="BD91" s="199"/>
      <c r="BE91" s="20" t="str">
        <f>CONCATENATE(J88," Acción preventiva"," 4")</f>
        <v>INTI 16 Acción preventiva 4</v>
      </c>
      <c r="BF91" s="22"/>
      <c r="BG91" s="22"/>
      <c r="BH91" s="22"/>
      <c r="BI91" s="20">
        <f t="shared" si="354"/>
        <v>0</v>
      </c>
      <c r="BJ91" s="20"/>
      <c r="BK91" s="20"/>
      <c r="BL91" s="20"/>
      <c r="BM91" s="20"/>
      <c r="BN91" s="20"/>
      <c r="BO91" s="20"/>
      <c r="BP91" s="20"/>
      <c r="BQ91" s="20"/>
      <c r="BR91" s="20"/>
      <c r="BS91" s="20"/>
      <c r="BT91" s="20"/>
      <c r="BU91" s="20"/>
      <c r="BV91" s="200"/>
      <c r="BW91" s="37"/>
      <c r="BX91" s="37"/>
      <c r="BY91" s="37"/>
      <c r="BZ91" s="37"/>
      <c r="CA91" s="37"/>
      <c r="CB91" s="37"/>
      <c r="CC91" s="37"/>
      <c r="CD91" s="37"/>
      <c r="CE91" s="37"/>
      <c r="CF91" s="37"/>
      <c r="CG91" s="37"/>
      <c r="CH91" s="37"/>
      <c r="CI91" s="37">
        <f t="shared" si="355"/>
        <v>0</v>
      </c>
      <c r="CJ91" s="38"/>
      <c r="CK91" s="23"/>
      <c r="CL91" s="24"/>
      <c r="CM91" s="168"/>
      <c r="CN91" s="25">
        <f t="shared" ref="CN91" si="443">1-(CL91/CM88)</f>
        <v>1</v>
      </c>
      <c r="CO91" s="23" t="str" cm="1">
        <f t="array" ref="CO91">+_xlfn.IFS(CN91&lt;0.8,"Cambio",CN91&lt;0.9,"Revisión de control",CN91&gt;0.89,"Se mantiene")</f>
        <v>Se mantiene</v>
      </c>
      <c r="CP91" s="144"/>
      <c r="CQ91" s="144"/>
      <c r="CR91" s="144"/>
      <c r="CS91" s="144"/>
      <c r="CT91" s="25">
        <f t="shared" si="358"/>
        <v>1</v>
      </c>
    </row>
    <row r="92" spans="1:98" ht="60" customHeight="1" x14ac:dyDescent="0.35">
      <c r="A92" s="147" t="s">
        <v>330</v>
      </c>
      <c r="B92" s="204" t="s">
        <v>142</v>
      </c>
      <c r="C92" s="148" t="s">
        <v>143</v>
      </c>
      <c r="D92" s="172" t="str">
        <f>VLOOKUP(B92,Datos!$B$65:$F$80,3,FALSE)</f>
        <v>Asegurar la atención al ciudadano, mediante los modelos de atención por oferta, demanda y descongestión, que permita detectar las necesidades de ordenamiento social de la propiedad rural</v>
      </c>
      <c r="E92" s="175" t="str">
        <f>VLOOKUP(B92,Datos!$B$65:$F$80,5,FALSE)</f>
        <v>La posibilidad de incumplir con la atención al ciudadano, mediante los modelos de atención por oferta, demanda y descongestión</v>
      </c>
      <c r="F92" s="172" t="str">
        <f>VLOOKUP(B92,Datos!$B$65:$F$80,4,FALSE)</f>
        <v>Inicia con la recepción del rezago documental y finaliza con la identificación y respuesta de las Peticiones, Quejas, Reclamos, Denuncias y Felicitaciones que recibe la Agencia Nacional de Tierras</v>
      </c>
      <c r="G92" s="208" t="s">
        <v>312</v>
      </c>
      <c r="H92" s="157" t="s">
        <v>1781</v>
      </c>
      <c r="I92" s="181">
        <f t="shared" ref="I92" si="444">IF(K92="",0,1)</f>
        <v>1</v>
      </c>
      <c r="J92" s="159" t="str">
        <f t="shared" ref="J92" si="445">CONCATENATE(C92," ",K92)</f>
        <v>GEMA 17</v>
      </c>
      <c r="K92" s="159">
        <v>17</v>
      </c>
      <c r="L92" s="184">
        <v>46150</v>
      </c>
      <c r="M92" s="185">
        <f ca="1">+TODAY()-L92</f>
        <v>1</v>
      </c>
      <c r="N92" s="188" t="s">
        <v>1782</v>
      </c>
      <c r="O92" s="191" t="s">
        <v>23</v>
      </c>
      <c r="P92" s="181">
        <f>VLOOKUP(O92,Datos!$B$20:$D$25,3,FALSE)</f>
        <v>0.4</v>
      </c>
      <c r="Q92" s="191" t="s">
        <v>35</v>
      </c>
      <c r="R92" s="181">
        <f>VLOOKUP(Q92,Datos!$C$20:$D$25,2,FALSE)</f>
        <v>1</v>
      </c>
      <c r="S92" s="181">
        <f t="shared" ref="S92" si="446">+IF(P92="",R92,IF(R92="",P92,IF(P92&gt;R92,P92,R92)))</f>
        <v>1</v>
      </c>
      <c r="T92" s="181" t="str" cm="1">
        <f t="array" ref="T92">_xlfn.IFS(S92=P92,O92,S92=R92,Q92)</f>
        <v>El riesgo afecta la imagen de la entidad a nivel nacional, con efecto publicitarios sostenible a nivel país</v>
      </c>
      <c r="U92" s="157" t="s">
        <v>4</v>
      </c>
      <c r="V92" s="162" t="s">
        <v>1783</v>
      </c>
      <c r="W92" s="162" t="s">
        <v>1784</v>
      </c>
      <c r="X92" s="194" t="str">
        <f t="shared" ref="X92" si="447">CONCATENATE("Posibilidad de"," ",U92," ",V92," debido ",W92)</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Y92" s="159" t="s">
        <v>211</v>
      </c>
      <c r="Z92" s="159" t="s">
        <v>214</v>
      </c>
      <c r="AA92" s="163" t="s">
        <v>257</v>
      </c>
      <c r="AB92" s="163" t="s">
        <v>1202</v>
      </c>
      <c r="AC92" s="163" t="s">
        <v>1079</v>
      </c>
      <c r="AD92" s="195">
        <v>48000</v>
      </c>
      <c r="AE92" s="157" t="str">
        <f t="shared" ref="AE92" si="448">IF(AD92&lt;=0,"",IF(AD92&lt;=2,"Muy Baja",IF(AD92&lt;=24,"Baja",IF(AD92&lt;=500,"Media",IF(AD92&lt;=5000,"Alta","Muy Alta")))))</f>
        <v>Muy Alta</v>
      </c>
      <c r="AF92" s="158">
        <f t="shared" ref="AF92" si="449">IF(AE92="","",IF(AE92="Muy Baja",0.2,IF(AE92="Baja",0.4,IF(AE92="Media",0.6,IF(AE92="Alta",0.8,IF(AE92="Muy Alta",1,))))))</f>
        <v>1</v>
      </c>
      <c r="AG92" s="158" t="str">
        <f t="shared" ref="AG92" si="450">+T92</f>
        <v>El riesgo afecta la imagen de la entidad a nivel nacional, con efecto publicitarios sostenible a nivel país</v>
      </c>
      <c r="AH92" s="157" t="str" cm="1">
        <f t="array" ref="AH92">_xlfn.IFS(AG92=Datos!$C$6,"Leve",AG92=Datos!$D$6,"Leve",AG92=Datos!$C$7,"Menor",AG92=Datos!$D$7,"Menor",AG92=Datos!$C$8,"Moderado",AG92=Datos!$D$8,"Moderado",AG92=Datos!$C$9,"Mayor",AG92=Datos!$D$9,"Mayor",AG92=Datos!$C$10,"Catastrófico",AG92=Datos!$D$10,"Catastrófico")</f>
        <v>Catastrófico</v>
      </c>
      <c r="AI92" s="158">
        <f t="shared" ref="AI92" si="451">IF(AH92="","",IF(AH92="Leve",0.2,IF(AH92="Menor",0.4,IF(AH92="Moderado",0.6,IF(AH92="Mayor",0.8,IF(AH92="Catastrófico",1,))))))</f>
        <v>1</v>
      </c>
      <c r="AJ92" s="157" t="str">
        <f t="shared" ref="AJ92" si="452">IF(OR(AND(AE92="Muy Baja",AH92="Leve"),AND(AE92="Muy Baja",AH92="Menor"),AND(AE92="Baja",AH92="Leve")),"Bajo",IF(OR(AND(AE92="Muy baja",AH92="Moderado"),AND(AE92="Baja",AH92="Menor"),AND(AE92="Baja",AH92="Moderado"),AND(AE92="Media",AH92="Leve"),AND(AE92="Media",AH92="Menor"),AND(AE92="Media",AH92="Moderado"),AND(AE92="Alta",AH92="Leve"),AND(AE92="Alta",AH92="Menor")),"Moderado",IF(OR(AND(AE92="Muy Baja",AH92="Mayor"),AND(AE92="Baja",AH92="Mayor"),AND(AE92="Media",AH92="Mayor"),AND(AE92="Alta",AH92="Moderado"),AND(AE92="Alta",AH92="Mayor"),AND(AE92="Muy Alta",AH92="Leve"),AND(AE92="Muy Alta",AH92="Menor"),AND(AE92="Muy Alta",AH92="Moderado"),AND(AE92="Muy Alta",AH92="Mayor")),"Alto",IF(OR(AND(AE92="Muy Baja",AH92="Catastrófico"),AND(AE92="Baja",AH92="Catastrófico"),AND(AE92="Media",AH92="Catastrófico"),AND(AE92="Alta",AH92="Catastrófico"),AND(AE92="Muy Alta",AH92="Catastrófico")),"Extremo",""))))</f>
        <v>Extremo</v>
      </c>
      <c r="AK92" s="196" t="str" cm="1">
        <f t="array" ref="AK92">_xlfn.IFS(AJ92="Bajo","Aceptar",AJ92="Moderado","Reducir",AJ92="Alto","Reducir",AJ92="Extremo","Reducir")</f>
        <v>Reducir</v>
      </c>
      <c r="AL92" s="20" t="str">
        <f>CONCATENATE(J92," Control"," 1")</f>
        <v>GEMA 17 Control 1</v>
      </c>
      <c r="AM92" s="22" t="s">
        <v>1785</v>
      </c>
      <c r="AN92" s="22" t="s">
        <v>1786</v>
      </c>
      <c r="AO92" s="22" t="s">
        <v>1788</v>
      </c>
      <c r="AP92" s="22" t="str">
        <f>CONCATENATE(AM92," ",AN92," a través del ",AO92)</f>
        <v>La SECRETARÍA GENERAL valida la ejecución del plan de atención de las PQRSD a través del reporte de ORFEO  donde se evidencia la implementación del plan de atención generado por las dependencias de las PQRSD rezagadas</v>
      </c>
      <c r="AQ92" s="20" t="s">
        <v>54</v>
      </c>
      <c r="AR92" s="20" t="str">
        <f t="shared" ref="AR92:AR135" si="453">IF(OR(AQ92="Preventivo",AQ92="Detectivo"),"Probabilidad",IF(AQ92="Correctivo","Impacto",""))</f>
        <v>Probabilidad</v>
      </c>
      <c r="AS92" s="20" t="s">
        <v>56</v>
      </c>
      <c r="AT92" s="20" t="str">
        <f t="shared" ref="AT92:AT135" si="454">IF(AND(AQ92="Preventivo",AS92="Automático"),"50%",IF(AND(AQ92="Preventivo",AS92="Manual"),"40%",IF(AND(AQ92="Detectivo",AS92="Automático"),"40%",IF(AND(AQ92="Detectivo",AS92="Manual"),"30%",IF(AND(AQ92="Correctivo",AS92="Automático"),"35%",IF(AND(AQ92="Correctivo",AS92="Manual"),"25%",""))))))</f>
        <v>30%</v>
      </c>
      <c r="AU92" s="20" t="s">
        <v>5</v>
      </c>
      <c r="AV92" s="20" t="s">
        <v>2</v>
      </c>
      <c r="AW92" s="20" t="s">
        <v>3</v>
      </c>
      <c r="AX92" s="21">
        <f t="shared" ref="AX92" si="455">+IF(AR92="Probabilidad",AF92-(AF92*AT92),AF92)</f>
        <v>0.7</v>
      </c>
      <c r="AY92" s="20" t="str">
        <f t="shared" si="375"/>
        <v>Alta</v>
      </c>
      <c r="AZ92" s="21">
        <f t="shared" ref="AZ92" si="456">+IF(AR92="Impacto",AI92-(AI92*AT92),AI92)</f>
        <v>1</v>
      </c>
      <c r="BA92" s="20" t="str">
        <f t="shared" si="377"/>
        <v>Catastrófico</v>
      </c>
      <c r="BB92" s="159" t="str">
        <f t="shared" ref="BB92" si="457">IF(OR(AND(AY95="Muy Baja",BA95="Leve"),AND(AY95="Muy Baja",BA95="Menor"),AND(AY95="Baja",BA95="Leve")),"Bajo",IF(OR(AND(AY95="Muy baja",BA95="Moderado"),AND(AY95="Baja",BA95="Menor"),AND(AY95="Baja",BA95="Moderado"),AND(AY95="Media",BA95="Leve"),AND(AY95="Media",BA95="Menor"),AND(AY95="Media",BA95="Moderado"),AND(AY95="Alta",BA95="Leve"),AND(AY95="Alta",BA95="Menor")),"Moderado",IF(OR(AND(AY95="Muy Baja",BA95="Mayor"),AND(AY95="Baja",BA95="Mayor"),AND(AY95="Media",BA95="Mayor"),AND(AY95="Alta",BA95="Moderado"),AND(AY95="Alta",BA95="Mayor"),AND(AY95="Muy Alta",BA95="Leve"),AND(AY95="Muy Alta",BA95="Menor"),AND(AY95="Muy Alta",BA95="Moderado"),AND(AY95="Muy Alta",BA95="Mayor")),"Alto",IF(OR(AND(AY95="Muy Baja",BA95="Catastrófico"),AND(AY95="Baja",BA95="Catastrófico"),AND(AY95="Media",BA95="Catastrófico"),AND(AY95="Alta",BA95="Catastrófico"),AND(AY95="Muy Alta",BA95="Catastrófico")),"Extremo",""))))</f>
        <v>Alto</v>
      </c>
      <c r="BC92" s="159" t="str" cm="1">
        <f t="array" ref="BC92">_xlfn.IFS(BB92="Bajo","Aceptar",BB92="Moderado","Reducir",BB92="Alto","Reducir",BB92="Extremo","Reducir")</f>
        <v>Reducir</v>
      </c>
      <c r="BD92" s="197" t="str" cm="1">
        <f t="array" ref="BD92">_xlfn.IFS(BC92="Aceptar","No",BC92="Reducir","Si")</f>
        <v>Si</v>
      </c>
      <c r="BE92" s="20" t="str">
        <f>CONCATENATE(J92," Acción preventiva"," 1")</f>
        <v>GEMA 17 Acción preventiva 1</v>
      </c>
      <c r="BF92" s="22" t="s">
        <v>331</v>
      </c>
      <c r="BG92" s="22" t="s">
        <v>335</v>
      </c>
      <c r="BH92" s="22" t="s">
        <v>1790</v>
      </c>
      <c r="BI92" s="20">
        <f t="shared" si="247"/>
        <v>11</v>
      </c>
      <c r="BJ92" s="20">
        <v>1</v>
      </c>
      <c r="BK92" s="20">
        <v>1</v>
      </c>
      <c r="BL92" s="20">
        <v>1</v>
      </c>
      <c r="BM92" s="20">
        <v>1</v>
      </c>
      <c r="BN92" s="20">
        <v>1</v>
      </c>
      <c r="BO92" s="20">
        <v>1</v>
      </c>
      <c r="BP92" s="20">
        <v>1</v>
      </c>
      <c r="BQ92" s="20">
        <v>1</v>
      </c>
      <c r="BR92" s="20">
        <v>1</v>
      </c>
      <c r="BS92" s="20">
        <v>1</v>
      </c>
      <c r="BT92" s="20">
        <v>1</v>
      </c>
      <c r="BU92" s="20"/>
      <c r="BV92" s="200">
        <f t="shared" si="379"/>
        <v>0</v>
      </c>
      <c r="BW92" s="37"/>
      <c r="BX92" s="37"/>
      <c r="BY92" s="37"/>
      <c r="BZ92" s="37"/>
      <c r="CA92" s="37"/>
      <c r="CB92" s="37"/>
      <c r="CC92" s="37"/>
      <c r="CD92" s="37"/>
      <c r="CE92" s="37"/>
      <c r="CF92" s="37"/>
      <c r="CG92" s="37"/>
      <c r="CH92" s="37"/>
      <c r="CI92" s="37">
        <f t="shared" si="355"/>
        <v>0</v>
      </c>
      <c r="CJ92" s="38"/>
      <c r="CK92" s="23"/>
      <c r="CL92" s="24"/>
      <c r="CM92" s="166">
        <f t="shared" ref="CM92" si="458">+AD92</f>
        <v>48000</v>
      </c>
      <c r="CN92" s="25">
        <f t="shared" ref="CN92" si="459">1-(CL92/CM92)</f>
        <v>1</v>
      </c>
      <c r="CO92" s="23" t="str" cm="1">
        <f t="array" ref="CO92">+_xlfn.IFS(CN92&lt;0.8,"Cambio",CN92&lt;0.9,"Revisión de control",CN92&gt;0.89,"Se mantiene")</f>
        <v>Se mantiene</v>
      </c>
      <c r="CP92" s="144"/>
      <c r="CQ92" s="144"/>
      <c r="CR92" s="144"/>
      <c r="CS92" s="144"/>
      <c r="CT92" s="25">
        <f t="shared" si="358"/>
        <v>1</v>
      </c>
    </row>
    <row r="93" spans="1:98" ht="60" customHeight="1" x14ac:dyDescent="0.35">
      <c r="A93" s="147" t="s">
        <v>330</v>
      </c>
      <c r="B93" s="205"/>
      <c r="C93" s="148" t="s">
        <v>143</v>
      </c>
      <c r="D93" s="173"/>
      <c r="E93" s="176"/>
      <c r="F93" s="173"/>
      <c r="G93" s="208"/>
      <c r="H93" s="157"/>
      <c r="I93" s="182"/>
      <c r="J93" s="160"/>
      <c r="K93" s="160"/>
      <c r="L93" s="184"/>
      <c r="M93" s="186"/>
      <c r="N93" s="189"/>
      <c r="O93" s="192"/>
      <c r="P93" s="182"/>
      <c r="Q93" s="192"/>
      <c r="R93" s="182"/>
      <c r="S93" s="182"/>
      <c r="T93" s="182"/>
      <c r="U93" s="157"/>
      <c r="V93" s="162"/>
      <c r="W93" s="162"/>
      <c r="X93" s="194"/>
      <c r="Y93" s="160"/>
      <c r="Z93" s="160"/>
      <c r="AA93" s="164"/>
      <c r="AB93" s="164"/>
      <c r="AC93" s="164"/>
      <c r="AD93" s="195"/>
      <c r="AE93" s="157"/>
      <c r="AF93" s="158"/>
      <c r="AG93" s="157"/>
      <c r="AH93" s="157"/>
      <c r="AI93" s="158"/>
      <c r="AJ93" s="157"/>
      <c r="AK93" s="196"/>
      <c r="AL93" s="20" t="str">
        <f>CONCATENATE(J92," Control"," 2")</f>
        <v>GEMA 17 Control 2</v>
      </c>
      <c r="AM93" s="22" t="s">
        <v>1785</v>
      </c>
      <c r="AN93" s="22" t="s">
        <v>1787</v>
      </c>
      <c r="AO93" s="22" t="s">
        <v>1789</v>
      </c>
      <c r="AP93" s="22" t="str">
        <f t="shared" si="243"/>
        <v>La SECRETARÍA GENERAL implementa 8cordinación y/o ejecución) un plan de choque de atención a las PQRSD sin tramitar a través de un plan de mejoramiento que presenta acciones compartidas con otras dependencias que incluye boletines de comunicación, videos interactivos sobre el manejo de Orfeo, mesas de trabajo mensuales para evaluar el avance de la gestión, actas de compromiso de directivos (direcciones, subdirecciones, oficinas y lideres de grupo) y revisión a los manuales del aplicativo de Orfeo</v>
      </c>
      <c r="AQ93" s="20" t="s">
        <v>55</v>
      </c>
      <c r="AR93" s="20" t="str">
        <f t="shared" si="453"/>
        <v>Impacto</v>
      </c>
      <c r="AS93" s="20" t="s">
        <v>56</v>
      </c>
      <c r="AT93" s="20" t="str">
        <f t="shared" si="454"/>
        <v>25%</v>
      </c>
      <c r="AU93" s="20" t="s">
        <v>5</v>
      </c>
      <c r="AV93" s="20" t="s">
        <v>2</v>
      </c>
      <c r="AW93" s="20" t="s">
        <v>3</v>
      </c>
      <c r="AX93" s="21">
        <f t="shared" ref="AX93:AX95" si="460">+IF(AR93="Probabilidad",AX92-(AX92*AT93),AX92)</f>
        <v>0.7</v>
      </c>
      <c r="AY93" s="20" t="str">
        <f t="shared" si="375"/>
        <v>Alta</v>
      </c>
      <c r="AZ93" s="21">
        <f t="shared" ref="AZ93:AZ95" si="461">+IF(AR93="Impacto",AZ92-(AZ92*AT93),AZ92)</f>
        <v>0.75</v>
      </c>
      <c r="BA93" s="20" t="str">
        <f t="shared" si="377"/>
        <v>Mayor</v>
      </c>
      <c r="BB93" s="160"/>
      <c r="BC93" s="160"/>
      <c r="BD93" s="198"/>
      <c r="BE93" s="20" t="str">
        <f>CONCATENATE(J92," Acción preventiva"," 2")</f>
        <v>GEMA 17 Acción preventiva 2</v>
      </c>
      <c r="BF93" s="22" t="s">
        <v>331</v>
      </c>
      <c r="BG93" s="22" t="s">
        <v>1791</v>
      </c>
      <c r="BH93" s="22" t="s">
        <v>1792</v>
      </c>
      <c r="BI93" s="20">
        <f t="shared" si="247"/>
        <v>7</v>
      </c>
      <c r="BJ93" s="20"/>
      <c r="BK93" s="20"/>
      <c r="BL93" s="20"/>
      <c r="BM93" s="20"/>
      <c r="BN93" s="20">
        <v>1</v>
      </c>
      <c r="BO93" s="20">
        <v>1</v>
      </c>
      <c r="BP93" s="20">
        <v>1</v>
      </c>
      <c r="BQ93" s="20">
        <v>1</v>
      </c>
      <c r="BR93" s="20">
        <v>1</v>
      </c>
      <c r="BS93" s="20">
        <v>1</v>
      </c>
      <c r="BT93" s="20">
        <v>1</v>
      </c>
      <c r="BU93" s="20"/>
      <c r="BV93" s="200"/>
      <c r="BW93" s="37"/>
      <c r="BX93" s="37"/>
      <c r="BY93" s="37"/>
      <c r="BZ93" s="37"/>
      <c r="CA93" s="37"/>
      <c r="CB93" s="37"/>
      <c r="CC93" s="37"/>
      <c r="CD93" s="37"/>
      <c r="CE93" s="37"/>
      <c r="CF93" s="37"/>
      <c r="CG93" s="37"/>
      <c r="CH93" s="37"/>
      <c r="CI93" s="37">
        <f t="shared" si="355"/>
        <v>0</v>
      </c>
      <c r="CJ93" s="38"/>
      <c r="CK93" s="23"/>
      <c r="CL93" s="24"/>
      <c r="CM93" s="167"/>
      <c r="CN93" s="25">
        <f t="shared" ref="CN93" si="462">1-(CL93/CM92)</f>
        <v>1</v>
      </c>
      <c r="CO93" s="23" t="str" cm="1">
        <f t="array" ref="CO93">+_xlfn.IFS(CN93&lt;0.8,"Cambio",CN93&lt;0.9,"Revisión de control",CN93&gt;0.89,"Se mantiene")</f>
        <v>Se mantiene</v>
      </c>
      <c r="CP93" s="144"/>
      <c r="CQ93" s="144"/>
      <c r="CR93" s="144"/>
      <c r="CS93" s="144"/>
      <c r="CT93" s="25">
        <f t="shared" si="358"/>
        <v>1</v>
      </c>
    </row>
    <row r="94" spans="1:98" ht="60" customHeight="1" x14ac:dyDescent="0.35">
      <c r="A94" s="147" t="s">
        <v>330</v>
      </c>
      <c r="B94" s="205"/>
      <c r="C94" s="148" t="s">
        <v>143</v>
      </c>
      <c r="D94" s="173"/>
      <c r="E94" s="176"/>
      <c r="F94" s="173"/>
      <c r="G94" s="208"/>
      <c r="H94" s="157"/>
      <c r="I94" s="182"/>
      <c r="J94" s="160"/>
      <c r="K94" s="160"/>
      <c r="L94" s="184"/>
      <c r="M94" s="186"/>
      <c r="N94" s="189"/>
      <c r="O94" s="192"/>
      <c r="P94" s="182"/>
      <c r="Q94" s="192"/>
      <c r="R94" s="182"/>
      <c r="S94" s="182"/>
      <c r="T94" s="182"/>
      <c r="U94" s="157"/>
      <c r="V94" s="162"/>
      <c r="W94" s="162"/>
      <c r="X94" s="194"/>
      <c r="Y94" s="160"/>
      <c r="Z94" s="160"/>
      <c r="AA94" s="164"/>
      <c r="AB94" s="164"/>
      <c r="AC94" s="164"/>
      <c r="AD94" s="195"/>
      <c r="AE94" s="157"/>
      <c r="AF94" s="158"/>
      <c r="AG94" s="157"/>
      <c r="AH94" s="157"/>
      <c r="AI94" s="158"/>
      <c r="AJ94" s="157"/>
      <c r="AK94" s="196"/>
      <c r="AL94" s="20" t="str">
        <f>CONCATENATE(J92," Control"," 3")</f>
        <v>GEMA 17 Control 3</v>
      </c>
      <c r="AM94" s="22"/>
      <c r="AN94" s="22"/>
      <c r="AO94" s="22"/>
      <c r="AP94" s="22" t="str">
        <f t="shared" si="243"/>
        <v xml:space="preserve">  a través de </v>
      </c>
      <c r="AQ94" s="20"/>
      <c r="AR94" s="20" t="str">
        <f t="shared" si="453"/>
        <v/>
      </c>
      <c r="AS94" s="20"/>
      <c r="AT94" s="20" t="str">
        <f t="shared" si="454"/>
        <v/>
      </c>
      <c r="AU94" s="20"/>
      <c r="AV94" s="20"/>
      <c r="AW94" s="20"/>
      <c r="AX94" s="21">
        <f t="shared" si="460"/>
        <v>0.7</v>
      </c>
      <c r="AY94" s="20" t="str">
        <f t="shared" si="375"/>
        <v>Alta</v>
      </c>
      <c r="AZ94" s="21">
        <f t="shared" si="461"/>
        <v>0.75</v>
      </c>
      <c r="BA94" s="20" t="str">
        <f t="shared" si="377"/>
        <v>Mayor</v>
      </c>
      <c r="BB94" s="160"/>
      <c r="BC94" s="160"/>
      <c r="BD94" s="198"/>
      <c r="BE94" s="20" t="str">
        <f>CONCATENATE(J92," Acción preventiva"," 3")</f>
        <v>GEMA 17 Acción preventiva 3</v>
      </c>
      <c r="BF94" s="22"/>
      <c r="BG94" s="22"/>
      <c r="BH94" s="22"/>
      <c r="BI94" s="20">
        <f t="shared" si="247"/>
        <v>0</v>
      </c>
      <c r="BJ94" s="20"/>
      <c r="BK94" s="20"/>
      <c r="BL94" s="20"/>
      <c r="BM94" s="20"/>
      <c r="BN94" s="20"/>
      <c r="BO94" s="20"/>
      <c r="BP94" s="20"/>
      <c r="BQ94" s="20"/>
      <c r="BR94" s="20"/>
      <c r="BS94" s="20"/>
      <c r="BT94" s="20"/>
      <c r="BU94" s="20"/>
      <c r="BV94" s="200"/>
      <c r="BW94" s="37"/>
      <c r="BX94" s="37"/>
      <c r="BY94" s="37"/>
      <c r="BZ94" s="37"/>
      <c r="CA94" s="37"/>
      <c r="CB94" s="37"/>
      <c r="CC94" s="37"/>
      <c r="CD94" s="37"/>
      <c r="CE94" s="37"/>
      <c r="CF94" s="37"/>
      <c r="CG94" s="37"/>
      <c r="CH94" s="37"/>
      <c r="CI94" s="37">
        <f t="shared" si="355"/>
        <v>0</v>
      </c>
      <c r="CJ94" s="38"/>
      <c r="CK94" s="23"/>
      <c r="CL94" s="24"/>
      <c r="CM94" s="167"/>
      <c r="CN94" s="25">
        <f t="shared" ref="CN94" si="463">1-(CL94/CM92)</f>
        <v>1</v>
      </c>
      <c r="CO94" s="23" t="str" cm="1">
        <f t="array" ref="CO94">+_xlfn.IFS(CN94&lt;0.8,"Cambio",CN94&lt;0.9,"Revisión de control",CN94&gt;0.89,"Se mantiene")</f>
        <v>Se mantiene</v>
      </c>
      <c r="CP94" s="144"/>
      <c r="CQ94" s="144"/>
      <c r="CR94" s="144"/>
      <c r="CS94" s="144"/>
      <c r="CT94" s="25">
        <f t="shared" si="358"/>
        <v>1</v>
      </c>
    </row>
    <row r="95" spans="1:98" ht="60" customHeight="1" x14ac:dyDescent="0.35">
      <c r="A95" s="147" t="s">
        <v>330</v>
      </c>
      <c r="B95" s="206"/>
      <c r="C95" s="148" t="s">
        <v>143</v>
      </c>
      <c r="D95" s="174"/>
      <c r="E95" s="177"/>
      <c r="F95" s="174"/>
      <c r="G95" s="208"/>
      <c r="H95" s="157"/>
      <c r="I95" s="183"/>
      <c r="J95" s="161"/>
      <c r="K95" s="161"/>
      <c r="L95" s="184"/>
      <c r="M95" s="187"/>
      <c r="N95" s="190"/>
      <c r="O95" s="193"/>
      <c r="P95" s="183"/>
      <c r="Q95" s="193"/>
      <c r="R95" s="183"/>
      <c r="S95" s="183"/>
      <c r="T95" s="183"/>
      <c r="U95" s="157"/>
      <c r="V95" s="162"/>
      <c r="W95" s="162"/>
      <c r="X95" s="194"/>
      <c r="Y95" s="161"/>
      <c r="Z95" s="161"/>
      <c r="AA95" s="165"/>
      <c r="AB95" s="165"/>
      <c r="AC95" s="165"/>
      <c r="AD95" s="195"/>
      <c r="AE95" s="157"/>
      <c r="AF95" s="158"/>
      <c r="AG95" s="157"/>
      <c r="AH95" s="157"/>
      <c r="AI95" s="158"/>
      <c r="AJ95" s="157"/>
      <c r="AK95" s="196"/>
      <c r="AL95" s="20" t="str">
        <f>CONCATENATE(J92," Control"," 4")</f>
        <v>GEMA 17 Control 4</v>
      </c>
      <c r="AM95" s="22"/>
      <c r="AN95" s="22"/>
      <c r="AO95" s="22"/>
      <c r="AP95" s="22" t="str">
        <f t="shared" si="243"/>
        <v xml:space="preserve">  a través de </v>
      </c>
      <c r="AQ95" s="20"/>
      <c r="AR95" s="20" t="str">
        <f t="shared" si="453"/>
        <v/>
      </c>
      <c r="AS95" s="20"/>
      <c r="AT95" s="20" t="str">
        <f t="shared" si="454"/>
        <v/>
      </c>
      <c r="AU95" s="20"/>
      <c r="AV95" s="20"/>
      <c r="AW95" s="20"/>
      <c r="AX95" s="21">
        <f t="shared" si="460"/>
        <v>0.7</v>
      </c>
      <c r="AY95" s="20" t="str">
        <f t="shared" si="375"/>
        <v>Alta</v>
      </c>
      <c r="AZ95" s="21">
        <f t="shared" si="461"/>
        <v>0.75</v>
      </c>
      <c r="BA95" s="20" t="str">
        <f t="shared" si="377"/>
        <v>Mayor</v>
      </c>
      <c r="BB95" s="161"/>
      <c r="BC95" s="161"/>
      <c r="BD95" s="199"/>
      <c r="BE95" s="20" t="str">
        <f>CONCATENATE(J92," Acción preventiva"," 4")</f>
        <v>GEMA 17 Acción preventiva 4</v>
      </c>
      <c r="BF95" s="22"/>
      <c r="BG95" s="22"/>
      <c r="BH95" s="22"/>
      <c r="BI95" s="20">
        <f t="shared" si="247"/>
        <v>0</v>
      </c>
      <c r="BJ95" s="20"/>
      <c r="BK95" s="20"/>
      <c r="BL95" s="20"/>
      <c r="BM95" s="20"/>
      <c r="BN95" s="20"/>
      <c r="BO95" s="20"/>
      <c r="BP95" s="20"/>
      <c r="BQ95" s="20"/>
      <c r="BR95" s="20"/>
      <c r="BS95" s="20"/>
      <c r="BT95" s="20"/>
      <c r="BU95" s="20"/>
      <c r="BV95" s="200"/>
      <c r="BW95" s="37"/>
      <c r="BX95" s="37"/>
      <c r="BY95" s="37"/>
      <c r="BZ95" s="37"/>
      <c r="CA95" s="37"/>
      <c r="CB95" s="37"/>
      <c r="CC95" s="37"/>
      <c r="CD95" s="37"/>
      <c r="CE95" s="37"/>
      <c r="CF95" s="37"/>
      <c r="CG95" s="37"/>
      <c r="CH95" s="37"/>
      <c r="CI95" s="37">
        <f t="shared" si="355"/>
        <v>0</v>
      </c>
      <c r="CJ95" s="38"/>
      <c r="CK95" s="23"/>
      <c r="CL95" s="24"/>
      <c r="CM95" s="168"/>
      <c r="CN95" s="25">
        <f t="shared" ref="CN95" si="464">1-(CL95/CM92)</f>
        <v>1</v>
      </c>
      <c r="CO95" s="23" t="str" cm="1">
        <f t="array" ref="CO95">+_xlfn.IFS(CN95&lt;0.8,"Cambio",CN95&lt;0.9,"Revisión de control",CN95&gt;0.89,"Se mantiene")</f>
        <v>Se mantiene</v>
      </c>
      <c r="CP95" s="144"/>
      <c r="CQ95" s="144"/>
      <c r="CR95" s="144"/>
      <c r="CS95" s="144"/>
      <c r="CT95" s="25">
        <f t="shared" si="358"/>
        <v>1</v>
      </c>
    </row>
    <row r="96" spans="1:98" ht="60" hidden="1" customHeight="1" x14ac:dyDescent="0.35">
      <c r="A96" s="147"/>
      <c r="B96" s="227" t="s">
        <v>142</v>
      </c>
      <c r="C96" s="149" t="s">
        <v>143</v>
      </c>
      <c r="D96" s="172" t="str">
        <f>VLOOKUP(B96,Datos!$B$65:$F$80,3,FALSE)</f>
        <v>Asegurar la atención al ciudadano, mediante los modelos de atención por oferta, demanda y descongestión, que permita detectar las necesidades de ordenamiento social de la propiedad rural</v>
      </c>
      <c r="E96" s="175" t="str">
        <f>VLOOKUP(B96,Datos!$B$65:$F$80,5,FALSE)</f>
        <v>La posibilidad de incumplir con la atención al ciudadano, mediante los modelos de atención por oferta, demanda y descongestión</v>
      </c>
      <c r="F96" s="172" t="str">
        <f>VLOOKUP(B96,Datos!$B$65:$F$80,4,FALSE)</f>
        <v>Inicia con la recepción del rezago documental y finaliza con la identificación y respuesta de las Peticiones, Quejas, Reclamos, Denuncias y Felicitaciones que recibe la Agencia Nacional de Tierras</v>
      </c>
      <c r="G96" s="208" t="s">
        <v>642</v>
      </c>
      <c r="H96" s="157"/>
      <c r="I96" s="181">
        <f t="shared" ref="I96" si="465">IF(K96="",0,1)</f>
        <v>0</v>
      </c>
      <c r="J96" s="159" t="str">
        <f t="shared" ref="J96" si="466">CONCATENATE(C96," ",K96)</f>
        <v xml:space="preserve">GEMA </v>
      </c>
      <c r="K96" s="159"/>
      <c r="L96" s="184"/>
      <c r="M96" s="185">
        <f ca="1">+TODAY()-L96</f>
        <v>46151</v>
      </c>
      <c r="N96" s="188"/>
      <c r="O96" s="191"/>
      <c r="P96" s="181" t="e">
        <f>VLOOKUP(O96,Datos!$B$20:$D$25,3,FALSE)</f>
        <v>#N/A</v>
      </c>
      <c r="Q96" s="191"/>
      <c r="R96" s="181" t="e">
        <f>VLOOKUP(Q96,Datos!$C$20:$D$25,2,FALSE)</f>
        <v>#N/A</v>
      </c>
      <c r="S96" s="181" t="e">
        <f t="shared" ref="S96" si="467">+IF(P96="",R96,IF(R96="",P96,IF(P96&gt;R96,P96,R96)))</f>
        <v>#N/A</v>
      </c>
      <c r="T96" s="181" t="e" cm="1">
        <f t="array" ref="T96">_xlfn.IFS(S96=P96,O96,S96=R96,Q96)</f>
        <v>#N/A</v>
      </c>
      <c r="U96" s="157"/>
      <c r="V96" s="162"/>
      <c r="W96" s="162"/>
      <c r="X96" s="194" t="str">
        <f t="shared" ref="X96" si="468">CONCATENATE("Posibilidad de"," ",U96," ",V96," debido ",W96)</f>
        <v xml:space="preserve">Posibilidad de   debido </v>
      </c>
      <c r="Y96" s="159"/>
      <c r="Z96" s="159"/>
      <c r="AA96" s="163"/>
      <c r="AB96" s="163"/>
      <c r="AC96" s="163"/>
      <c r="AD96" s="195"/>
      <c r="AE96" s="157" t="str">
        <f t="shared" ref="AE96" si="469">IF(AD96&lt;=0,"",IF(AD96&lt;=2,"Muy Baja",IF(AD96&lt;=24,"Baja",IF(AD96&lt;=500,"Media",IF(AD96&lt;=5000,"Alta","Muy Alta")))))</f>
        <v/>
      </c>
      <c r="AF96" s="158" t="str">
        <f t="shared" ref="AF96" si="470">IF(AE96="","",IF(AE96="Muy Baja",0.2,IF(AE96="Baja",0.4,IF(AE96="Media",0.6,IF(AE96="Alta",0.8,IF(AE96="Muy Alta",1,))))))</f>
        <v/>
      </c>
      <c r="AG96" s="158" t="e">
        <f t="shared" ref="AG96" si="471">+T96</f>
        <v>#N/A</v>
      </c>
      <c r="AH96" s="157" t="e" cm="1">
        <f t="array" ref="AH96">_xlfn.IFS(AG96=Datos!$C$6,"Leve",AG96=Datos!$D$6,"Leve",AG96=Datos!$C$7,"Menor",AG96=Datos!$D$7,"Menor",AG96=Datos!$C$8,"Moderado",AG96=Datos!$D$8,"Moderado",AG96=Datos!$C$9,"Mayor",AG96=Datos!$D$9,"Mayor",AG96=Datos!$C$10,"Catastrófico",AG96=Datos!$D$10,"Catastrófico")</f>
        <v>#N/A</v>
      </c>
      <c r="AI96" s="158" t="e">
        <f t="shared" ref="AI96" si="472">IF(AH96="","",IF(AH96="Leve",0.2,IF(AH96="Menor",0.4,IF(AH96="Moderado",0.6,IF(AH96="Mayor",0.8,IF(AH96="Catastrófico",1,))))))</f>
        <v>#N/A</v>
      </c>
      <c r="AJ96" s="157" t="e">
        <f t="shared" ref="AJ96" si="473">IF(OR(AND(AE96="Muy Baja",AH96="Leve"),AND(AE96="Muy Baja",AH96="Menor"),AND(AE96="Baja",AH96="Leve")),"Bajo",IF(OR(AND(AE96="Muy baja",AH96="Moderado"),AND(AE96="Baja",AH96="Menor"),AND(AE96="Baja",AH96="Moderado"),AND(AE96="Media",AH96="Leve"),AND(AE96="Media",AH96="Menor"),AND(AE96="Media",AH96="Moderado"),AND(AE96="Alta",AH96="Leve"),AND(AE96="Alta",AH96="Menor")),"Moderado",IF(OR(AND(AE96="Muy Baja",AH96="Mayor"),AND(AE96="Baja",AH96="Mayor"),AND(AE96="Media",AH96="Mayor"),AND(AE96="Alta",AH96="Moderado"),AND(AE96="Alta",AH96="Mayor"),AND(AE96="Muy Alta",AH96="Leve"),AND(AE96="Muy Alta",AH96="Menor"),AND(AE96="Muy Alta",AH96="Moderado"),AND(AE96="Muy Alta",AH96="Mayor")),"Alto",IF(OR(AND(AE96="Muy Baja",AH96="Catastrófico"),AND(AE96="Baja",AH96="Catastrófico"),AND(AE96="Media",AH96="Catastrófico"),AND(AE96="Alta",AH96="Catastrófico"),AND(AE96="Muy Alta",AH96="Catastrófico")),"Extremo",""))))</f>
        <v>#N/A</v>
      </c>
      <c r="AK96" s="196" t="e" cm="1">
        <f t="array" ref="AK96">_xlfn.IFS(AJ96="Bajo","Aceptar",AJ96="Moderado","Reducir",AJ96="Alto","Reducir",AJ96="Extremo","Reducir")</f>
        <v>#N/A</v>
      </c>
      <c r="AL96" s="20" t="str">
        <f>CONCATENATE(J96," Control"," 1")</f>
        <v>GEMA  Control 1</v>
      </c>
      <c r="AM96" s="22"/>
      <c r="AN96" s="22"/>
      <c r="AO96" s="22"/>
      <c r="AP96" s="22" t="str">
        <f t="shared" ref="AP96:AP103" si="474">CONCATENATE(AM96," ",AN96," a través de ",AO96)</f>
        <v xml:space="preserve">  a través de </v>
      </c>
      <c r="AQ96" s="20"/>
      <c r="AR96" s="20" t="str">
        <f>IF(OR(AQ96="Preventivo",AQ96="Detectivo"),"Probabilidad",IF(AQ96="Correctivo","Impacto",""))</f>
        <v/>
      </c>
      <c r="AS96" s="20"/>
      <c r="AT96" s="20" t="str">
        <f>IF(AND(AQ96="Preventivo",AS96="Automático"),"50%",IF(AND(AQ96="Preventivo",AS96="Manual"),"40%",IF(AND(AQ96="Detectivo",AS96="Automático"),"40%",IF(AND(AQ96="Detectivo",AS96="Manual"),"30%",IF(AND(AQ96="Correctivo",AS96="Automático"),"35%",IF(AND(AQ96="Correctivo",AS96="Manual"),"25%",""))))))</f>
        <v/>
      </c>
      <c r="AU96" s="20"/>
      <c r="AV96" s="20"/>
      <c r="AW96" s="20"/>
      <c r="AX96" s="21" t="str">
        <f t="shared" ref="AX96" si="475">+IF(AR96="Probabilidad",AF96-(AF96*AT96),AF96)</f>
        <v/>
      </c>
      <c r="AY96" s="20" t="str">
        <f t="shared" si="375"/>
        <v/>
      </c>
      <c r="AZ96" s="21" t="e">
        <f t="shared" ref="AZ96" si="476">+IF(AR96="Impacto",AI96-(AI96*AT96),AI96)</f>
        <v>#N/A</v>
      </c>
      <c r="BA96" s="20" t="str">
        <f t="shared" si="377"/>
        <v/>
      </c>
      <c r="BB96" s="159" t="str">
        <f t="shared" ref="BB96" si="477">IF(OR(AND(AY99="Muy Baja",BA99="Leve"),AND(AY99="Muy Baja",BA99="Menor"),AND(AY99="Baja",BA99="Leve")),"Bajo",IF(OR(AND(AY99="Muy baja",BA99="Moderado"),AND(AY99="Baja",BA99="Menor"),AND(AY99="Baja",BA99="Moderado"),AND(AY99="Media",BA99="Leve"),AND(AY99="Media",BA99="Menor"),AND(AY99="Media",BA99="Moderado"),AND(AY99="Alta",BA99="Leve"),AND(AY99="Alta",BA99="Menor")),"Moderado",IF(OR(AND(AY99="Muy Baja",BA99="Mayor"),AND(AY99="Baja",BA99="Mayor"),AND(AY99="Media",BA99="Mayor"),AND(AY99="Alta",BA99="Moderado"),AND(AY99="Alta",BA99="Mayor"),AND(AY99="Muy Alta",BA99="Leve"),AND(AY99="Muy Alta",BA99="Menor"),AND(AY99="Muy Alta",BA99="Moderado"),AND(AY99="Muy Alta",BA99="Mayor")),"Alto",IF(OR(AND(AY99="Muy Baja",BA99="Catastrófico"),AND(AY99="Baja",BA99="Catastrófico"),AND(AY99="Media",BA99="Catastrófico"),AND(AY99="Alta",BA99="Catastrófico"),AND(AY99="Muy Alta",BA99="Catastrófico")),"Extremo",""))))</f>
        <v/>
      </c>
      <c r="BC96" s="159" t="e" cm="1">
        <f t="array" ref="BC96">_xlfn.IFS(BB96="Bajo","Aceptar",BB96="Moderado","Reducir",BB96="Alto","Reducir",BB96="Extremo","Reducir")</f>
        <v>#N/A</v>
      </c>
      <c r="BD96" s="197" t="e" cm="1">
        <f t="array" ref="BD96">_xlfn.IFS(BC96="Aceptar","No",BC96="Reducir","Si")</f>
        <v>#N/A</v>
      </c>
      <c r="BE96" s="20" t="str">
        <f>CONCATENATE(J96," Acción preventiva"," 1")</f>
        <v>GEMA  Acción preventiva 1</v>
      </c>
      <c r="BF96" s="22"/>
      <c r="BG96" s="22"/>
      <c r="BH96" s="22"/>
      <c r="BI96" s="20">
        <f>+SUM(BJ96:BU96)</f>
        <v>0</v>
      </c>
      <c r="BJ96" s="20"/>
      <c r="BK96" s="20"/>
      <c r="BL96" s="20"/>
      <c r="BM96" s="20"/>
      <c r="BN96" s="20"/>
      <c r="BO96" s="20"/>
      <c r="BP96" s="20"/>
      <c r="BQ96" s="20"/>
      <c r="BR96" s="20"/>
      <c r="BS96" s="20"/>
      <c r="BT96" s="20"/>
      <c r="BU96" s="20"/>
      <c r="BV96" s="200"/>
      <c r="BW96" s="37"/>
      <c r="BX96" s="37"/>
      <c r="BY96" s="37"/>
      <c r="BZ96" s="37"/>
      <c r="CA96" s="37"/>
      <c r="CB96" s="37"/>
      <c r="CC96" s="37"/>
      <c r="CD96" s="37"/>
      <c r="CE96" s="37"/>
      <c r="CF96" s="37"/>
      <c r="CG96" s="37"/>
      <c r="CH96" s="37"/>
      <c r="CI96" s="37">
        <f t="shared" si="355"/>
        <v>0</v>
      </c>
      <c r="CJ96" s="38"/>
      <c r="CK96" s="23"/>
      <c r="CL96" s="24"/>
      <c r="CM96" s="166">
        <f t="shared" ref="CM96" si="478">+AD96</f>
        <v>0</v>
      </c>
      <c r="CN96" s="25" t="e">
        <f t="shared" ref="CN96" si="479">1-(CL96/CM96)</f>
        <v>#DIV/0!</v>
      </c>
      <c r="CO96" s="23" t="e" cm="1">
        <f t="array" ref="CO96">+_xlfn.IFS(CN96&lt;0.8,"Cambio",CN96&lt;0.9,"Revisión de control",CN96&gt;0.89,"Se mantiene")</f>
        <v>#DIV/0!</v>
      </c>
      <c r="CP96" s="144"/>
      <c r="CQ96" s="144"/>
      <c r="CR96" s="144"/>
      <c r="CS96" s="144"/>
      <c r="CT96" s="25">
        <f>(_xlfn.IFS(CK96="",1,CK96="SI",0)+_xlfn.IFS(CP96="",1,CP96="SI",1,CP96="NO",0)+_xlfn.IFS(CQ96="",1,CQ96="SI",1,CQ96="NO",0)+_xlfn.IFS(CR96="",1,CR96="SI",1,CR96="NO",0)+_xlfn.IFS(CS96="",1,CS96="SI",1,CS96="NO",0))/5</f>
        <v>1</v>
      </c>
    </row>
    <row r="97" spans="1:98" ht="60" hidden="1" customHeight="1" x14ac:dyDescent="0.35">
      <c r="A97" s="147"/>
      <c r="B97" s="228"/>
      <c r="C97" s="149" t="s">
        <v>143</v>
      </c>
      <c r="D97" s="173"/>
      <c r="E97" s="176"/>
      <c r="F97" s="173"/>
      <c r="G97" s="208"/>
      <c r="H97" s="157"/>
      <c r="I97" s="182"/>
      <c r="J97" s="160"/>
      <c r="K97" s="160"/>
      <c r="L97" s="184"/>
      <c r="M97" s="186"/>
      <c r="N97" s="189"/>
      <c r="O97" s="192"/>
      <c r="P97" s="182"/>
      <c r="Q97" s="192"/>
      <c r="R97" s="182"/>
      <c r="S97" s="182"/>
      <c r="T97" s="182"/>
      <c r="U97" s="157"/>
      <c r="V97" s="162"/>
      <c r="W97" s="162"/>
      <c r="X97" s="194"/>
      <c r="Y97" s="160"/>
      <c r="Z97" s="160"/>
      <c r="AA97" s="164"/>
      <c r="AB97" s="164"/>
      <c r="AC97" s="164"/>
      <c r="AD97" s="195"/>
      <c r="AE97" s="157"/>
      <c r="AF97" s="158"/>
      <c r="AG97" s="157"/>
      <c r="AH97" s="157"/>
      <c r="AI97" s="158"/>
      <c r="AJ97" s="157"/>
      <c r="AK97" s="196"/>
      <c r="AL97" s="20" t="str">
        <f>CONCATENATE(J96," Control"," 2")</f>
        <v>GEMA  Control 2</v>
      </c>
      <c r="AM97" s="22"/>
      <c r="AN97" s="22"/>
      <c r="AO97" s="22"/>
      <c r="AP97" s="22" t="str">
        <f t="shared" si="474"/>
        <v xml:space="preserve">  a través de </v>
      </c>
      <c r="AQ97" s="20"/>
      <c r="AR97" s="20" t="str">
        <f>IF(OR(AQ97="Preventivo",AQ97="Detectivo"),"Probabilidad",IF(AQ97="Correctivo","Impacto",""))</f>
        <v/>
      </c>
      <c r="AS97" s="20"/>
      <c r="AT97" s="20" t="str">
        <f>IF(AND(AQ97="Preventivo",AS97="Automático"),"50%",IF(AND(AQ97="Preventivo",AS97="Manual"),"40%",IF(AND(AQ97="Detectivo",AS97="Automático"),"40%",IF(AND(AQ97="Detectivo",AS97="Manual"),"30%",IF(AND(AQ97="Correctivo",AS97="Automático"),"35%",IF(AND(AQ97="Correctivo",AS97="Manual"),"25%",""))))))</f>
        <v/>
      </c>
      <c r="AU97" s="20"/>
      <c r="AV97" s="20"/>
      <c r="AW97" s="20"/>
      <c r="AX97" s="21" t="str">
        <f t="shared" ref="AX97:AX99" si="480">+IF(AR97="Probabilidad",AX96-(AX96*AT97),AX96)</f>
        <v/>
      </c>
      <c r="AY97" s="20" t="str">
        <f t="shared" si="375"/>
        <v/>
      </c>
      <c r="AZ97" s="21" t="e">
        <f t="shared" ref="AZ97:AZ99" si="481">+IF(AR97="Impacto",AZ96-(AZ96*AT97),AZ96)</f>
        <v>#N/A</v>
      </c>
      <c r="BA97" s="20" t="str">
        <f t="shared" si="377"/>
        <v/>
      </c>
      <c r="BB97" s="160"/>
      <c r="BC97" s="160"/>
      <c r="BD97" s="198"/>
      <c r="BE97" s="20" t="str">
        <f>CONCATENATE(J96," Acción preventiva"," 2")</f>
        <v>GEMA  Acción preventiva 2</v>
      </c>
      <c r="BF97" s="22"/>
      <c r="BG97" s="22"/>
      <c r="BH97" s="22"/>
      <c r="BI97" s="20">
        <f>+SUM(BJ97:BU97)</f>
        <v>0</v>
      </c>
      <c r="BJ97" s="20"/>
      <c r="BK97" s="20"/>
      <c r="BL97" s="20"/>
      <c r="BM97" s="20"/>
      <c r="BN97" s="20"/>
      <c r="BO97" s="20"/>
      <c r="BP97" s="20"/>
      <c r="BQ97" s="20"/>
      <c r="BR97" s="20"/>
      <c r="BS97" s="20"/>
      <c r="BT97" s="20"/>
      <c r="BU97" s="20"/>
      <c r="BV97" s="200"/>
      <c r="BW97" s="37"/>
      <c r="BX97" s="37"/>
      <c r="BY97" s="37"/>
      <c r="BZ97" s="37"/>
      <c r="CA97" s="37"/>
      <c r="CB97" s="37"/>
      <c r="CC97" s="37"/>
      <c r="CD97" s="37"/>
      <c r="CE97" s="37"/>
      <c r="CF97" s="37"/>
      <c r="CG97" s="37"/>
      <c r="CH97" s="37"/>
      <c r="CI97" s="37">
        <f t="shared" si="355"/>
        <v>0</v>
      </c>
      <c r="CJ97" s="38"/>
      <c r="CK97" s="23"/>
      <c r="CL97" s="24"/>
      <c r="CM97" s="167"/>
      <c r="CN97" s="25" t="e">
        <f t="shared" ref="CN97" si="482">1-(CL97/CM96)</f>
        <v>#DIV/0!</v>
      </c>
      <c r="CO97" s="23" t="e" cm="1">
        <f t="array" ref="CO97">+_xlfn.IFS(CN97&lt;0.8,"Cambio",CN97&lt;0.9,"Revisión de control",CN97&gt;0.89,"Se mantiene")</f>
        <v>#DIV/0!</v>
      </c>
      <c r="CP97" s="144"/>
      <c r="CQ97" s="144"/>
      <c r="CR97" s="144"/>
      <c r="CS97" s="144"/>
      <c r="CT97" s="25">
        <f>(_xlfn.IFS(CK97="",1,CK97="SI",0)+_xlfn.IFS(CP97="",1,CP97="SI",1,CP97="NO",0)+_xlfn.IFS(CQ97="",1,CQ97="SI",1,CQ97="NO",0)+_xlfn.IFS(CR97="",1,CR97="SI",1,CR97="NO",0)+_xlfn.IFS(CS97="",1,CS97="SI",1,CS97="NO",0))/5</f>
        <v>1</v>
      </c>
    </row>
    <row r="98" spans="1:98" ht="60" hidden="1" customHeight="1" x14ac:dyDescent="0.35">
      <c r="A98" s="147"/>
      <c r="B98" s="228"/>
      <c r="C98" s="149" t="s">
        <v>143</v>
      </c>
      <c r="D98" s="173"/>
      <c r="E98" s="176"/>
      <c r="F98" s="173"/>
      <c r="G98" s="208"/>
      <c r="H98" s="157"/>
      <c r="I98" s="182"/>
      <c r="J98" s="160"/>
      <c r="K98" s="160"/>
      <c r="L98" s="184"/>
      <c r="M98" s="186"/>
      <c r="N98" s="189"/>
      <c r="O98" s="192"/>
      <c r="P98" s="182"/>
      <c r="Q98" s="192"/>
      <c r="R98" s="182"/>
      <c r="S98" s="182"/>
      <c r="T98" s="182"/>
      <c r="U98" s="157"/>
      <c r="V98" s="162"/>
      <c r="W98" s="162"/>
      <c r="X98" s="194"/>
      <c r="Y98" s="160"/>
      <c r="Z98" s="160"/>
      <c r="AA98" s="164"/>
      <c r="AB98" s="164"/>
      <c r="AC98" s="164"/>
      <c r="AD98" s="195"/>
      <c r="AE98" s="157"/>
      <c r="AF98" s="158"/>
      <c r="AG98" s="157"/>
      <c r="AH98" s="157"/>
      <c r="AI98" s="158"/>
      <c r="AJ98" s="157"/>
      <c r="AK98" s="196"/>
      <c r="AL98" s="20" t="str">
        <f>CONCATENATE(J96," Control"," 3")</f>
        <v>GEMA  Control 3</v>
      </c>
      <c r="AM98" s="22"/>
      <c r="AN98" s="22"/>
      <c r="AO98" s="22"/>
      <c r="AP98" s="22" t="str">
        <f t="shared" si="474"/>
        <v xml:space="preserve">  a través de </v>
      </c>
      <c r="AQ98" s="20"/>
      <c r="AR98" s="20" t="str">
        <f>IF(OR(AQ98="Preventivo",AQ98="Detectivo"),"Probabilidad",IF(AQ98="Correctivo","Impacto",""))</f>
        <v/>
      </c>
      <c r="AS98" s="20"/>
      <c r="AT98" s="20" t="str">
        <f>IF(AND(AQ98="Preventivo",AS98="Automático"),"50%",IF(AND(AQ98="Preventivo",AS98="Manual"),"40%",IF(AND(AQ98="Detectivo",AS98="Automático"),"40%",IF(AND(AQ98="Detectivo",AS98="Manual"),"30%",IF(AND(AQ98="Correctivo",AS98="Automático"),"35%",IF(AND(AQ98="Correctivo",AS98="Manual"),"25%",""))))))</f>
        <v/>
      </c>
      <c r="AU98" s="20"/>
      <c r="AV98" s="20"/>
      <c r="AW98" s="20"/>
      <c r="AX98" s="21" t="str">
        <f t="shared" si="480"/>
        <v/>
      </c>
      <c r="AY98" s="20" t="str">
        <f t="shared" si="375"/>
        <v/>
      </c>
      <c r="AZ98" s="21" t="e">
        <f t="shared" si="481"/>
        <v>#N/A</v>
      </c>
      <c r="BA98" s="20" t="str">
        <f t="shared" si="377"/>
        <v/>
      </c>
      <c r="BB98" s="160"/>
      <c r="BC98" s="160"/>
      <c r="BD98" s="198"/>
      <c r="BE98" s="20" t="str">
        <f>CONCATENATE(J96," Acción preventiva"," 3")</f>
        <v>GEMA  Acción preventiva 3</v>
      </c>
      <c r="BF98" s="22"/>
      <c r="BG98" s="22"/>
      <c r="BH98" s="22"/>
      <c r="BI98" s="20">
        <f>+SUM(BJ98:BU98)</f>
        <v>0</v>
      </c>
      <c r="BJ98" s="20"/>
      <c r="BK98" s="20"/>
      <c r="BL98" s="20"/>
      <c r="BM98" s="20"/>
      <c r="BN98" s="20"/>
      <c r="BO98" s="20"/>
      <c r="BP98" s="20"/>
      <c r="BQ98" s="20"/>
      <c r="BR98" s="20"/>
      <c r="BS98" s="20"/>
      <c r="BT98" s="20"/>
      <c r="BU98" s="20"/>
      <c r="BV98" s="200"/>
      <c r="BW98" s="37"/>
      <c r="BX98" s="37"/>
      <c r="BY98" s="37"/>
      <c r="BZ98" s="37"/>
      <c r="CA98" s="37"/>
      <c r="CB98" s="37"/>
      <c r="CC98" s="37"/>
      <c r="CD98" s="37"/>
      <c r="CE98" s="37"/>
      <c r="CF98" s="37"/>
      <c r="CG98" s="37"/>
      <c r="CH98" s="37"/>
      <c r="CI98" s="37">
        <f t="shared" si="355"/>
        <v>0</v>
      </c>
      <c r="CJ98" s="38"/>
      <c r="CK98" s="23"/>
      <c r="CL98" s="24"/>
      <c r="CM98" s="167"/>
      <c r="CN98" s="25" t="e">
        <f t="shared" ref="CN98" si="483">1-(CL98/CM96)</f>
        <v>#DIV/0!</v>
      </c>
      <c r="CO98" s="23" t="e" cm="1">
        <f t="array" ref="CO98">+_xlfn.IFS(CN98&lt;0.8,"Cambio",CN98&lt;0.9,"Revisión de control",CN98&gt;0.89,"Se mantiene")</f>
        <v>#DIV/0!</v>
      </c>
      <c r="CP98" s="144"/>
      <c r="CQ98" s="144"/>
      <c r="CR98" s="144"/>
      <c r="CS98" s="144"/>
      <c r="CT98" s="25">
        <f>(_xlfn.IFS(CK98="",1,CK98="SI",0)+_xlfn.IFS(CP98="",1,CP98="SI",1,CP98="NO",0)+_xlfn.IFS(CQ98="",1,CQ98="SI",1,CQ98="NO",0)+_xlfn.IFS(CR98="",1,CR98="SI",1,CR98="NO",0)+_xlfn.IFS(CS98="",1,CS98="SI",1,CS98="NO",0))/5</f>
        <v>1</v>
      </c>
    </row>
    <row r="99" spans="1:98" ht="60" hidden="1" customHeight="1" x14ac:dyDescent="0.35">
      <c r="A99" s="147"/>
      <c r="B99" s="229"/>
      <c r="C99" s="149" t="s">
        <v>143</v>
      </c>
      <c r="D99" s="174"/>
      <c r="E99" s="177"/>
      <c r="F99" s="174"/>
      <c r="G99" s="208"/>
      <c r="H99" s="157"/>
      <c r="I99" s="183"/>
      <c r="J99" s="161"/>
      <c r="K99" s="161"/>
      <c r="L99" s="184"/>
      <c r="M99" s="187"/>
      <c r="N99" s="190"/>
      <c r="O99" s="193"/>
      <c r="P99" s="183"/>
      <c r="Q99" s="193"/>
      <c r="R99" s="183"/>
      <c r="S99" s="183"/>
      <c r="T99" s="183"/>
      <c r="U99" s="157"/>
      <c r="V99" s="162"/>
      <c r="W99" s="162"/>
      <c r="X99" s="194"/>
      <c r="Y99" s="161"/>
      <c r="Z99" s="161"/>
      <c r="AA99" s="165"/>
      <c r="AB99" s="165"/>
      <c r="AC99" s="165"/>
      <c r="AD99" s="195"/>
      <c r="AE99" s="157"/>
      <c r="AF99" s="158"/>
      <c r="AG99" s="157"/>
      <c r="AH99" s="157"/>
      <c r="AI99" s="158"/>
      <c r="AJ99" s="157"/>
      <c r="AK99" s="196"/>
      <c r="AL99" s="20" t="str">
        <f>CONCATENATE(J96," Control"," 4")</f>
        <v>GEMA  Control 4</v>
      </c>
      <c r="AM99" s="22"/>
      <c r="AN99" s="22"/>
      <c r="AO99" s="22"/>
      <c r="AP99" s="22" t="str">
        <f t="shared" si="474"/>
        <v xml:space="preserve">  a través de </v>
      </c>
      <c r="AQ99" s="20"/>
      <c r="AR99" s="20" t="str">
        <f>IF(OR(AQ99="Preventivo",AQ99="Detectivo"),"Probabilidad",IF(AQ99="Correctivo","Impacto",""))</f>
        <v/>
      </c>
      <c r="AS99" s="20"/>
      <c r="AT99" s="20" t="str">
        <f>IF(AND(AQ99="Preventivo",AS99="Automático"),"50%",IF(AND(AQ99="Preventivo",AS99="Manual"),"40%",IF(AND(AQ99="Detectivo",AS99="Automático"),"40%",IF(AND(AQ99="Detectivo",AS99="Manual"),"30%",IF(AND(AQ99="Correctivo",AS99="Automático"),"35%",IF(AND(AQ99="Correctivo",AS99="Manual"),"25%",""))))))</f>
        <v/>
      </c>
      <c r="AU99" s="20"/>
      <c r="AV99" s="20"/>
      <c r="AW99" s="20"/>
      <c r="AX99" s="21" t="str">
        <f t="shared" si="480"/>
        <v/>
      </c>
      <c r="AY99" s="20" t="str">
        <f t="shared" si="375"/>
        <v/>
      </c>
      <c r="AZ99" s="21" t="e">
        <f t="shared" si="481"/>
        <v>#N/A</v>
      </c>
      <c r="BA99" s="20" t="str">
        <f t="shared" si="377"/>
        <v/>
      </c>
      <c r="BB99" s="161"/>
      <c r="BC99" s="161"/>
      <c r="BD99" s="199"/>
      <c r="BE99" s="20" t="str">
        <f>CONCATENATE(J96," Acción preventiva"," 4")</f>
        <v>GEMA  Acción preventiva 4</v>
      </c>
      <c r="BF99" s="22"/>
      <c r="BG99" s="22"/>
      <c r="BH99" s="22"/>
      <c r="BI99" s="20">
        <f>+SUM(BJ99:BU99)</f>
        <v>0</v>
      </c>
      <c r="BJ99" s="20"/>
      <c r="BK99" s="20"/>
      <c r="BL99" s="20"/>
      <c r="BM99" s="20"/>
      <c r="BN99" s="20"/>
      <c r="BO99" s="20"/>
      <c r="BP99" s="20"/>
      <c r="BQ99" s="20"/>
      <c r="BR99" s="20"/>
      <c r="BS99" s="20"/>
      <c r="BT99" s="20"/>
      <c r="BU99" s="20"/>
      <c r="BV99" s="200"/>
      <c r="BW99" s="37"/>
      <c r="BX99" s="37"/>
      <c r="BY99" s="37"/>
      <c r="BZ99" s="37"/>
      <c r="CA99" s="37"/>
      <c r="CB99" s="37"/>
      <c r="CC99" s="37"/>
      <c r="CD99" s="37"/>
      <c r="CE99" s="37"/>
      <c r="CF99" s="37"/>
      <c r="CG99" s="37"/>
      <c r="CH99" s="37"/>
      <c r="CI99" s="37">
        <f t="shared" si="355"/>
        <v>0</v>
      </c>
      <c r="CJ99" s="38"/>
      <c r="CK99" s="23"/>
      <c r="CL99" s="24"/>
      <c r="CM99" s="168"/>
      <c r="CN99" s="25" t="e">
        <f t="shared" ref="CN99" si="484">1-(CL99/CM96)</f>
        <v>#DIV/0!</v>
      </c>
      <c r="CO99" s="23" t="e" cm="1">
        <f t="array" ref="CO99">+_xlfn.IFS(CN99&lt;0.8,"Cambio",CN99&lt;0.9,"Revisión de control",CN99&gt;0.89,"Se mantiene")</f>
        <v>#DIV/0!</v>
      </c>
      <c r="CP99" s="144"/>
      <c r="CQ99" s="144"/>
      <c r="CR99" s="144"/>
      <c r="CS99" s="144"/>
      <c r="CT99" s="25">
        <f>(_xlfn.IFS(CK99="",1,CK99="SI",0)+_xlfn.IFS(CP99="",1,CP99="SI",1,CP99="NO",0)+_xlfn.IFS(CQ99="",1,CQ99="SI",1,CQ99="NO",0)+_xlfn.IFS(CR99="",1,CR99="SI",1,CR99="NO",0)+_xlfn.IFS(CS99="",1,CS99="SI",1,CS99="NO",0))/5</f>
        <v>1</v>
      </c>
    </row>
    <row r="100" spans="1:98" ht="60" customHeight="1" x14ac:dyDescent="0.35">
      <c r="A100" s="147" t="s">
        <v>591</v>
      </c>
      <c r="B100" s="204" t="s">
        <v>142</v>
      </c>
      <c r="C100" s="149" t="s">
        <v>143</v>
      </c>
      <c r="D100" s="172" t="str">
        <f>VLOOKUP(B100,Datos!$B$65:$F$80,3,FALSE)</f>
        <v>Asegurar la atención al ciudadano, mediante los modelos de atención por oferta, demanda y descongestión, que permita detectar las necesidades de ordenamiento social de la propiedad rural</v>
      </c>
      <c r="E100" s="175" t="str">
        <f>VLOOKUP(B100,Datos!$B$65:$F$80,5,FALSE)</f>
        <v>La posibilidad de incumplir con la atención al ciudadano, mediante los modelos de atención por oferta, demanda y descongestión</v>
      </c>
      <c r="F100" s="172" t="str">
        <f>VLOOKUP(B100,Datos!$B$65:$F$80,4,FALSE)</f>
        <v>Inicia con la recepción del rezago documental y finaliza con la identificación y respuesta de las Peticiones, Quejas, Reclamos, Denuncias y Felicitaciones que recibe la Agencia Nacional de Tierras</v>
      </c>
      <c r="G100" s="208" t="s">
        <v>457</v>
      </c>
      <c r="H100" s="157" t="s">
        <v>1316</v>
      </c>
      <c r="I100" s="181">
        <f t="shared" ref="I100" si="485">IF(K100="",0,1)</f>
        <v>1</v>
      </c>
      <c r="J100" s="159" t="str">
        <f t="shared" ref="J100" si="486">CONCATENATE(C100," ",K100)</f>
        <v>GEMA 18</v>
      </c>
      <c r="K100" s="159">
        <v>18</v>
      </c>
      <c r="L100" s="184">
        <v>46150</v>
      </c>
      <c r="M100" s="185">
        <f ca="1">+TODAY()-L100</f>
        <v>1</v>
      </c>
      <c r="N100" s="188" t="s">
        <v>1306</v>
      </c>
      <c r="O100" s="191" t="s">
        <v>19</v>
      </c>
      <c r="P100" s="181">
        <f>VLOOKUP(O100,Datos!$B$20:$D$25,3,FALSE)</f>
        <v>0.2</v>
      </c>
      <c r="Q100" s="191" t="s">
        <v>35</v>
      </c>
      <c r="R100" s="181">
        <f>VLOOKUP(Q100,Datos!$C$20:$D$25,2,FALSE)</f>
        <v>1</v>
      </c>
      <c r="S100" s="181">
        <f t="shared" ref="S100" si="487">+IF(P100="",R100,IF(R100="",P100,IF(P100&gt;R100,P100,R100)))</f>
        <v>1</v>
      </c>
      <c r="T100" s="181" t="str" cm="1">
        <f t="array" ref="T100">_xlfn.IFS(S100=P100,O100,S100=R100,Q100)</f>
        <v>El riesgo afecta la imagen de la entidad a nivel nacional, con efecto publicitarios sostenible a nivel país</v>
      </c>
      <c r="U100" s="157" t="s">
        <v>4</v>
      </c>
      <c r="V100" s="162" t="s">
        <v>1307</v>
      </c>
      <c r="W100" s="162" t="s">
        <v>1308</v>
      </c>
      <c r="X100" s="194" t="str">
        <f t="shared" ref="X100" si="488">CONCATENATE("Posibilidad de"," ",U100," ",V100," debido ",W100)</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Y100" s="159" t="s">
        <v>208</v>
      </c>
      <c r="Z100" s="159" t="s">
        <v>214</v>
      </c>
      <c r="AA100" s="163" t="s">
        <v>342</v>
      </c>
      <c r="AB100" s="163" t="s">
        <v>1037</v>
      </c>
      <c r="AC100" s="163" t="s">
        <v>1309</v>
      </c>
      <c r="AD100" s="195">
        <v>11000</v>
      </c>
      <c r="AE100" s="157" t="str">
        <f t="shared" ref="AE100" si="489">IF(AD100&lt;=0,"",IF(AD100&lt;=2,"Muy Baja",IF(AD100&lt;=24,"Baja",IF(AD100&lt;=500,"Media",IF(AD100&lt;=5000,"Alta","Muy Alta")))))</f>
        <v>Muy Alta</v>
      </c>
      <c r="AF100" s="158">
        <f t="shared" ref="AF100" si="490">IF(AE100="","",IF(AE100="Muy Baja",0.2,IF(AE100="Baja",0.4,IF(AE100="Media",0.6,IF(AE100="Alta",0.8,IF(AE100="Muy Alta",1,))))))</f>
        <v>1</v>
      </c>
      <c r="AG100" s="158" t="str">
        <f t="shared" ref="AG100" si="491">+T100</f>
        <v>El riesgo afecta la imagen de la entidad a nivel nacional, con efecto publicitarios sostenible a nivel país</v>
      </c>
      <c r="AH100" s="157" t="str" cm="1">
        <f t="array" ref="AH100">_xlfn.IFS(AG100=Datos!$C$6,"Leve",AG100=Datos!$D$6,"Leve",AG100=Datos!$C$7,"Menor",AG100=Datos!$D$7,"Menor",AG100=Datos!$C$8,"Moderado",AG100=Datos!$D$8,"Moderado",AG100=Datos!$C$9,"Mayor",AG100=Datos!$D$9,"Mayor",AG100=Datos!$C$10,"Catastrófico",AG100=Datos!$D$10,"Catastrófico")</f>
        <v>Catastrófico</v>
      </c>
      <c r="AI100" s="158">
        <f t="shared" ref="AI100" si="492">IF(AH100="","",IF(AH100="Leve",0.2,IF(AH100="Menor",0.4,IF(AH100="Moderado",0.6,IF(AH100="Mayor",0.8,IF(AH100="Catastrófico",1,))))))</f>
        <v>1</v>
      </c>
      <c r="AJ100" s="157" t="str">
        <f t="shared" ref="AJ100" si="493">IF(OR(AND(AE100="Muy Baja",AH100="Leve"),AND(AE100="Muy Baja",AH100="Menor"),AND(AE100="Baja",AH100="Leve")),"Bajo",IF(OR(AND(AE100="Muy baja",AH100="Moderado"),AND(AE100="Baja",AH100="Menor"),AND(AE100="Baja",AH100="Moderado"),AND(AE100="Media",AH100="Leve"),AND(AE100="Media",AH100="Menor"),AND(AE100="Media",AH100="Moderado"),AND(AE100="Alta",AH100="Leve"),AND(AE100="Alta",AH100="Menor")),"Moderado",IF(OR(AND(AE100="Muy Baja",AH100="Mayor"),AND(AE100="Baja",AH100="Mayor"),AND(AE100="Media",AH100="Mayor"),AND(AE100="Alta",AH100="Moderado"),AND(AE100="Alta",AH100="Mayor"),AND(AE100="Muy Alta",AH100="Leve"),AND(AE100="Muy Alta",AH100="Menor"),AND(AE100="Muy Alta",AH100="Moderado"),AND(AE100="Muy Alta",AH100="Mayor")),"Alto",IF(OR(AND(AE100="Muy Baja",AH100="Catastrófico"),AND(AE100="Baja",AH100="Catastrófico"),AND(AE100="Media",AH100="Catastrófico"),AND(AE100="Alta",AH100="Catastrófico"),AND(AE100="Muy Alta",AH100="Catastrófico")),"Extremo",""))))</f>
        <v>Extremo</v>
      </c>
      <c r="AK100" s="196" t="str" cm="1">
        <f t="array" ref="AK100">_xlfn.IFS(AJ100="Bajo","Aceptar",AJ100="Moderado","Reducir",AJ100="Alto","Reducir",AJ100="Extremo","Reducir")</f>
        <v>Reducir</v>
      </c>
      <c r="AL100" s="20" t="str">
        <f>CONCATENATE(J100," Control"," 1")</f>
        <v>GEMA 18 Control 1</v>
      </c>
      <c r="AM100" s="22" t="s">
        <v>1310</v>
      </c>
      <c r="AN100" s="22" t="s">
        <v>1311</v>
      </c>
      <c r="AO100" s="22" t="s">
        <v>1312</v>
      </c>
      <c r="AP100" s="22" t="str">
        <f t="shared" si="474"/>
        <v>La DIRECCIÓN DE ACCESO A TIERRAS verifica los trámites que pueden incumplir los términos establecidos a través de la realización del reportes de alertas semanales del estado de cada trámite en curso y determinando cuáles podrían hallarse por superar algún término</v>
      </c>
      <c r="AQ100" s="20" t="s">
        <v>54</v>
      </c>
      <c r="AR100" s="20" t="str">
        <f t="shared" si="453"/>
        <v>Probabilidad</v>
      </c>
      <c r="AS100" s="20" t="s">
        <v>56</v>
      </c>
      <c r="AT100" s="20" t="str">
        <f t="shared" si="454"/>
        <v>30%</v>
      </c>
      <c r="AU100" s="20" t="s">
        <v>1</v>
      </c>
      <c r="AV100" s="20" t="s">
        <v>2</v>
      </c>
      <c r="AW100" s="20" t="s">
        <v>3</v>
      </c>
      <c r="AX100" s="21">
        <f t="shared" ref="AX100" si="494">+IF(AR100="Probabilidad",AF100-(AF100*AT100),AF100)</f>
        <v>0.7</v>
      </c>
      <c r="AY100" s="20" t="str">
        <f t="shared" si="375"/>
        <v>Alta</v>
      </c>
      <c r="AZ100" s="21">
        <f t="shared" ref="AZ100" si="495">+IF(AR100="Impacto",AI100-(AI100*AT100),AI100)</f>
        <v>1</v>
      </c>
      <c r="BA100" s="20" t="str">
        <f t="shared" si="377"/>
        <v>Catastrófico</v>
      </c>
      <c r="BB100" s="159" t="str">
        <f t="shared" ref="BB100" si="496">IF(OR(AND(AY103="Muy Baja",BA103="Leve"),AND(AY103="Muy Baja",BA103="Menor"),AND(AY103="Baja",BA103="Leve")),"Bajo",IF(OR(AND(AY103="Muy baja",BA103="Moderado"),AND(AY103="Baja",BA103="Menor"),AND(AY103="Baja",BA103="Moderado"),AND(AY103="Media",BA103="Leve"),AND(AY103="Media",BA103="Menor"),AND(AY103="Media",BA103="Moderado"),AND(AY103="Alta",BA103="Leve"),AND(AY103="Alta",BA103="Menor")),"Moderado",IF(OR(AND(AY103="Muy Baja",BA103="Mayor"),AND(AY103="Baja",BA103="Mayor"),AND(AY103="Media",BA103="Mayor"),AND(AY103="Alta",BA103="Moderado"),AND(AY103="Alta",BA103="Mayor"),AND(AY103="Muy Alta",BA103="Leve"),AND(AY103="Muy Alta",BA103="Menor"),AND(AY103="Muy Alta",BA103="Moderado"),AND(AY103="Muy Alta",BA103="Mayor")),"Alto",IF(OR(AND(AY103="Muy Baja",BA103="Catastrófico"),AND(AY103="Baja",BA103="Catastrófico"),AND(AY103="Media",BA103="Catastrófico"),AND(AY103="Alta",BA103="Catastrófico"),AND(AY103="Muy Alta",BA103="Catastrófico")),"Extremo",""))))</f>
        <v>Alto</v>
      </c>
      <c r="BC100" s="159" t="str" cm="1">
        <f t="array" ref="BC100">_xlfn.IFS(BB100="Bajo","Aceptar",BB100="Moderado","Reducir",BB100="Alto","Reducir",BB100="Extremo","Reducir")</f>
        <v>Reducir</v>
      </c>
      <c r="BD100" s="197" t="str" cm="1">
        <f t="array" ref="BD100">_xlfn.IFS(BC100="Aceptar","No",BC100="Reducir","Si")</f>
        <v>Si</v>
      </c>
      <c r="BE100" s="20" t="str">
        <f>CONCATENATE(J100," Acción preventiva"," 1")</f>
        <v>GEMA 18 Acción preventiva 1</v>
      </c>
      <c r="BF100" s="22" t="s">
        <v>592</v>
      </c>
      <c r="BG100" s="22" t="s">
        <v>593</v>
      </c>
      <c r="BH100" s="22" t="s">
        <v>1315</v>
      </c>
      <c r="BI100" s="20">
        <f t="shared" ref="BI100:BI131" si="497">+SUM(BJ100:BU100)</f>
        <v>2</v>
      </c>
      <c r="BJ100" s="20"/>
      <c r="BK100" s="20"/>
      <c r="BL100" s="20"/>
      <c r="BM100" s="20"/>
      <c r="BN100" s="20"/>
      <c r="BO100" s="20">
        <v>1</v>
      </c>
      <c r="BP100" s="20"/>
      <c r="BQ100" s="20"/>
      <c r="BR100" s="20"/>
      <c r="BS100" s="20"/>
      <c r="BT100" s="20">
        <v>1</v>
      </c>
      <c r="BU100" s="20"/>
      <c r="BV100" s="200">
        <f t="shared" si="379"/>
        <v>0</v>
      </c>
      <c r="BW100" s="37"/>
      <c r="BX100" s="37"/>
      <c r="BY100" s="37"/>
      <c r="BZ100" s="37"/>
      <c r="CA100" s="37"/>
      <c r="CB100" s="37"/>
      <c r="CC100" s="37"/>
      <c r="CD100" s="37"/>
      <c r="CE100" s="37"/>
      <c r="CF100" s="37"/>
      <c r="CG100" s="37"/>
      <c r="CH100" s="37"/>
      <c r="CI100" s="37">
        <f t="shared" si="355"/>
        <v>0</v>
      </c>
      <c r="CJ100" s="38"/>
      <c r="CK100" s="23"/>
      <c r="CL100" s="24"/>
      <c r="CM100" s="166">
        <f t="shared" ref="CM100" si="498">+AD100</f>
        <v>11000</v>
      </c>
      <c r="CN100" s="25">
        <f t="shared" ref="CN100" si="499">1-(CL100/CM100)</f>
        <v>1</v>
      </c>
      <c r="CO100" s="23" t="str" cm="1">
        <f t="array" ref="CO100">+_xlfn.IFS(CN100&lt;0.8,"Cambio",CN100&lt;0.9,"Revisión de control",CN100&gt;0.89,"Se mantiene")</f>
        <v>Se mantiene</v>
      </c>
      <c r="CP100" s="144"/>
      <c r="CQ100" s="144"/>
      <c r="CR100" s="144"/>
      <c r="CS100" s="144"/>
      <c r="CT100" s="25">
        <f t="shared" si="358"/>
        <v>1</v>
      </c>
    </row>
    <row r="101" spans="1:98" ht="60" customHeight="1" x14ac:dyDescent="0.35">
      <c r="A101" s="147" t="s">
        <v>591</v>
      </c>
      <c r="B101" s="205"/>
      <c r="C101" s="149" t="s">
        <v>143</v>
      </c>
      <c r="D101" s="173"/>
      <c r="E101" s="176"/>
      <c r="F101" s="173"/>
      <c r="G101" s="208"/>
      <c r="H101" s="157"/>
      <c r="I101" s="182"/>
      <c r="J101" s="160"/>
      <c r="K101" s="160"/>
      <c r="L101" s="184"/>
      <c r="M101" s="186"/>
      <c r="N101" s="189"/>
      <c r="O101" s="192"/>
      <c r="P101" s="182"/>
      <c r="Q101" s="192"/>
      <c r="R101" s="182"/>
      <c r="S101" s="182"/>
      <c r="T101" s="182"/>
      <c r="U101" s="157"/>
      <c r="V101" s="162"/>
      <c r="W101" s="162"/>
      <c r="X101" s="194"/>
      <c r="Y101" s="160"/>
      <c r="Z101" s="160"/>
      <c r="AA101" s="164"/>
      <c r="AB101" s="164"/>
      <c r="AC101" s="164"/>
      <c r="AD101" s="195"/>
      <c r="AE101" s="157"/>
      <c r="AF101" s="158"/>
      <c r="AG101" s="157"/>
      <c r="AH101" s="157"/>
      <c r="AI101" s="158"/>
      <c r="AJ101" s="157"/>
      <c r="AK101" s="196"/>
      <c r="AL101" s="20" t="str">
        <f>CONCATENATE(J100," Control"," 2")</f>
        <v>GEMA 18 Control 2</v>
      </c>
      <c r="AM101" s="22" t="s">
        <v>1310</v>
      </c>
      <c r="AN101" s="22" t="s">
        <v>1313</v>
      </c>
      <c r="AO101" s="22" t="s">
        <v>1314</v>
      </c>
      <c r="AP101" s="22" t="str">
        <f t="shared" si="474"/>
        <v>La DIRECCIÓN DE ACCESO A TIERRAS tramita inmediatamente la PQRDS con el equipo funcional de titulación a través de la realización de un nuevo trámite y/o la Orden Judicial (cuando aplique) que lo solicita verificando el estado del trámite que venció</v>
      </c>
      <c r="AQ101" s="20" t="s">
        <v>55</v>
      </c>
      <c r="AR101" s="20" t="str">
        <f t="shared" si="453"/>
        <v>Impacto</v>
      </c>
      <c r="AS101" s="20" t="s">
        <v>56</v>
      </c>
      <c r="AT101" s="20" t="str">
        <f t="shared" si="454"/>
        <v>25%</v>
      </c>
      <c r="AU101" s="20" t="s">
        <v>1</v>
      </c>
      <c r="AV101" s="20" t="s">
        <v>2</v>
      </c>
      <c r="AW101" s="20" t="s">
        <v>3</v>
      </c>
      <c r="AX101" s="21">
        <f t="shared" ref="AX101:AX103" si="500">+IF(AR101="Probabilidad",AX100-(AX100*AT101),AX100)</f>
        <v>0.7</v>
      </c>
      <c r="AY101" s="20" t="str">
        <f t="shared" si="375"/>
        <v>Alta</v>
      </c>
      <c r="AZ101" s="21">
        <f t="shared" ref="AZ101:AZ103" si="501">+IF(AR101="Impacto",AZ100-(AZ100*AT101),AZ100)</f>
        <v>0.75</v>
      </c>
      <c r="BA101" s="20" t="str">
        <f t="shared" si="377"/>
        <v>Mayor</v>
      </c>
      <c r="BB101" s="160"/>
      <c r="BC101" s="160"/>
      <c r="BD101" s="198"/>
      <c r="BE101" s="20" t="str">
        <f>CONCATENATE(J100," Acción preventiva"," 2")</f>
        <v>GEMA 18 Acción preventiva 2</v>
      </c>
      <c r="BF101" s="22"/>
      <c r="BG101" s="22"/>
      <c r="BH101" s="22"/>
      <c r="BI101" s="20">
        <f t="shared" si="497"/>
        <v>0</v>
      </c>
      <c r="BJ101" s="20"/>
      <c r="BK101" s="20"/>
      <c r="BL101" s="20"/>
      <c r="BM101" s="20"/>
      <c r="BN101" s="20"/>
      <c r="BO101" s="20"/>
      <c r="BP101" s="20"/>
      <c r="BQ101" s="20"/>
      <c r="BR101" s="20"/>
      <c r="BS101" s="20"/>
      <c r="BT101" s="20"/>
      <c r="BU101" s="20"/>
      <c r="BV101" s="200"/>
      <c r="BW101" s="37"/>
      <c r="BX101" s="37"/>
      <c r="BY101" s="37"/>
      <c r="BZ101" s="37"/>
      <c r="CA101" s="37"/>
      <c r="CB101" s="37"/>
      <c r="CC101" s="37"/>
      <c r="CD101" s="37"/>
      <c r="CE101" s="37"/>
      <c r="CF101" s="37"/>
      <c r="CG101" s="37"/>
      <c r="CH101" s="37"/>
      <c r="CI101" s="37">
        <f t="shared" si="355"/>
        <v>0</v>
      </c>
      <c r="CJ101" s="38"/>
      <c r="CK101" s="23"/>
      <c r="CL101" s="24"/>
      <c r="CM101" s="167"/>
      <c r="CN101" s="25">
        <f t="shared" ref="CN101" si="502">1-(CL101/CM100)</f>
        <v>1</v>
      </c>
      <c r="CO101" s="23" t="str" cm="1">
        <f t="array" ref="CO101">+_xlfn.IFS(CN101&lt;0.8,"Cambio",CN101&lt;0.9,"Revisión de control",CN101&gt;0.89,"Se mantiene")</f>
        <v>Se mantiene</v>
      </c>
      <c r="CP101" s="144"/>
      <c r="CQ101" s="144"/>
      <c r="CR101" s="144"/>
      <c r="CS101" s="144"/>
      <c r="CT101" s="25">
        <f t="shared" si="358"/>
        <v>1</v>
      </c>
    </row>
    <row r="102" spans="1:98" ht="60" customHeight="1" x14ac:dyDescent="0.35">
      <c r="A102" s="147" t="s">
        <v>591</v>
      </c>
      <c r="B102" s="205"/>
      <c r="C102" s="149" t="s">
        <v>143</v>
      </c>
      <c r="D102" s="173"/>
      <c r="E102" s="176"/>
      <c r="F102" s="173"/>
      <c r="G102" s="208"/>
      <c r="H102" s="157"/>
      <c r="I102" s="182"/>
      <c r="J102" s="160"/>
      <c r="K102" s="160"/>
      <c r="L102" s="184"/>
      <c r="M102" s="186"/>
      <c r="N102" s="189"/>
      <c r="O102" s="192"/>
      <c r="P102" s="182"/>
      <c r="Q102" s="192"/>
      <c r="R102" s="182"/>
      <c r="S102" s="182"/>
      <c r="T102" s="182"/>
      <c r="U102" s="157"/>
      <c r="V102" s="162"/>
      <c r="W102" s="162"/>
      <c r="X102" s="194"/>
      <c r="Y102" s="160"/>
      <c r="Z102" s="160"/>
      <c r="AA102" s="164"/>
      <c r="AB102" s="164"/>
      <c r="AC102" s="164"/>
      <c r="AD102" s="195"/>
      <c r="AE102" s="157"/>
      <c r="AF102" s="158"/>
      <c r="AG102" s="157"/>
      <c r="AH102" s="157"/>
      <c r="AI102" s="158"/>
      <c r="AJ102" s="157"/>
      <c r="AK102" s="196"/>
      <c r="AL102" s="20" t="str">
        <f>CONCATENATE(J100," Control"," 3")</f>
        <v>GEMA 18 Control 3</v>
      </c>
      <c r="AM102" s="22"/>
      <c r="AN102" s="22"/>
      <c r="AO102" s="22"/>
      <c r="AP102" s="22" t="str">
        <f t="shared" si="474"/>
        <v xml:space="preserve">  a través de </v>
      </c>
      <c r="AQ102" s="20"/>
      <c r="AR102" s="20" t="str">
        <f t="shared" si="453"/>
        <v/>
      </c>
      <c r="AS102" s="20"/>
      <c r="AT102" s="20" t="str">
        <f t="shared" si="454"/>
        <v/>
      </c>
      <c r="AU102" s="20"/>
      <c r="AV102" s="20"/>
      <c r="AW102" s="20"/>
      <c r="AX102" s="21">
        <f t="shared" si="500"/>
        <v>0.7</v>
      </c>
      <c r="AY102" s="20" t="str">
        <f t="shared" si="375"/>
        <v>Alta</v>
      </c>
      <c r="AZ102" s="21">
        <f t="shared" si="501"/>
        <v>0.75</v>
      </c>
      <c r="BA102" s="20" t="str">
        <f t="shared" si="377"/>
        <v>Mayor</v>
      </c>
      <c r="BB102" s="160"/>
      <c r="BC102" s="160"/>
      <c r="BD102" s="198"/>
      <c r="BE102" s="20" t="str">
        <f>CONCATENATE(J100," Acción preventiva"," 3")</f>
        <v>GEMA 18 Acción preventiva 3</v>
      </c>
      <c r="BF102" s="22"/>
      <c r="BG102" s="22"/>
      <c r="BH102" s="22"/>
      <c r="BI102" s="20">
        <f t="shared" si="497"/>
        <v>0</v>
      </c>
      <c r="BJ102" s="20"/>
      <c r="BK102" s="20"/>
      <c r="BL102" s="20"/>
      <c r="BM102" s="20"/>
      <c r="BN102" s="20"/>
      <c r="BO102" s="20"/>
      <c r="BP102" s="20"/>
      <c r="BQ102" s="20"/>
      <c r="BR102" s="20"/>
      <c r="BS102" s="20"/>
      <c r="BT102" s="20"/>
      <c r="BU102" s="20"/>
      <c r="BV102" s="200"/>
      <c r="BW102" s="37"/>
      <c r="BX102" s="37"/>
      <c r="BY102" s="37"/>
      <c r="BZ102" s="37"/>
      <c r="CA102" s="37"/>
      <c r="CB102" s="37"/>
      <c r="CC102" s="37"/>
      <c r="CD102" s="37"/>
      <c r="CE102" s="37"/>
      <c r="CF102" s="37"/>
      <c r="CG102" s="37"/>
      <c r="CH102" s="37"/>
      <c r="CI102" s="37">
        <f t="shared" si="355"/>
        <v>0</v>
      </c>
      <c r="CJ102" s="38"/>
      <c r="CK102" s="23"/>
      <c r="CL102" s="24"/>
      <c r="CM102" s="167"/>
      <c r="CN102" s="25">
        <f t="shared" ref="CN102" si="503">1-(CL102/CM100)</f>
        <v>1</v>
      </c>
      <c r="CO102" s="23" t="str" cm="1">
        <f t="array" ref="CO102">+_xlfn.IFS(CN102&lt;0.8,"Cambio",CN102&lt;0.9,"Revisión de control",CN102&gt;0.89,"Se mantiene")</f>
        <v>Se mantiene</v>
      </c>
      <c r="CP102" s="144"/>
      <c r="CQ102" s="144"/>
      <c r="CR102" s="144"/>
      <c r="CS102" s="144"/>
      <c r="CT102" s="25">
        <f t="shared" si="358"/>
        <v>1</v>
      </c>
    </row>
    <row r="103" spans="1:98" ht="60" customHeight="1" x14ac:dyDescent="0.35">
      <c r="A103" s="147" t="s">
        <v>591</v>
      </c>
      <c r="B103" s="206"/>
      <c r="C103" s="149" t="s">
        <v>143</v>
      </c>
      <c r="D103" s="174"/>
      <c r="E103" s="177"/>
      <c r="F103" s="174"/>
      <c r="G103" s="208"/>
      <c r="H103" s="157"/>
      <c r="I103" s="183"/>
      <c r="J103" s="161"/>
      <c r="K103" s="161"/>
      <c r="L103" s="184"/>
      <c r="M103" s="187"/>
      <c r="N103" s="190"/>
      <c r="O103" s="193"/>
      <c r="P103" s="183"/>
      <c r="Q103" s="193"/>
      <c r="R103" s="183"/>
      <c r="S103" s="183"/>
      <c r="T103" s="183"/>
      <c r="U103" s="157"/>
      <c r="V103" s="162"/>
      <c r="W103" s="162"/>
      <c r="X103" s="194"/>
      <c r="Y103" s="161"/>
      <c r="Z103" s="161"/>
      <c r="AA103" s="165"/>
      <c r="AB103" s="165"/>
      <c r="AC103" s="165"/>
      <c r="AD103" s="195"/>
      <c r="AE103" s="157"/>
      <c r="AF103" s="158"/>
      <c r="AG103" s="157"/>
      <c r="AH103" s="157"/>
      <c r="AI103" s="158"/>
      <c r="AJ103" s="157"/>
      <c r="AK103" s="196"/>
      <c r="AL103" s="20" t="str">
        <f>CONCATENATE(J100," Control"," 4")</f>
        <v>GEMA 18 Control 4</v>
      </c>
      <c r="AM103" s="22"/>
      <c r="AN103" s="22"/>
      <c r="AO103" s="22"/>
      <c r="AP103" s="22" t="str">
        <f t="shared" si="474"/>
        <v xml:space="preserve">  a través de </v>
      </c>
      <c r="AQ103" s="20"/>
      <c r="AR103" s="20" t="str">
        <f t="shared" si="453"/>
        <v/>
      </c>
      <c r="AS103" s="20"/>
      <c r="AT103" s="20" t="str">
        <f t="shared" si="454"/>
        <v/>
      </c>
      <c r="AU103" s="20"/>
      <c r="AV103" s="20"/>
      <c r="AW103" s="20"/>
      <c r="AX103" s="21">
        <f t="shared" si="500"/>
        <v>0.7</v>
      </c>
      <c r="AY103" s="20" t="str">
        <f t="shared" si="375"/>
        <v>Alta</v>
      </c>
      <c r="AZ103" s="21">
        <f t="shared" si="501"/>
        <v>0.75</v>
      </c>
      <c r="BA103" s="20" t="str">
        <f t="shared" si="377"/>
        <v>Mayor</v>
      </c>
      <c r="BB103" s="161"/>
      <c r="BC103" s="161"/>
      <c r="BD103" s="199"/>
      <c r="BE103" s="20" t="str">
        <f>CONCATENATE(J100," Acción preventiva"," 4")</f>
        <v>GEMA 18 Acción preventiva 4</v>
      </c>
      <c r="BF103" s="22"/>
      <c r="BG103" s="22"/>
      <c r="BH103" s="22"/>
      <c r="BI103" s="20">
        <f t="shared" si="497"/>
        <v>0</v>
      </c>
      <c r="BJ103" s="20"/>
      <c r="BK103" s="20"/>
      <c r="BL103" s="20"/>
      <c r="BM103" s="20"/>
      <c r="BN103" s="20"/>
      <c r="BO103" s="20"/>
      <c r="BP103" s="20"/>
      <c r="BQ103" s="20"/>
      <c r="BR103" s="20"/>
      <c r="BS103" s="20"/>
      <c r="BT103" s="20"/>
      <c r="BU103" s="20"/>
      <c r="BV103" s="200"/>
      <c r="BW103" s="37"/>
      <c r="BX103" s="37"/>
      <c r="BY103" s="37"/>
      <c r="BZ103" s="37"/>
      <c r="CA103" s="37"/>
      <c r="CB103" s="37"/>
      <c r="CC103" s="37"/>
      <c r="CD103" s="37"/>
      <c r="CE103" s="37"/>
      <c r="CF103" s="37"/>
      <c r="CG103" s="37"/>
      <c r="CH103" s="37"/>
      <c r="CI103" s="37">
        <f t="shared" si="355"/>
        <v>0</v>
      </c>
      <c r="CJ103" s="38"/>
      <c r="CK103" s="23"/>
      <c r="CL103" s="24"/>
      <c r="CM103" s="168"/>
      <c r="CN103" s="25">
        <f t="shared" ref="CN103" si="504">1-(CL103/CM100)</f>
        <v>1</v>
      </c>
      <c r="CO103" s="23" t="str" cm="1">
        <f t="array" ref="CO103">+_xlfn.IFS(CN103&lt;0.8,"Cambio",CN103&lt;0.9,"Revisión de control",CN103&gt;0.89,"Se mantiene")</f>
        <v>Se mantiene</v>
      </c>
      <c r="CP103" s="144"/>
      <c r="CQ103" s="144"/>
      <c r="CR103" s="144"/>
      <c r="CS103" s="144"/>
      <c r="CT103" s="25">
        <f t="shared" si="358"/>
        <v>1</v>
      </c>
    </row>
    <row r="104" spans="1:98" ht="60" customHeight="1" x14ac:dyDescent="0.35">
      <c r="A104" s="147" t="s">
        <v>499</v>
      </c>
      <c r="B104" s="204" t="s">
        <v>142</v>
      </c>
      <c r="C104" s="149" t="s">
        <v>143</v>
      </c>
      <c r="D104" s="172" t="str">
        <f>VLOOKUP(B104,Datos!$B$65:$F$80,3,FALSE)</f>
        <v>Asegurar la atención al ciudadano, mediante los modelos de atención por oferta, demanda y descongestión, que permita detectar las necesidades de ordenamiento social de la propiedad rural</v>
      </c>
      <c r="E104" s="175" t="str">
        <f>VLOOKUP(B104,Datos!$B$65:$F$80,5,FALSE)</f>
        <v>La posibilidad de incumplir con la atención al ciudadano, mediante los modelos de atención por oferta, demanda y descongestión</v>
      </c>
      <c r="F104" s="172" t="str">
        <f>VLOOKUP(B104,Datos!$B$65:$F$80,4,FALSE)</f>
        <v>Inicia con la recepción del rezago documental y finaliza con la identificación y respuesta de las Peticiones, Quejas, Reclamos, Denuncias y Felicitaciones que recibe la Agencia Nacional de Tierras</v>
      </c>
      <c r="G104" s="208" t="s">
        <v>457</v>
      </c>
      <c r="H104" s="157" t="s">
        <v>1410</v>
      </c>
      <c r="I104" s="181">
        <f t="shared" ref="I104" si="505">IF(K104="",0,1)</f>
        <v>1</v>
      </c>
      <c r="J104" s="159" t="str">
        <f t="shared" ref="J104" si="506">CONCATENATE(C104," ",K104)</f>
        <v>GEMA 19</v>
      </c>
      <c r="K104" s="159">
        <v>19</v>
      </c>
      <c r="L104" s="184">
        <v>46150</v>
      </c>
      <c r="M104" s="185">
        <f ca="1">+TODAY()-L104</f>
        <v>1</v>
      </c>
      <c r="N104" s="188" t="s">
        <v>1411</v>
      </c>
      <c r="O104" s="191" t="s">
        <v>19</v>
      </c>
      <c r="P104" s="181">
        <f>VLOOKUP(O104,Datos!$B$20:$D$25,3,FALSE)</f>
        <v>0.2</v>
      </c>
      <c r="Q104" s="191" t="s">
        <v>35</v>
      </c>
      <c r="R104" s="181">
        <f>VLOOKUP(Q104,Datos!$C$20:$D$25,2,FALSE)</f>
        <v>1</v>
      </c>
      <c r="S104" s="181">
        <f t="shared" ref="S104" si="507">+IF(P104="",R104,IF(R104="",P104,IF(P104&gt;R104,P104,R104)))</f>
        <v>1</v>
      </c>
      <c r="T104" s="181" t="str" cm="1">
        <f t="array" ref="T104">_xlfn.IFS(S104=P104,O104,S104=R104,Q104)</f>
        <v>El riesgo afecta la imagen de la entidad a nivel nacional, con efecto publicitarios sostenible a nivel país</v>
      </c>
      <c r="U104" s="157" t="s">
        <v>4</v>
      </c>
      <c r="V104" s="162" t="s">
        <v>1412</v>
      </c>
      <c r="W104" s="162" t="s">
        <v>1413</v>
      </c>
      <c r="X104" s="194" t="str">
        <f t="shared" ref="X104" si="508">CONCATENATE("Posibilidad de"," ",U104," ",V104," debido ",W104)</f>
        <v>Posibilidad de pérdida reputacional en la imagen de la entidad ante los grupos de interes debido a retrasos en la recopilación de insumos requeridos y/o emisión de respuestas incompletas o inadecuadas por incumplimiento de los términos de ley</v>
      </c>
      <c r="Y104" s="159" t="s">
        <v>211</v>
      </c>
      <c r="Z104" s="159" t="s">
        <v>214</v>
      </c>
      <c r="AA104" s="163" t="s">
        <v>257</v>
      </c>
      <c r="AB104" s="163" t="s">
        <v>1037</v>
      </c>
      <c r="AC104" s="163" t="s">
        <v>1414</v>
      </c>
      <c r="AD104" s="224">
        <v>1083</v>
      </c>
      <c r="AE104" s="157" t="str">
        <f t="shared" ref="AE104" si="509">IF(AD104&lt;=0,"",IF(AD104&lt;=2,"Muy Baja",IF(AD104&lt;=24,"Baja",IF(AD104&lt;=500,"Media",IF(AD104&lt;=5000,"Alta","Muy Alta")))))</f>
        <v>Alta</v>
      </c>
      <c r="AF104" s="158">
        <f t="shared" ref="AF104" si="510">IF(AE104="","",IF(AE104="Muy Baja",0.2,IF(AE104="Baja",0.4,IF(AE104="Media",0.6,IF(AE104="Alta",0.8,IF(AE104="Muy Alta",1,))))))</f>
        <v>0.8</v>
      </c>
      <c r="AG104" s="158" t="str">
        <f t="shared" ref="AG104" si="511">+T104</f>
        <v>El riesgo afecta la imagen de la entidad a nivel nacional, con efecto publicitarios sostenible a nivel país</v>
      </c>
      <c r="AH104" s="157" t="str" cm="1">
        <f t="array" ref="AH104">_xlfn.IFS(AG104=Datos!$C$6,"Leve",AG104=Datos!$D$6,"Leve",AG104=Datos!$C$7,"Menor",AG104=Datos!$D$7,"Menor",AG104=Datos!$C$8,"Moderado",AG104=Datos!$D$8,"Moderado",AG104=Datos!$C$9,"Mayor",AG104=Datos!$D$9,"Mayor",AG104=Datos!$C$10,"Catastrófico",AG104=Datos!$D$10,"Catastrófico")</f>
        <v>Catastrófico</v>
      </c>
      <c r="AI104" s="158">
        <f t="shared" ref="AI104" si="512">IF(AH104="","",IF(AH104="Leve",0.2,IF(AH104="Menor",0.4,IF(AH104="Moderado",0.6,IF(AH104="Mayor",0.8,IF(AH104="Catastrófico",1,))))))</f>
        <v>1</v>
      </c>
      <c r="AJ104" s="157" t="str">
        <f t="shared" ref="AJ104" si="513">IF(OR(AND(AE104="Muy Baja",AH104="Leve"),AND(AE104="Muy Baja",AH104="Menor"),AND(AE104="Baja",AH104="Leve")),"Bajo",IF(OR(AND(AE104="Muy baja",AH104="Moderado"),AND(AE104="Baja",AH104="Menor"),AND(AE104="Baja",AH104="Moderado"),AND(AE104="Media",AH104="Leve"),AND(AE104="Media",AH104="Menor"),AND(AE104="Media",AH104="Moderado"),AND(AE104="Alta",AH104="Leve"),AND(AE104="Alta",AH104="Menor")),"Moderado",IF(OR(AND(AE104="Muy Baja",AH104="Mayor"),AND(AE104="Baja",AH104="Mayor"),AND(AE104="Media",AH104="Mayor"),AND(AE104="Alta",AH104="Moderado"),AND(AE104="Alta",AH104="Mayor"),AND(AE104="Muy Alta",AH104="Leve"),AND(AE104="Muy Alta",AH104="Menor"),AND(AE104="Muy Alta",AH104="Moderado"),AND(AE104="Muy Alta",AH104="Mayor")),"Alto",IF(OR(AND(AE104="Muy Baja",AH104="Catastrófico"),AND(AE104="Baja",AH104="Catastrófico"),AND(AE104="Media",AH104="Catastrófico"),AND(AE104="Alta",AH104="Catastrófico"),AND(AE104="Muy Alta",AH104="Catastrófico")),"Extremo",""))))</f>
        <v>Extremo</v>
      </c>
      <c r="AK104" s="196" t="str" cm="1">
        <f t="array" ref="AK104">_xlfn.IFS(AJ104="Bajo","Aceptar",AJ104="Moderado","Reducir",AJ104="Alto","Reducir",AJ104="Extremo","Reducir")</f>
        <v>Reducir</v>
      </c>
      <c r="AL104" s="20" t="str">
        <f>CONCATENATE(J104," Control"," 1")</f>
        <v>GEMA 19 Control 1</v>
      </c>
      <c r="AM104" s="22" t="s">
        <v>1415</v>
      </c>
      <c r="AN104" s="22" t="s">
        <v>1419</v>
      </c>
      <c r="AO104" s="22" t="s">
        <v>1416</v>
      </c>
      <c r="AP104" s="22" t="str">
        <f t="shared" ref="AP104:AP107" si="514">CONCATENATE(AM104," ",AN104," a través de ",AO104)</f>
        <v>La DIRECCIÓN DE GESTIÓN DEL ORDENAMIENTO SOCIAL DE LA PROPIEDAD valida la calidad de la respuestas proyectadas a los PQRD (completitud, coherencia, uso adecuado y oportunidad de la información)  a través de la matriz de seguimiento de calidad, la cual se realiza mensualmente para verificar cumplimiento normativo y de términos legales</v>
      </c>
      <c r="AQ104" s="20" t="s">
        <v>54</v>
      </c>
      <c r="AR104" s="20" t="str">
        <f t="shared" ref="AR104:AR107" si="515">IF(OR(AQ104="Preventivo",AQ104="Detectivo"),"Probabilidad",IF(AQ104="Correctivo","Impacto",""))</f>
        <v>Probabilidad</v>
      </c>
      <c r="AS104" s="20" t="s">
        <v>56</v>
      </c>
      <c r="AT104" s="20" t="str">
        <f t="shared" ref="AT104:AT107" si="516">IF(AND(AQ104="Preventivo",AS104="Automático"),"50%",IF(AND(AQ104="Preventivo",AS104="Manual"),"40%",IF(AND(AQ104="Detectivo",AS104="Automático"),"40%",IF(AND(AQ104="Detectivo",AS104="Manual"),"30%",IF(AND(AQ104="Correctivo",AS104="Automático"),"35%",IF(AND(AQ104="Correctivo",AS104="Manual"),"25%",""))))))</f>
        <v>30%</v>
      </c>
      <c r="AU104" s="20" t="s">
        <v>1</v>
      </c>
      <c r="AV104" s="20" t="s">
        <v>2</v>
      </c>
      <c r="AW104" s="20" t="s">
        <v>3</v>
      </c>
      <c r="AX104" s="21">
        <f t="shared" ref="AX104" si="517">+IF(AR104="Probabilidad",AF104-(AF104*AT104),AF104)</f>
        <v>0.56000000000000005</v>
      </c>
      <c r="AY104" s="20" t="str">
        <f t="shared" si="375"/>
        <v>Media</v>
      </c>
      <c r="AZ104" s="21">
        <f t="shared" ref="AZ104" si="518">+IF(AR104="Impacto",AI104-(AI104*AT104),AI104)</f>
        <v>1</v>
      </c>
      <c r="BA104" s="20" t="str">
        <f t="shared" si="377"/>
        <v>Catastrófico</v>
      </c>
      <c r="BB104" s="159" t="str">
        <f t="shared" ref="BB104" si="519">IF(OR(AND(AY107="Muy Baja",BA107="Leve"),AND(AY107="Muy Baja",BA107="Menor"),AND(AY107="Baja",BA107="Leve")),"Bajo",IF(OR(AND(AY107="Muy baja",BA107="Moderado"),AND(AY107="Baja",BA107="Menor"),AND(AY107="Baja",BA107="Moderado"),AND(AY107="Media",BA107="Leve"),AND(AY107="Media",BA107="Menor"),AND(AY107="Media",BA107="Moderado"),AND(AY107="Alta",BA107="Leve"),AND(AY107="Alta",BA107="Menor")),"Moderado",IF(OR(AND(AY107="Muy Baja",BA107="Mayor"),AND(AY107="Baja",BA107="Mayor"),AND(AY107="Media",BA107="Mayor"),AND(AY107="Alta",BA107="Moderado"),AND(AY107="Alta",BA107="Mayor"),AND(AY107="Muy Alta",BA107="Leve"),AND(AY107="Muy Alta",BA107="Menor"),AND(AY107="Muy Alta",BA107="Moderado"),AND(AY107="Muy Alta",BA107="Mayor")),"Alto",IF(OR(AND(AY107="Muy Baja",BA107="Catastrófico"),AND(AY107="Baja",BA107="Catastrófico"),AND(AY107="Media",BA107="Catastrófico"),AND(AY107="Alta",BA107="Catastrófico"),AND(AY107="Muy Alta",BA107="Catastrófico")),"Extremo",""))))</f>
        <v>Alto</v>
      </c>
      <c r="BC104" s="159" t="str" cm="1">
        <f t="array" ref="BC104">_xlfn.IFS(BB104="Bajo","Aceptar",BB104="Moderado","Reducir",BB104="Alto","Reducir",BB104="Extremo","Reducir")</f>
        <v>Reducir</v>
      </c>
      <c r="BD104" s="197" t="str" cm="1">
        <f t="array" ref="BD104">_xlfn.IFS(BC104="Aceptar","No",BC104="Reducir","Si")</f>
        <v>Si</v>
      </c>
      <c r="BE104" s="20" t="str">
        <f>CONCATENATE(J104," Acción preventiva"," 1")</f>
        <v>GEMA 19 Acción preventiva 1</v>
      </c>
      <c r="BF104" s="22" t="s">
        <v>510</v>
      </c>
      <c r="BG104" s="22" t="s">
        <v>511</v>
      </c>
      <c r="BH104" s="22" t="s">
        <v>1420</v>
      </c>
      <c r="BI104" s="20">
        <f t="shared" ref="BI104:BI107" si="520">+SUM(BJ104:BU104)</f>
        <v>5</v>
      </c>
      <c r="BJ104" s="20"/>
      <c r="BK104" s="20"/>
      <c r="BL104" s="20"/>
      <c r="BM104" s="20"/>
      <c r="BN104" s="20"/>
      <c r="BO104" s="20"/>
      <c r="BP104" s="20">
        <v>1</v>
      </c>
      <c r="BQ104" s="20">
        <v>1</v>
      </c>
      <c r="BR104" s="20">
        <v>1</v>
      </c>
      <c r="BS104" s="20">
        <v>1</v>
      </c>
      <c r="BT104" s="20">
        <v>1</v>
      </c>
      <c r="BU104" s="20"/>
      <c r="BV104" s="200">
        <f t="shared" si="379"/>
        <v>0</v>
      </c>
      <c r="BW104" s="37"/>
      <c r="BX104" s="37"/>
      <c r="BY104" s="37"/>
      <c r="BZ104" s="37"/>
      <c r="CA104" s="37"/>
      <c r="CB104" s="37"/>
      <c r="CC104" s="37"/>
      <c r="CD104" s="37"/>
      <c r="CE104" s="37"/>
      <c r="CF104" s="37"/>
      <c r="CG104" s="37"/>
      <c r="CH104" s="37"/>
      <c r="CI104" s="37">
        <f t="shared" si="355"/>
        <v>0</v>
      </c>
      <c r="CJ104" s="38"/>
      <c r="CK104" s="23"/>
      <c r="CL104" s="24"/>
      <c r="CM104" s="166">
        <f t="shared" ref="CM104" si="521">+AD104</f>
        <v>1083</v>
      </c>
      <c r="CN104" s="25">
        <f t="shared" ref="CN104" si="522">1-(CL104/CM104)</f>
        <v>1</v>
      </c>
      <c r="CO104" s="23" t="str" cm="1">
        <f t="array" ref="CO104">+_xlfn.IFS(CN104&lt;0.8,"Cambio",CN104&lt;0.9,"Revisión de control",CN104&gt;0.89,"Se mantiene")</f>
        <v>Se mantiene</v>
      </c>
      <c r="CP104" s="144"/>
      <c r="CQ104" s="144"/>
      <c r="CR104" s="144"/>
      <c r="CS104" s="144"/>
      <c r="CT104" s="25">
        <f t="shared" ref="CT104:CT107" si="523">(_xlfn.IFS(CK104="",1,CK104="SI",0)+_xlfn.IFS(CP104="",1,CP104="SI",1,CP104="NO",0)+_xlfn.IFS(CQ104="",1,CQ104="SI",1,CQ104="NO",0)+_xlfn.IFS(CR104="",1,CR104="SI",1,CR104="NO",0)+_xlfn.IFS(CS104="",1,CS104="SI",1,CS104="NO",0))/5</f>
        <v>1</v>
      </c>
    </row>
    <row r="105" spans="1:98" ht="60" customHeight="1" x14ac:dyDescent="0.35">
      <c r="A105" s="147" t="s">
        <v>499</v>
      </c>
      <c r="B105" s="205"/>
      <c r="C105" s="149" t="s">
        <v>143</v>
      </c>
      <c r="D105" s="173"/>
      <c r="E105" s="176"/>
      <c r="F105" s="173"/>
      <c r="G105" s="208"/>
      <c r="H105" s="157"/>
      <c r="I105" s="182"/>
      <c r="J105" s="160"/>
      <c r="K105" s="160"/>
      <c r="L105" s="184"/>
      <c r="M105" s="186"/>
      <c r="N105" s="189"/>
      <c r="O105" s="192"/>
      <c r="P105" s="182"/>
      <c r="Q105" s="192"/>
      <c r="R105" s="182"/>
      <c r="S105" s="182"/>
      <c r="T105" s="182"/>
      <c r="U105" s="157"/>
      <c r="V105" s="162"/>
      <c r="W105" s="162"/>
      <c r="X105" s="194"/>
      <c r="Y105" s="160"/>
      <c r="Z105" s="160"/>
      <c r="AA105" s="164"/>
      <c r="AB105" s="164"/>
      <c r="AC105" s="164"/>
      <c r="AD105" s="225"/>
      <c r="AE105" s="157"/>
      <c r="AF105" s="158"/>
      <c r="AG105" s="157"/>
      <c r="AH105" s="157"/>
      <c r="AI105" s="158"/>
      <c r="AJ105" s="157"/>
      <c r="AK105" s="196"/>
      <c r="AL105" s="20" t="str">
        <f>CONCATENATE(J104," Control"," 2")</f>
        <v>GEMA 19 Control 2</v>
      </c>
      <c r="AM105" s="22" t="s">
        <v>1415</v>
      </c>
      <c r="AN105" s="22" t="s">
        <v>1417</v>
      </c>
      <c r="AO105" s="22" t="s">
        <v>1418</v>
      </c>
      <c r="AP105" s="22" t="str">
        <f t="shared" si="514"/>
        <v>La DIRECCIÓN DE GESTIÓN DEL ORDENAMIENTO SOCIAL DE LA PROPIEDAD prioriza la PQRSD que estan fuera de terminos de ley a través de memorando y/o respuestas oficiales por correo electrónico que requieren respuesta inmediata ante los grupos de interes</v>
      </c>
      <c r="AQ105" s="20" t="s">
        <v>55</v>
      </c>
      <c r="AR105" s="20" t="str">
        <f t="shared" si="515"/>
        <v>Impacto</v>
      </c>
      <c r="AS105" s="20" t="s">
        <v>56</v>
      </c>
      <c r="AT105" s="20" t="str">
        <f t="shared" si="516"/>
        <v>25%</v>
      </c>
      <c r="AU105" s="20" t="s">
        <v>5</v>
      </c>
      <c r="AV105" s="20" t="s">
        <v>2</v>
      </c>
      <c r="AW105" s="20" t="s">
        <v>3</v>
      </c>
      <c r="AX105" s="21">
        <f t="shared" ref="AX105:AX107" si="524">+IF(AR105="Probabilidad",AX104-(AX104*AT105),AX104)</f>
        <v>0.56000000000000005</v>
      </c>
      <c r="AY105" s="20" t="str">
        <f t="shared" si="375"/>
        <v>Media</v>
      </c>
      <c r="AZ105" s="21">
        <f t="shared" ref="AZ105:AZ107" si="525">+IF(AR105="Impacto",AZ104-(AZ104*AT105),AZ104)</f>
        <v>0.75</v>
      </c>
      <c r="BA105" s="20" t="str">
        <f t="shared" si="377"/>
        <v>Mayor</v>
      </c>
      <c r="BB105" s="160"/>
      <c r="BC105" s="160"/>
      <c r="BD105" s="198"/>
      <c r="BE105" s="20" t="str">
        <f>CONCATENATE(J104," Acción preventiva"," 2")</f>
        <v>GEMA 19 Acción preventiva 2</v>
      </c>
      <c r="BF105" s="22"/>
      <c r="BG105" s="22"/>
      <c r="BH105" s="22"/>
      <c r="BI105" s="20">
        <f t="shared" si="520"/>
        <v>0</v>
      </c>
      <c r="BJ105" s="20"/>
      <c r="BK105" s="20"/>
      <c r="BL105" s="20"/>
      <c r="BM105" s="20"/>
      <c r="BN105" s="20"/>
      <c r="BO105" s="20"/>
      <c r="BP105" s="20"/>
      <c r="BQ105" s="20"/>
      <c r="BR105" s="20"/>
      <c r="BS105" s="20"/>
      <c r="BT105" s="20"/>
      <c r="BU105" s="20"/>
      <c r="BV105" s="200"/>
      <c r="BW105" s="37"/>
      <c r="BX105" s="37"/>
      <c r="BY105" s="37"/>
      <c r="BZ105" s="37"/>
      <c r="CA105" s="37"/>
      <c r="CB105" s="37"/>
      <c r="CC105" s="37"/>
      <c r="CD105" s="37"/>
      <c r="CE105" s="37"/>
      <c r="CF105" s="37"/>
      <c r="CG105" s="37"/>
      <c r="CH105" s="37"/>
      <c r="CI105" s="37">
        <f t="shared" si="355"/>
        <v>0</v>
      </c>
      <c r="CJ105" s="38"/>
      <c r="CK105" s="23"/>
      <c r="CL105" s="24"/>
      <c r="CM105" s="167"/>
      <c r="CN105" s="25">
        <f t="shared" ref="CN105" si="526">1-(CL105/CM104)</f>
        <v>1</v>
      </c>
      <c r="CO105" s="23" t="str" cm="1">
        <f t="array" ref="CO105">+_xlfn.IFS(CN105&lt;0.8,"Cambio",CN105&lt;0.9,"Revisión de control",CN105&gt;0.89,"Se mantiene")</f>
        <v>Se mantiene</v>
      </c>
      <c r="CP105" s="144"/>
      <c r="CQ105" s="144"/>
      <c r="CR105" s="144"/>
      <c r="CS105" s="144"/>
      <c r="CT105" s="25">
        <f t="shared" si="523"/>
        <v>1</v>
      </c>
    </row>
    <row r="106" spans="1:98" ht="60" customHeight="1" x14ac:dyDescent="0.35">
      <c r="A106" s="147" t="s">
        <v>499</v>
      </c>
      <c r="B106" s="205"/>
      <c r="C106" s="149" t="s">
        <v>143</v>
      </c>
      <c r="D106" s="173"/>
      <c r="E106" s="176"/>
      <c r="F106" s="173"/>
      <c r="G106" s="208"/>
      <c r="H106" s="157"/>
      <c r="I106" s="182"/>
      <c r="J106" s="160"/>
      <c r="K106" s="160"/>
      <c r="L106" s="184"/>
      <c r="M106" s="186"/>
      <c r="N106" s="189"/>
      <c r="O106" s="192"/>
      <c r="P106" s="182"/>
      <c r="Q106" s="192"/>
      <c r="R106" s="182"/>
      <c r="S106" s="182"/>
      <c r="T106" s="182"/>
      <c r="U106" s="157"/>
      <c r="V106" s="162"/>
      <c r="W106" s="162"/>
      <c r="X106" s="194"/>
      <c r="Y106" s="160"/>
      <c r="Z106" s="160"/>
      <c r="AA106" s="164"/>
      <c r="AB106" s="164"/>
      <c r="AC106" s="164"/>
      <c r="AD106" s="225"/>
      <c r="AE106" s="157"/>
      <c r="AF106" s="158"/>
      <c r="AG106" s="157"/>
      <c r="AH106" s="157"/>
      <c r="AI106" s="158"/>
      <c r="AJ106" s="157"/>
      <c r="AK106" s="196"/>
      <c r="AL106" s="20" t="str">
        <f>CONCATENATE(J104," Control"," 3")</f>
        <v>GEMA 19 Control 3</v>
      </c>
      <c r="AM106" s="22"/>
      <c r="AN106" s="22"/>
      <c r="AO106" s="22"/>
      <c r="AP106" s="22" t="str">
        <f t="shared" si="514"/>
        <v xml:space="preserve">  a través de </v>
      </c>
      <c r="AQ106" s="20"/>
      <c r="AR106" s="20" t="str">
        <f t="shared" si="515"/>
        <v/>
      </c>
      <c r="AS106" s="20"/>
      <c r="AT106" s="20" t="str">
        <f t="shared" si="516"/>
        <v/>
      </c>
      <c r="AU106" s="20"/>
      <c r="AV106" s="20"/>
      <c r="AW106" s="20"/>
      <c r="AX106" s="21">
        <f t="shared" si="524"/>
        <v>0.56000000000000005</v>
      </c>
      <c r="AY106" s="20" t="str">
        <f t="shared" si="375"/>
        <v>Media</v>
      </c>
      <c r="AZ106" s="21">
        <f t="shared" si="525"/>
        <v>0.75</v>
      </c>
      <c r="BA106" s="20" t="str">
        <f t="shared" si="377"/>
        <v>Mayor</v>
      </c>
      <c r="BB106" s="160"/>
      <c r="BC106" s="160"/>
      <c r="BD106" s="198"/>
      <c r="BE106" s="20" t="str">
        <f>CONCATENATE(J104," Acción preventiva"," 3")</f>
        <v>GEMA 19 Acción preventiva 3</v>
      </c>
      <c r="BF106" s="22"/>
      <c r="BG106" s="22"/>
      <c r="BH106" s="22"/>
      <c r="BI106" s="20">
        <f t="shared" si="520"/>
        <v>0</v>
      </c>
      <c r="BJ106" s="20"/>
      <c r="BK106" s="20"/>
      <c r="BL106" s="20"/>
      <c r="BM106" s="20"/>
      <c r="BN106" s="20"/>
      <c r="BO106" s="20"/>
      <c r="BP106" s="20"/>
      <c r="BQ106" s="20"/>
      <c r="BR106" s="20"/>
      <c r="BS106" s="20"/>
      <c r="BT106" s="20"/>
      <c r="BU106" s="20"/>
      <c r="BV106" s="200"/>
      <c r="BW106" s="37"/>
      <c r="BX106" s="37"/>
      <c r="BY106" s="37"/>
      <c r="BZ106" s="37"/>
      <c r="CA106" s="37"/>
      <c r="CB106" s="37"/>
      <c r="CC106" s="37"/>
      <c r="CD106" s="37"/>
      <c r="CE106" s="37"/>
      <c r="CF106" s="37"/>
      <c r="CG106" s="37"/>
      <c r="CH106" s="37"/>
      <c r="CI106" s="37">
        <f t="shared" si="355"/>
        <v>0</v>
      </c>
      <c r="CJ106" s="38"/>
      <c r="CK106" s="23"/>
      <c r="CL106" s="24"/>
      <c r="CM106" s="167"/>
      <c r="CN106" s="25">
        <f t="shared" ref="CN106" si="527">1-(CL106/CM104)</f>
        <v>1</v>
      </c>
      <c r="CO106" s="23" t="str" cm="1">
        <f t="array" ref="CO106">+_xlfn.IFS(CN106&lt;0.8,"Cambio",CN106&lt;0.9,"Revisión de control",CN106&gt;0.89,"Se mantiene")</f>
        <v>Se mantiene</v>
      </c>
      <c r="CP106" s="144"/>
      <c r="CQ106" s="144"/>
      <c r="CR106" s="144"/>
      <c r="CS106" s="144"/>
      <c r="CT106" s="25">
        <f t="shared" si="523"/>
        <v>1</v>
      </c>
    </row>
    <row r="107" spans="1:98" ht="60" customHeight="1" x14ac:dyDescent="0.35">
      <c r="A107" s="147" t="s">
        <v>499</v>
      </c>
      <c r="B107" s="206"/>
      <c r="C107" s="149" t="s">
        <v>143</v>
      </c>
      <c r="D107" s="174"/>
      <c r="E107" s="177"/>
      <c r="F107" s="174"/>
      <c r="G107" s="208"/>
      <c r="H107" s="157"/>
      <c r="I107" s="183"/>
      <c r="J107" s="161"/>
      <c r="K107" s="161"/>
      <c r="L107" s="184"/>
      <c r="M107" s="187"/>
      <c r="N107" s="190"/>
      <c r="O107" s="193"/>
      <c r="P107" s="183"/>
      <c r="Q107" s="193"/>
      <c r="R107" s="183"/>
      <c r="S107" s="183"/>
      <c r="T107" s="183"/>
      <c r="U107" s="157"/>
      <c r="V107" s="162"/>
      <c r="W107" s="162"/>
      <c r="X107" s="194"/>
      <c r="Y107" s="161"/>
      <c r="Z107" s="161"/>
      <c r="AA107" s="165"/>
      <c r="AB107" s="165"/>
      <c r="AC107" s="165"/>
      <c r="AD107" s="226"/>
      <c r="AE107" s="157"/>
      <c r="AF107" s="158"/>
      <c r="AG107" s="157"/>
      <c r="AH107" s="157"/>
      <c r="AI107" s="158"/>
      <c r="AJ107" s="157"/>
      <c r="AK107" s="196"/>
      <c r="AL107" s="20" t="str">
        <f>CONCATENATE(J104," Control"," 4")</f>
        <v>GEMA 19 Control 4</v>
      </c>
      <c r="AM107" s="22"/>
      <c r="AN107" s="22"/>
      <c r="AO107" s="22"/>
      <c r="AP107" s="22" t="str">
        <f t="shared" si="514"/>
        <v xml:space="preserve">  a través de </v>
      </c>
      <c r="AQ107" s="20"/>
      <c r="AR107" s="20" t="str">
        <f t="shared" si="515"/>
        <v/>
      </c>
      <c r="AS107" s="20"/>
      <c r="AT107" s="20" t="str">
        <f t="shared" si="516"/>
        <v/>
      </c>
      <c r="AU107" s="20"/>
      <c r="AV107" s="20"/>
      <c r="AW107" s="20"/>
      <c r="AX107" s="21">
        <f t="shared" si="524"/>
        <v>0.56000000000000005</v>
      </c>
      <c r="AY107" s="20" t="str">
        <f t="shared" si="375"/>
        <v>Media</v>
      </c>
      <c r="AZ107" s="21">
        <f t="shared" si="525"/>
        <v>0.75</v>
      </c>
      <c r="BA107" s="20" t="str">
        <f t="shared" si="377"/>
        <v>Mayor</v>
      </c>
      <c r="BB107" s="161"/>
      <c r="BC107" s="161"/>
      <c r="BD107" s="199"/>
      <c r="BE107" s="20" t="str">
        <f>CONCATENATE(J104," Acción preventiva"," 4")</f>
        <v>GEMA 19 Acción preventiva 4</v>
      </c>
      <c r="BF107" s="22"/>
      <c r="BG107" s="22"/>
      <c r="BH107" s="22"/>
      <c r="BI107" s="20">
        <f t="shared" si="520"/>
        <v>0</v>
      </c>
      <c r="BJ107" s="20"/>
      <c r="BK107" s="20"/>
      <c r="BL107" s="20"/>
      <c r="BM107" s="20"/>
      <c r="BN107" s="20"/>
      <c r="BO107" s="20"/>
      <c r="BP107" s="20"/>
      <c r="BQ107" s="20"/>
      <c r="BR107" s="20"/>
      <c r="BS107" s="20"/>
      <c r="BT107" s="20"/>
      <c r="BU107" s="20"/>
      <c r="BV107" s="200"/>
      <c r="BW107" s="37"/>
      <c r="BX107" s="37"/>
      <c r="BY107" s="37"/>
      <c r="BZ107" s="37"/>
      <c r="CA107" s="37"/>
      <c r="CB107" s="37"/>
      <c r="CC107" s="37"/>
      <c r="CD107" s="37"/>
      <c r="CE107" s="37"/>
      <c r="CF107" s="37"/>
      <c r="CG107" s="37"/>
      <c r="CH107" s="37"/>
      <c r="CI107" s="37">
        <f t="shared" si="355"/>
        <v>0</v>
      </c>
      <c r="CJ107" s="38"/>
      <c r="CK107" s="23"/>
      <c r="CL107" s="24"/>
      <c r="CM107" s="168"/>
      <c r="CN107" s="25">
        <f t="shared" ref="CN107" si="528">1-(CL107/CM104)</f>
        <v>1</v>
      </c>
      <c r="CO107" s="23" t="str" cm="1">
        <f t="array" ref="CO107">+_xlfn.IFS(CN107&lt;0.8,"Cambio",CN107&lt;0.9,"Revisión de control",CN107&gt;0.89,"Se mantiene")</f>
        <v>Se mantiene</v>
      </c>
      <c r="CP107" s="144"/>
      <c r="CQ107" s="144"/>
      <c r="CR107" s="144"/>
      <c r="CS107" s="144"/>
      <c r="CT107" s="25">
        <f t="shared" si="523"/>
        <v>1</v>
      </c>
    </row>
    <row r="108" spans="1:98" ht="60" hidden="1" customHeight="1" x14ac:dyDescent="0.35">
      <c r="A108" s="147"/>
      <c r="B108" s="227" t="s">
        <v>142</v>
      </c>
      <c r="C108" s="149" t="s">
        <v>143</v>
      </c>
      <c r="D108" s="172" t="str">
        <f>VLOOKUP(B108,Datos!$B$65:$F$80,3,FALSE)</f>
        <v>Asegurar la atención al ciudadano, mediante los modelos de atención por oferta, demanda y descongestión, que permita detectar las necesidades de ordenamiento social de la propiedad rural</v>
      </c>
      <c r="E108" s="175" t="str">
        <f>VLOOKUP(B108,Datos!$B$65:$F$80,5,FALSE)</f>
        <v>La posibilidad de incumplir con la atención al ciudadano, mediante los modelos de atención por oferta, demanda y descongestión</v>
      </c>
      <c r="F108" s="172" t="str">
        <f>VLOOKUP(B108,Datos!$B$65:$F$80,4,FALSE)</f>
        <v>Inicia con la recepción del rezago documental y finaliza con la identificación y respuesta de las Peticiones, Quejas, Reclamos, Denuncias y Felicitaciones que recibe la Agencia Nacional de Tierras</v>
      </c>
      <c r="G108" s="208" t="s">
        <v>643</v>
      </c>
      <c r="H108" s="157"/>
      <c r="I108" s="181">
        <f t="shared" ref="I108" si="529">IF(K108="",0,1)</f>
        <v>0</v>
      </c>
      <c r="J108" s="159" t="str">
        <f t="shared" ref="J108" si="530">CONCATENATE(C108," ",K108)</f>
        <v xml:space="preserve">GEMA </v>
      </c>
      <c r="K108" s="159"/>
      <c r="L108" s="184"/>
      <c r="M108" s="185">
        <f ca="1">+TODAY()-L108</f>
        <v>46151</v>
      </c>
      <c r="N108" s="188"/>
      <c r="O108" s="191"/>
      <c r="P108" s="181" t="e">
        <f>VLOOKUP(O108,Datos!$B$20:$D$25,3,FALSE)</f>
        <v>#N/A</v>
      </c>
      <c r="Q108" s="191"/>
      <c r="R108" s="181" t="e">
        <f>VLOOKUP(Q108,Datos!$C$20:$D$25,2,FALSE)</f>
        <v>#N/A</v>
      </c>
      <c r="S108" s="181" t="e">
        <f t="shared" ref="S108" si="531">+IF(P108="",R108,IF(R108="",P108,IF(P108&gt;R108,P108,R108)))</f>
        <v>#N/A</v>
      </c>
      <c r="T108" s="181" t="e" cm="1">
        <f t="array" ref="T108">_xlfn.IFS(S108=P108,O108,S108=R108,Q108)</f>
        <v>#N/A</v>
      </c>
      <c r="U108" s="157"/>
      <c r="V108" s="162"/>
      <c r="W108" s="162"/>
      <c r="X108" s="194" t="str">
        <f t="shared" ref="X108" si="532">CONCATENATE("Posibilidad de"," ",U108," ",V108," debido ",W108)</f>
        <v xml:space="preserve">Posibilidad de   debido </v>
      </c>
      <c r="Y108" s="159"/>
      <c r="Z108" s="159"/>
      <c r="AA108" s="163"/>
      <c r="AB108" s="163"/>
      <c r="AC108" s="163"/>
      <c r="AD108" s="195"/>
      <c r="AE108" s="157" t="str">
        <f t="shared" ref="AE108" si="533">IF(AD108&lt;=0,"",IF(AD108&lt;=2,"Muy Baja",IF(AD108&lt;=24,"Baja",IF(AD108&lt;=500,"Media",IF(AD108&lt;=5000,"Alta","Muy Alta")))))</f>
        <v/>
      </c>
      <c r="AF108" s="158" t="str">
        <f t="shared" ref="AF108" si="534">IF(AE108="","",IF(AE108="Muy Baja",0.2,IF(AE108="Baja",0.4,IF(AE108="Media",0.6,IF(AE108="Alta",0.8,IF(AE108="Muy Alta",1,))))))</f>
        <v/>
      </c>
      <c r="AG108" s="158" t="e">
        <f t="shared" ref="AG108" si="535">+T108</f>
        <v>#N/A</v>
      </c>
      <c r="AH108" s="157" t="e" cm="1">
        <f t="array" ref="AH108">_xlfn.IFS(AG108=Datos!$C$6,"Leve",AG108=Datos!$D$6,"Leve",AG108=Datos!$C$7,"Menor",AG108=Datos!$D$7,"Menor",AG108=Datos!$C$8,"Moderado",AG108=Datos!$D$8,"Moderado",AG108=Datos!$C$9,"Mayor",AG108=Datos!$D$9,"Mayor",AG108=Datos!$C$10,"Catastrófico",AG108=Datos!$D$10,"Catastrófico")</f>
        <v>#N/A</v>
      </c>
      <c r="AI108" s="158" t="e">
        <f t="shared" ref="AI108" si="536">IF(AH108="","",IF(AH108="Leve",0.2,IF(AH108="Menor",0.4,IF(AH108="Moderado",0.6,IF(AH108="Mayor",0.8,IF(AH108="Catastrófico",1,))))))</f>
        <v>#N/A</v>
      </c>
      <c r="AJ108" s="157" t="e">
        <f t="shared" ref="AJ108" si="537">IF(OR(AND(AE108="Muy Baja",AH108="Leve"),AND(AE108="Muy Baja",AH108="Menor"),AND(AE108="Baja",AH108="Leve")),"Bajo",IF(OR(AND(AE108="Muy baja",AH108="Moderado"),AND(AE108="Baja",AH108="Menor"),AND(AE108="Baja",AH108="Moderado"),AND(AE108="Media",AH108="Leve"),AND(AE108="Media",AH108="Menor"),AND(AE108="Media",AH108="Moderado"),AND(AE108="Alta",AH108="Leve"),AND(AE108="Alta",AH108="Menor")),"Moderado",IF(OR(AND(AE108="Muy Baja",AH108="Mayor"),AND(AE108="Baja",AH108="Mayor"),AND(AE108="Media",AH108="Mayor"),AND(AE108="Alta",AH108="Moderado"),AND(AE108="Alta",AH108="Mayor"),AND(AE108="Muy Alta",AH108="Leve"),AND(AE108="Muy Alta",AH108="Menor"),AND(AE108="Muy Alta",AH108="Moderado"),AND(AE108="Muy Alta",AH108="Mayor")),"Alto",IF(OR(AND(AE108="Muy Baja",AH108="Catastrófico"),AND(AE108="Baja",AH108="Catastrófico"),AND(AE108="Media",AH108="Catastrófico"),AND(AE108="Alta",AH108="Catastrófico"),AND(AE108="Muy Alta",AH108="Catastrófico")),"Extremo",""))))</f>
        <v>#N/A</v>
      </c>
      <c r="AK108" s="196" t="e" cm="1">
        <f t="array" ref="AK108">_xlfn.IFS(AJ108="Bajo","Aceptar",AJ108="Moderado","Reducir",AJ108="Alto","Reducir",AJ108="Extremo","Reducir")</f>
        <v>#N/A</v>
      </c>
      <c r="AL108" s="20" t="str">
        <f>CONCATENATE(J108," Control"," 1")</f>
        <v>GEMA  Control 1</v>
      </c>
      <c r="AM108" s="22"/>
      <c r="AN108" s="22"/>
      <c r="AO108" s="22"/>
      <c r="AP108" s="22" t="str">
        <f t="shared" ref="AP108:AP111" si="538">CONCATENATE(AM108," ",AN108," a través de ",AO108)</f>
        <v xml:space="preserve">  a través de </v>
      </c>
      <c r="AQ108" s="20"/>
      <c r="AR108" s="20" t="str">
        <f t="shared" si="453"/>
        <v/>
      </c>
      <c r="AS108" s="20"/>
      <c r="AT108" s="20" t="str">
        <f t="shared" si="454"/>
        <v/>
      </c>
      <c r="AU108" s="20"/>
      <c r="AV108" s="20"/>
      <c r="AW108" s="20"/>
      <c r="AX108" s="21" t="str">
        <f t="shared" ref="AX108" si="539">+IF(AR108="Probabilidad",AF108-(AF108*AT108),AF108)</f>
        <v/>
      </c>
      <c r="AY108" s="20" t="str">
        <f t="shared" si="375"/>
        <v/>
      </c>
      <c r="AZ108" s="21" t="e">
        <f t="shared" ref="AZ108" si="540">+IF(AR108="Impacto",AI108-(AI108*AT108),AI108)</f>
        <v>#N/A</v>
      </c>
      <c r="BA108" s="20" t="str">
        <f t="shared" si="377"/>
        <v/>
      </c>
      <c r="BB108" s="159" t="str">
        <f t="shared" ref="BB108" si="541">IF(OR(AND(AY111="Muy Baja",BA111="Leve"),AND(AY111="Muy Baja",BA111="Menor"),AND(AY111="Baja",BA111="Leve")),"Bajo",IF(OR(AND(AY111="Muy baja",BA111="Moderado"),AND(AY111="Baja",BA111="Menor"),AND(AY111="Baja",BA111="Moderado"),AND(AY111="Media",BA111="Leve"),AND(AY111="Media",BA111="Menor"),AND(AY111="Media",BA111="Moderado"),AND(AY111="Alta",BA111="Leve"),AND(AY111="Alta",BA111="Menor")),"Moderado",IF(OR(AND(AY111="Muy Baja",BA111="Mayor"),AND(AY111="Baja",BA111="Mayor"),AND(AY111="Media",BA111="Mayor"),AND(AY111="Alta",BA111="Moderado"),AND(AY111="Alta",BA111="Mayor"),AND(AY111="Muy Alta",BA111="Leve"),AND(AY111="Muy Alta",BA111="Menor"),AND(AY111="Muy Alta",BA111="Moderado"),AND(AY111="Muy Alta",BA111="Mayor")),"Alto",IF(OR(AND(AY111="Muy Baja",BA111="Catastrófico"),AND(AY111="Baja",BA111="Catastrófico"),AND(AY111="Media",BA111="Catastrófico"),AND(AY111="Alta",BA111="Catastrófico"),AND(AY111="Muy Alta",BA111="Catastrófico")),"Extremo",""))))</f>
        <v/>
      </c>
      <c r="BC108" s="159" t="e" cm="1">
        <f t="array" ref="BC108">_xlfn.IFS(BB108="Bajo","Aceptar",BB108="Moderado","Reducir",BB108="Alto","Reducir",BB108="Extremo","Reducir")</f>
        <v>#N/A</v>
      </c>
      <c r="BD108" s="197" t="e" cm="1">
        <f t="array" ref="BD108">_xlfn.IFS(BC108="Aceptar","No",BC108="Reducir","Si")</f>
        <v>#N/A</v>
      </c>
      <c r="BE108" s="20" t="str">
        <f>CONCATENATE(J108," Acción preventiva"," 1")</f>
        <v>GEMA  Acción preventiva 1</v>
      </c>
      <c r="BF108" s="22"/>
      <c r="BG108" s="22"/>
      <c r="BH108" s="22"/>
      <c r="BI108" s="20">
        <f t="shared" ref="BI108:BI111" si="542">+SUM(BJ108:BU108)</f>
        <v>0</v>
      </c>
      <c r="BJ108" s="20"/>
      <c r="BK108" s="20"/>
      <c r="BL108" s="20"/>
      <c r="BM108" s="20"/>
      <c r="BN108" s="20"/>
      <c r="BO108" s="20"/>
      <c r="BP108" s="20"/>
      <c r="BQ108" s="20"/>
      <c r="BR108" s="20"/>
      <c r="BS108" s="20"/>
      <c r="BT108" s="20"/>
      <c r="BU108" s="20"/>
      <c r="BV108" s="200"/>
      <c r="BW108" s="37"/>
      <c r="BX108" s="37"/>
      <c r="BY108" s="37"/>
      <c r="BZ108" s="37"/>
      <c r="CA108" s="37"/>
      <c r="CB108" s="37"/>
      <c r="CC108" s="37"/>
      <c r="CD108" s="37"/>
      <c r="CE108" s="37"/>
      <c r="CF108" s="37"/>
      <c r="CG108" s="37"/>
      <c r="CH108" s="37"/>
      <c r="CI108" s="37">
        <f t="shared" si="355"/>
        <v>0</v>
      </c>
      <c r="CJ108" s="38"/>
      <c r="CK108" s="23"/>
      <c r="CL108" s="24"/>
      <c r="CM108" s="166">
        <f t="shared" ref="CM108" si="543">+AD108</f>
        <v>0</v>
      </c>
      <c r="CN108" s="25" t="e">
        <f t="shared" ref="CN108" si="544">1-(CL108/CM108)</f>
        <v>#DIV/0!</v>
      </c>
      <c r="CO108" s="23" t="e" cm="1">
        <f t="array" ref="CO108">+_xlfn.IFS(CN108&lt;0.8,"Cambio",CN108&lt;0.9,"Revisión de control",CN108&gt;0.89,"Se mantiene")</f>
        <v>#DIV/0!</v>
      </c>
      <c r="CP108" s="144"/>
      <c r="CQ108" s="144"/>
      <c r="CR108" s="144"/>
      <c r="CS108" s="144"/>
      <c r="CT108" s="25">
        <f t="shared" ref="CT108:CT131" si="545">(_xlfn.IFS(CK108="",1,CK108="SI",0)+_xlfn.IFS(CP108="",1,CP108="SI",1,CP108="NO",0)+_xlfn.IFS(CQ108="",1,CQ108="SI",1,CQ108="NO",0)+_xlfn.IFS(CR108="",1,CR108="SI",1,CR108="NO",0)+_xlfn.IFS(CS108="",1,CS108="SI",1,CS108="NO",0))/5</f>
        <v>1</v>
      </c>
    </row>
    <row r="109" spans="1:98" ht="60" hidden="1" customHeight="1" x14ac:dyDescent="0.35">
      <c r="A109" s="147"/>
      <c r="B109" s="228"/>
      <c r="C109" s="149" t="s">
        <v>143</v>
      </c>
      <c r="D109" s="173"/>
      <c r="E109" s="176"/>
      <c r="F109" s="173"/>
      <c r="G109" s="208"/>
      <c r="H109" s="157"/>
      <c r="I109" s="182"/>
      <c r="J109" s="160"/>
      <c r="K109" s="160"/>
      <c r="L109" s="184"/>
      <c r="M109" s="186"/>
      <c r="N109" s="189"/>
      <c r="O109" s="192"/>
      <c r="P109" s="182"/>
      <c r="Q109" s="192"/>
      <c r="R109" s="182"/>
      <c r="S109" s="182"/>
      <c r="T109" s="182"/>
      <c r="U109" s="157"/>
      <c r="V109" s="162"/>
      <c r="W109" s="162"/>
      <c r="X109" s="194"/>
      <c r="Y109" s="160"/>
      <c r="Z109" s="160"/>
      <c r="AA109" s="164"/>
      <c r="AB109" s="164"/>
      <c r="AC109" s="164"/>
      <c r="AD109" s="195"/>
      <c r="AE109" s="157"/>
      <c r="AF109" s="158"/>
      <c r="AG109" s="157"/>
      <c r="AH109" s="157"/>
      <c r="AI109" s="158"/>
      <c r="AJ109" s="157"/>
      <c r="AK109" s="196"/>
      <c r="AL109" s="20" t="str">
        <f>CONCATENATE(J108," Control"," 2")</f>
        <v>GEMA  Control 2</v>
      </c>
      <c r="AM109" s="22"/>
      <c r="AN109" s="22"/>
      <c r="AO109" s="22"/>
      <c r="AP109" s="22" t="str">
        <f t="shared" si="538"/>
        <v xml:space="preserve">  a través de </v>
      </c>
      <c r="AQ109" s="20"/>
      <c r="AR109" s="20" t="str">
        <f t="shared" si="453"/>
        <v/>
      </c>
      <c r="AS109" s="20"/>
      <c r="AT109" s="20" t="str">
        <f t="shared" si="454"/>
        <v/>
      </c>
      <c r="AU109" s="20"/>
      <c r="AV109" s="20"/>
      <c r="AW109" s="20"/>
      <c r="AX109" s="21" t="str">
        <f t="shared" ref="AX109:AX111" si="546">+IF(AR109="Probabilidad",AX108-(AX108*AT109),AX108)</f>
        <v/>
      </c>
      <c r="AY109" s="20" t="str">
        <f t="shared" si="375"/>
        <v/>
      </c>
      <c r="AZ109" s="21" t="e">
        <f t="shared" ref="AZ109:AZ111" si="547">+IF(AR109="Impacto",AZ108-(AZ108*AT109),AZ108)</f>
        <v>#N/A</v>
      </c>
      <c r="BA109" s="20" t="str">
        <f t="shared" si="377"/>
        <v/>
      </c>
      <c r="BB109" s="160"/>
      <c r="BC109" s="160"/>
      <c r="BD109" s="198"/>
      <c r="BE109" s="20" t="str">
        <f>CONCATENATE(J108," Acción preventiva"," 2")</f>
        <v>GEMA  Acción preventiva 2</v>
      </c>
      <c r="BF109" s="22"/>
      <c r="BG109" s="22"/>
      <c r="BH109" s="22"/>
      <c r="BI109" s="20">
        <f t="shared" si="542"/>
        <v>0</v>
      </c>
      <c r="BJ109" s="20"/>
      <c r="BK109" s="20"/>
      <c r="BL109" s="20"/>
      <c r="BM109" s="20"/>
      <c r="BN109" s="20"/>
      <c r="BO109" s="20"/>
      <c r="BP109" s="20"/>
      <c r="BQ109" s="20"/>
      <c r="BR109" s="20"/>
      <c r="BS109" s="20"/>
      <c r="BT109" s="20"/>
      <c r="BU109" s="20"/>
      <c r="BV109" s="200"/>
      <c r="BW109" s="37"/>
      <c r="BX109" s="37"/>
      <c r="BY109" s="37"/>
      <c r="BZ109" s="37"/>
      <c r="CA109" s="37"/>
      <c r="CB109" s="37"/>
      <c r="CC109" s="37"/>
      <c r="CD109" s="37"/>
      <c r="CE109" s="37"/>
      <c r="CF109" s="37"/>
      <c r="CG109" s="37"/>
      <c r="CH109" s="37"/>
      <c r="CI109" s="37">
        <f t="shared" si="355"/>
        <v>0</v>
      </c>
      <c r="CJ109" s="38"/>
      <c r="CK109" s="23"/>
      <c r="CL109" s="24"/>
      <c r="CM109" s="167"/>
      <c r="CN109" s="25" t="e">
        <f t="shared" ref="CN109" si="548">1-(CL109/CM108)</f>
        <v>#DIV/0!</v>
      </c>
      <c r="CO109" s="23" t="e" cm="1">
        <f t="array" ref="CO109">+_xlfn.IFS(CN109&lt;0.8,"Cambio",CN109&lt;0.9,"Revisión de control",CN109&gt;0.89,"Se mantiene")</f>
        <v>#DIV/0!</v>
      </c>
      <c r="CP109" s="144"/>
      <c r="CQ109" s="144"/>
      <c r="CR109" s="144"/>
      <c r="CS109" s="144"/>
      <c r="CT109" s="25">
        <f t="shared" si="545"/>
        <v>1</v>
      </c>
    </row>
    <row r="110" spans="1:98" ht="60" hidden="1" customHeight="1" x14ac:dyDescent="0.35">
      <c r="A110" s="147"/>
      <c r="B110" s="228"/>
      <c r="C110" s="149" t="s">
        <v>143</v>
      </c>
      <c r="D110" s="173"/>
      <c r="E110" s="176"/>
      <c r="F110" s="173"/>
      <c r="G110" s="208"/>
      <c r="H110" s="157"/>
      <c r="I110" s="182"/>
      <c r="J110" s="160"/>
      <c r="K110" s="160"/>
      <c r="L110" s="184"/>
      <c r="M110" s="186"/>
      <c r="N110" s="189"/>
      <c r="O110" s="192"/>
      <c r="P110" s="182"/>
      <c r="Q110" s="192"/>
      <c r="R110" s="182"/>
      <c r="S110" s="182"/>
      <c r="T110" s="182"/>
      <c r="U110" s="157"/>
      <c r="V110" s="162"/>
      <c r="W110" s="162"/>
      <c r="X110" s="194"/>
      <c r="Y110" s="160"/>
      <c r="Z110" s="160"/>
      <c r="AA110" s="164"/>
      <c r="AB110" s="164"/>
      <c r="AC110" s="164"/>
      <c r="AD110" s="195"/>
      <c r="AE110" s="157"/>
      <c r="AF110" s="158"/>
      <c r="AG110" s="157"/>
      <c r="AH110" s="157"/>
      <c r="AI110" s="158"/>
      <c r="AJ110" s="157"/>
      <c r="AK110" s="196"/>
      <c r="AL110" s="20" t="str">
        <f>CONCATENATE(J108," Control"," 3")</f>
        <v>GEMA  Control 3</v>
      </c>
      <c r="AM110" s="22"/>
      <c r="AN110" s="22"/>
      <c r="AO110" s="22"/>
      <c r="AP110" s="22" t="str">
        <f t="shared" si="538"/>
        <v xml:space="preserve">  a través de </v>
      </c>
      <c r="AQ110" s="20"/>
      <c r="AR110" s="20" t="str">
        <f t="shared" si="453"/>
        <v/>
      </c>
      <c r="AS110" s="20"/>
      <c r="AT110" s="20" t="str">
        <f t="shared" si="454"/>
        <v/>
      </c>
      <c r="AU110" s="20"/>
      <c r="AV110" s="20"/>
      <c r="AW110" s="20"/>
      <c r="AX110" s="21" t="str">
        <f t="shared" si="546"/>
        <v/>
      </c>
      <c r="AY110" s="20" t="str">
        <f t="shared" si="375"/>
        <v/>
      </c>
      <c r="AZ110" s="21" t="e">
        <f t="shared" si="547"/>
        <v>#N/A</v>
      </c>
      <c r="BA110" s="20" t="str">
        <f t="shared" si="377"/>
        <v/>
      </c>
      <c r="BB110" s="160"/>
      <c r="BC110" s="160"/>
      <c r="BD110" s="198"/>
      <c r="BE110" s="20" t="str">
        <f>CONCATENATE(J108," Acción preventiva"," 3")</f>
        <v>GEMA  Acción preventiva 3</v>
      </c>
      <c r="BF110" s="22"/>
      <c r="BG110" s="22"/>
      <c r="BH110" s="22"/>
      <c r="BI110" s="20">
        <f t="shared" si="542"/>
        <v>0</v>
      </c>
      <c r="BJ110" s="20"/>
      <c r="BK110" s="20"/>
      <c r="BL110" s="20"/>
      <c r="BM110" s="20"/>
      <c r="BN110" s="20"/>
      <c r="BO110" s="20"/>
      <c r="BP110" s="20"/>
      <c r="BQ110" s="20"/>
      <c r="BR110" s="20"/>
      <c r="BS110" s="20"/>
      <c r="BT110" s="20"/>
      <c r="BU110" s="20"/>
      <c r="BV110" s="200"/>
      <c r="BW110" s="37"/>
      <c r="BX110" s="37"/>
      <c r="BY110" s="37"/>
      <c r="BZ110" s="37"/>
      <c r="CA110" s="37"/>
      <c r="CB110" s="37"/>
      <c r="CC110" s="37"/>
      <c r="CD110" s="37"/>
      <c r="CE110" s="37"/>
      <c r="CF110" s="37"/>
      <c r="CG110" s="37"/>
      <c r="CH110" s="37"/>
      <c r="CI110" s="37">
        <f t="shared" si="355"/>
        <v>0</v>
      </c>
      <c r="CJ110" s="38"/>
      <c r="CK110" s="23"/>
      <c r="CL110" s="24"/>
      <c r="CM110" s="167"/>
      <c r="CN110" s="25" t="e">
        <f t="shared" ref="CN110" si="549">1-(CL110/CM108)</f>
        <v>#DIV/0!</v>
      </c>
      <c r="CO110" s="23" t="e" cm="1">
        <f t="array" ref="CO110">+_xlfn.IFS(CN110&lt;0.8,"Cambio",CN110&lt;0.9,"Revisión de control",CN110&gt;0.89,"Se mantiene")</f>
        <v>#DIV/0!</v>
      </c>
      <c r="CP110" s="144"/>
      <c r="CQ110" s="144"/>
      <c r="CR110" s="144"/>
      <c r="CS110" s="144"/>
      <c r="CT110" s="25">
        <f t="shared" si="545"/>
        <v>1</v>
      </c>
    </row>
    <row r="111" spans="1:98" ht="60" hidden="1" customHeight="1" x14ac:dyDescent="0.35">
      <c r="A111" s="147"/>
      <c r="B111" s="229"/>
      <c r="C111" s="149" t="s">
        <v>143</v>
      </c>
      <c r="D111" s="174"/>
      <c r="E111" s="177"/>
      <c r="F111" s="174"/>
      <c r="G111" s="208"/>
      <c r="H111" s="157"/>
      <c r="I111" s="183"/>
      <c r="J111" s="161"/>
      <c r="K111" s="161"/>
      <c r="L111" s="184"/>
      <c r="M111" s="187"/>
      <c r="N111" s="190"/>
      <c r="O111" s="193"/>
      <c r="P111" s="183"/>
      <c r="Q111" s="193"/>
      <c r="R111" s="183"/>
      <c r="S111" s="183"/>
      <c r="T111" s="183"/>
      <c r="U111" s="157"/>
      <c r="V111" s="162"/>
      <c r="W111" s="162"/>
      <c r="X111" s="194"/>
      <c r="Y111" s="161"/>
      <c r="Z111" s="161"/>
      <c r="AA111" s="165"/>
      <c r="AB111" s="165"/>
      <c r="AC111" s="165"/>
      <c r="AD111" s="195"/>
      <c r="AE111" s="157"/>
      <c r="AF111" s="158"/>
      <c r="AG111" s="157"/>
      <c r="AH111" s="157"/>
      <c r="AI111" s="158"/>
      <c r="AJ111" s="157"/>
      <c r="AK111" s="196"/>
      <c r="AL111" s="20" t="str">
        <f>CONCATENATE(J108," Control"," 4")</f>
        <v>GEMA  Control 4</v>
      </c>
      <c r="AM111" s="22"/>
      <c r="AN111" s="22"/>
      <c r="AO111" s="22"/>
      <c r="AP111" s="22" t="str">
        <f t="shared" si="538"/>
        <v xml:space="preserve">  a través de </v>
      </c>
      <c r="AQ111" s="20"/>
      <c r="AR111" s="20" t="str">
        <f t="shared" si="453"/>
        <v/>
      </c>
      <c r="AS111" s="20"/>
      <c r="AT111" s="20" t="str">
        <f t="shared" si="454"/>
        <v/>
      </c>
      <c r="AU111" s="20"/>
      <c r="AV111" s="20"/>
      <c r="AW111" s="20"/>
      <c r="AX111" s="21" t="str">
        <f t="shared" si="546"/>
        <v/>
      </c>
      <c r="AY111" s="20" t="str">
        <f t="shared" si="375"/>
        <v/>
      </c>
      <c r="AZ111" s="21" t="e">
        <f t="shared" si="547"/>
        <v>#N/A</v>
      </c>
      <c r="BA111" s="20" t="str">
        <f t="shared" si="377"/>
        <v/>
      </c>
      <c r="BB111" s="161"/>
      <c r="BC111" s="161"/>
      <c r="BD111" s="199"/>
      <c r="BE111" s="20" t="str">
        <f>CONCATENATE(J108," Acción preventiva"," 4")</f>
        <v>GEMA  Acción preventiva 4</v>
      </c>
      <c r="BF111" s="22"/>
      <c r="BG111" s="22"/>
      <c r="BH111" s="22"/>
      <c r="BI111" s="20">
        <f t="shared" si="542"/>
        <v>0</v>
      </c>
      <c r="BJ111" s="20"/>
      <c r="BK111" s="20"/>
      <c r="BL111" s="20"/>
      <c r="BM111" s="20"/>
      <c r="BN111" s="20"/>
      <c r="BO111" s="20"/>
      <c r="BP111" s="20"/>
      <c r="BQ111" s="20"/>
      <c r="BR111" s="20"/>
      <c r="BS111" s="20"/>
      <c r="BT111" s="20"/>
      <c r="BU111" s="20"/>
      <c r="BV111" s="200"/>
      <c r="BW111" s="37"/>
      <c r="BX111" s="37"/>
      <c r="BY111" s="37"/>
      <c r="BZ111" s="37"/>
      <c r="CA111" s="37"/>
      <c r="CB111" s="37"/>
      <c r="CC111" s="37"/>
      <c r="CD111" s="37"/>
      <c r="CE111" s="37"/>
      <c r="CF111" s="37"/>
      <c r="CG111" s="37"/>
      <c r="CH111" s="37"/>
      <c r="CI111" s="37">
        <f t="shared" si="355"/>
        <v>0</v>
      </c>
      <c r="CJ111" s="38"/>
      <c r="CK111" s="23"/>
      <c r="CL111" s="24"/>
      <c r="CM111" s="168"/>
      <c r="CN111" s="25" t="e">
        <f t="shared" ref="CN111" si="550">1-(CL111/CM108)</f>
        <v>#DIV/0!</v>
      </c>
      <c r="CO111" s="23" t="e" cm="1">
        <f t="array" ref="CO111">+_xlfn.IFS(CN111&lt;0.8,"Cambio",CN111&lt;0.9,"Revisión de control",CN111&gt;0.89,"Se mantiene")</f>
        <v>#DIV/0!</v>
      </c>
      <c r="CP111" s="144"/>
      <c r="CQ111" s="144"/>
      <c r="CR111" s="144"/>
      <c r="CS111" s="144"/>
      <c r="CT111" s="25">
        <f t="shared" si="545"/>
        <v>1</v>
      </c>
    </row>
    <row r="112" spans="1:98" ht="60" customHeight="1" x14ac:dyDescent="0.35">
      <c r="A112" s="147" t="s">
        <v>499</v>
      </c>
      <c r="B112" s="204" t="s">
        <v>144</v>
      </c>
      <c r="C112" s="149" t="s">
        <v>145</v>
      </c>
      <c r="D112" s="172" t="str">
        <f>VLOOKUP(B112,Datos!$B$65:$F$80,3,FALSE)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2" s="175" t="str">
        <f>VLOOKUP(B112,Datos!$B$65:$F$80,5,FALSE)</f>
        <v>La posibilidad de incumplir con las acciones institucionales requeridas para la implementación efectiva del Ordenamiento Social de la Propiedad Rural a cargo de la ANT</v>
      </c>
      <c r="F112" s="172" t="str">
        <f>VLOOKUP(B112,Datos!$B$65:$F$80,4,FALSE)</f>
        <v>Desde la formulación de planes de ordenamiento de la propiedad rural, y/o de análisis de información de los diferentes modelos de atención hasta la implementación de acciones que permiten el cumplimiento de los procesos misionales de la entidad.</v>
      </c>
      <c r="G112" s="208" t="s">
        <v>513</v>
      </c>
      <c r="H112" s="157" t="s">
        <v>1410</v>
      </c>
      <c r="I112" s="181">
        <f t="shared" ref="I112" si="551">IF(K112="",0,1)</f>
        <v>1</v>
      </c>
      <c r="J112" s="159" t="str">
        <f t="shared" ref="J112" si="552">CONCATENATE(C112," ",K112)</f>
        <v>POSPR 20</v>
      </c>
      <c r="K112" s="159">
        <v>20</v>
      </c>
      <c r="L112" s="184">
        <v>46150</v>
      </c>
      <c r="M112" s="185">
        <f ca="1">+TODAY()-L112</f>
        <v>1</v>
      </c>
      <c r="N112" s="188" t="s">
        <v>1421</v>
      </c>
      <c r="O112" s="191" t="s">
        <v>31</v>
      </c>
      <c r="P112" s="181">
        <f>VLOOKUP(O112,Datos!$B$20:$D$25,3,FALSE)</f>
        <v>0.8</v>
      </c>
      <c r="Q112" s="191" t="s">
        <v>20</v>
      </c>
      <c r="R112" s="181">
        <f>VLOOKUP(Q112,Datos!$C$20:$D$25,2,FALSE)</f>
        <v>0.2</v>
      </c>
      <c r="S112" s="181">
        <f t="shared" ref="S112" si="553">+IF(P112="",R112,IF(R112="",P112,IF(P112&gt;R112,P112,R112)))</f>
        <v>0.8</v>
      </c>
      <c r="T112" s="181" t="str" cm="1">
        <f t="array" ref="T112">_xlfn.IFS(S112=P112,O112,S112=R112,Q112)</f>
        <v>Entre 100 y menor a 500 SMLMV</v>
      </c>
      <c r="U112" s="157" t="s">
        <v>0</v>
      </c>
      <c r="V112" s="162" t="s">
        <v>1422</v>
      </c>
      <c r="W112" s="162" t="s">
        <v>1423</v>
      </c>
      <c r="X112" s="194" t="str">
        <f t="shared" ref="X112" si="554">CONCATENATE("Posibilidad de"," ",U112," ",V112," debido ",W112)</f>
        <v>Posibilidad de afectación económica o presupuestal  por sobrecostos de la operación debido a los reprocesos de calidad técnicos, ausencia de herramientas y/o escenarios de monitoreo y seguimiento al desarrollo de las tareas de formulación de los POSPR</v>
      </c>
      <c r="Y112" s="159" t="s">
        <v>208</v>
      </c>
      <c r="Z112" s="159" t="s">
        <v>214</v>
      </c>
      <c r="AA112" s="163" t="s">
        <v>257</v>
      </c>
      <c r="AB112" s="163" t="s">
        <v>1037</v>
      </c>
      <c r="AC112" s="163" t="s">
        <v>1414</v>
      </c>
      <c r="AD112" s="195">
        <v>2</v>
      </c>
      <c r="AE112" s="157" t="str">
        <f t="shared" ref="AE112" si="555">IF(AD112&lt;=0,"",IF(AD112&lt;=2,"Muy Baja",IF(AD112&lt;=24,"Baja",IF(AD112&lt;=500,"Media",IF(AD112&lt;=5000,"Alta","Muy Alta")))))</f>
        <v>Muy Baja</v>
      </c>
      <c r="AF112" s="158">
        <f t="shared" ref="AF112" si="556">IF(AE112="","",IF(AE112="Muy Baja",0.2,IF(AE112="Baja",0.4,IF(AE112="Media",0.6,IF(AE112="Alta",0.8,IF(AE112="Muy Alta",1,))))))</f>
        <v>0.2</v>
      </c>
      <c r="AG112" s="158" t="str">
        <f t="shared" ref="AG112" si="557">+T112</f>
        <v>Entre 100 y menor a 500 SMLMV</v>
      </c>
      <c r="AH112" s="157" t="str" cm="1">
        <f t="array" ref="AH112">_xlfn.IFS(AG112=Datos!$C$6,"Leve",AG112=Datos!$D$6,"Leve",AG112=Datos!$C$7,"Menor",AG112=Datos!$D$7,"Menor",AG112=Datos!$C$8,"Moderado",AG112=Datos!$D$8,"Moderado",AG112=Datos!$C$9,"Mayor",AG112=Datos!$D$9,"Mayor",AG112=Datos!$C$10,"Catastrófico",AG112=Datos!$D$10,"Catastrófico")</f>
        <v>Mayor</v>
      </c>
      <c r="AI112" s="158">
        <f t="shared" ref="AI112" si="558">IF(AH112="","",IF(AH112="Leve",0.2,IF(AH112="Menor",0.4,IF(AH112="Moderado",0.6,IF(AH112="Mayor",0.8,IF(AH112="Catastrófico",1,))))))</f>
        <v>0.8</v>
      </c>
      <c r="AJ112" s="157" t="str">
        <f t="shared" ref="AJ112" si="559">IF(OR(AND(AE112="Muy Baja",AH112="Leve"),AND(AE112="Muy Baja",AH112="Menor"),AND(AE112="Baja",AH112="Leve")),"Bajo",IF(OR(AND(AE112="Muy baja",AH112="Moderado"),AND(AE112="Baja",AH112="Menor"),AND(AE112="Baja",AH112="Moderado"),AND(AE112="Media",AH112="Leve"),AND(AE112="Media",AH112="Menor"),AND(AE112="Media",AH112="Moderado"),AND(AE112="Alta",AH112="Leve"),AND(AE112="Alta",AH112="Menor")),"Moderado",IF(OR(AND(AE112="Muy Baja",AH112="Mayor"),AND(AE112="Baja",AH112="Mayor"),AND(AE112="Media",AH112="Mayor"),AND(AE112="Alta",AH112="Moderado"),AND(AE112="Alta",AH112="Mayor"),AND(AE112="Muy Alta",AH112="Leve"),AND(AE112="Muy Alta",AH112="Menor"),AND(AE112="Muy Alta",AH112="Moderado"),AND(AE112="Muy Alta",AH112="Mayor")),"Alto",IF(OR(AND(AE112="Muy Baja",AH112="Catastrófico"),AND(AE112="Baja",AH112="Catastrófico"),AND(AE112="Media",AH112="Catastrófico"),AND(AE112="Alta",AH112="Catastrófico"),AND(AE112="Muy Alta",AH112="Catastrófico")),"Extremo",""))))</f>
        <v>Alto</v>
      </c>
      <c r="AK112" s="196" t="str" cm="1">
        <f t="array" ref="AK112">_xlfn.IFS(AJ112="Bajo","Aceptar",AJ112="Moderado","Reducir",AJ112="Alto","Reducir",AJ112="Extremo","Reducir")</f>
        <v>Reducir</v>
      </c>
      <c r="AL112" s="20" t="str">
        <f>CONCATENATE(J112," Control"," 1")</f>
        <v>POSPR 20 Control 1</v>
      </c>
      <c r="AM112" s="22" t="s">
        <v>1424</v>
      </c>
      <c r="AN112" s="22" t="s">
        <v>1425</v>
      </c>
      <c r="AO112" s="22" t="s">
        <v>1430</v>
      </c>
      <c r="AP112" s="22" t="str">
        <f t="shared" ref="AP112:AP155" si="560">CONCATENATE(AM112," ",AN112," a través de ",AO112)</f>
        <v>La SUBDIRECCIÓN DE PLANEACIÓN OPERATIVA verifica la oportuna consecución de los insumos y ejecución de las etapas de formulación de los POSPR a través de diligenciamiento de la matriz de seguimiento ( Matriz Plan de trabajo por municipio_ base_estandar) por cada plan que se realice</v>
      </c>
      <c r="AQ112" s="20" t="s">
        <v>54</v>
      </c>
      <c r="AR112" s="20" t="str">
        <f t="shared" si="453"/>
        <v>Probabilidad</v>
      </c>
      <c r="AS112" s="20" t="s">
        <v>56</v>
      </c>
      <c r="AT112" s="20" t="str">
        <f t="shared" si="454"/>
        <v>30%</v>
      </c>
      <c r="AU112" s="20" t="s">
        <v>1</v>
      </c>
      <c r="AV112" s="20" t="s">
        <v>2</v>
      </c>
      <c r="AW112" s="20" t="s">
        <v>3</v>
      </c>
      <c r="AX112" s="21">
        <f t="shared" ref="AX112" si="561">+IF(AR112="Probabilidad",AF112-(AF112*AT112),AF112)</f>
        <v>0.14000000000000001</v>
      </c>
      <c r="AY112" s="20" t="str">
        <f t="shared" si="375"/>
        <v>Muy Baja</v>
      </c>
      <c r="AZ112" s="21">
        <f t="shared" ref="AZ112" si="562">+IF(AR112="Impacto",AI112-(AI112*AT112),AI112)</f>
        <v>0.8</v>
      </c>
      <c r="BA112" s="20" t="str">
        <f t="shared" si="377"/>
        <v>Mayor</v>
      </c>
      <c r="BB112" s="159" t="str">
        <f t="shared" ref="BB112" si="563">IF(OR(AND(AY115="Muy Baja",BA115="Leve"),AND(AY115="Muy Baja",BA115="Menor"),AND(AY115="Baja",BA115="Leve")),"Bajo",IF(OR(AND(AY115="Muy baja",BA115="Moderado"),AND(AY115="Baja",BA115="Menor"),AND(AY115="Baja",BA115="Moderado"),AND(AY115="Media",BA115="Leve"),AND(AY115="Media",BA115="Menor"),AND(AY115="Media",BA115="Moderado"),AND(AY115="Alta",BA115="Leve"),AND(AY115="Alta",BA115="Menor")),"Moderado",IF(OR(AND(AY115="Muy Baja",BA115="Mayor"),AND(AY115="Baja",BA115="Mayor"),AND(AY115="Media",BA115="Mayor"),AND(AY115="Alta",BA115="Moderado"),AND(AY115="Alta",BA115="Mayor"),AND(AY115="Muy Alta",BA115="Leve"),AND(AY115="Muy Alta",BA115="Menor"),AND(AY115="Muy Alta",BA115="Moderado"),AND(AY115="Muy Alta",BA115="Mayor")),"Alto",IF(OR(AND(AY115="Muy Baja",BA115="Catastrófico"),AND(AY115="Baja",BA115="Catastrófico"),AND(AY115="Media",BA115="Catastrófico"),AND(AY115="Alta",BA115="Catastrófico"),AND(AY115="Muy Alta",BA115="Catastrófico")),"Extremo",""))))</f>
        <v>Moderado</v>
      </c>
      <c r="BC112" s="159" t="str" cm="1">
        <f t="array" ref="BC112">_xlfn.IFS(BB112="Bajo","Aceptar",BB112="Moderado","Reducir",BB112="Alto","Reducir",BB112="Extremo","Reducir")</f>
        <v>Reducir</v>
      </c>
      <c r="BD112" s="197" t="str" cm="1">
        <f t="array" ref="BD112">_xlfn.IFS(BC112="Aceptar","No",BC112="Reducir","Si")</f>
        <v>Si</v>
      </c>
      <c r="BE112" s="20" t="str">
        <f>CONCATENATE(J112," Acción preventiva"," 1")</f>
        <v>POSPR 20 Acción preventiva 1</v>
      </c>
      <c r="BF112" s="22" t="s">
        <v>514</v>
      </c>
      <c r="BG112" s="22" t="s">
        <v>515</v>
      </c>
      <c r="BH112" s="22" t="s">
        <v>516</v>
      </c>
      <c r="BI112" s="20">
        <f t="shared" si="497"/>
        <v>3</v>
      </c>
      <c r="BJ112" s="20"/>
      <c r="BK112" s="20"/>
      <c r="BL112" s="20"/>
      <c r="BM112" s="20"/>
      <c r="BN112" s="20"/>
      <c r="BO112" s="20"/>
      <c r="BP112" s="20">
        <v>1</v>
      </c>
      <c r="BQ112" s="20"/>
      <c r="BR112" s="20">
        <v>1</v>
      </c>
      <c r="BS112" s="20"/>
      <c r="BT112" s="20">
        <v>1</v>
      </c>
      <c r="BU112" s="20"/>
      <c r="BV112" s="200">
        <f t="shared" si="379"/>
        <v>0</v>
      </c>
      <c r="BW112" s="37"/>
      <c r="BX112" s="37"/>
      <c r="BY112" s="37"/>
      <c r="BZ112" s="37"/>
      <c r="CA112" s="37"/>
      <c r="CB112" s="37"/>
      <c r="CC112" s="37"/>
      <c r="CD112" s="37"/>
      <c r="CE112" s="37"/>
      <c r="CF112" s="37"/>
      <c r="CG112" s="37"/>
      <c r="CH112" s="37"/>
      <c r="CI112" s="37">
        <f t="shared" si="355"/>
        <v>0</v>
      </c>
      <c r="CJ112" s="38"/>
      <c r="CK112" s="23"/>
      <c r="CL112" s="24"/>
      <c r="CM112" s="166">
        <f t="shared" ref="CM112" si="564">+AD112</f>
        <v>2</v>
      </c>
      <c r="CN112" s="25">
        <f t="shared" ref="CN112" si="565">1-(CL112/CM112)</f>
        <v>1</v>
      </c>
      <c r="CO112" s="23" t="str" cm="1">
        <f t="array" ref="CO112">+_xlfn.IFS(CN112&lt;0.8,"Cambio",CN112&lt;0.9,"Revisión de control",CN112&gt;0.89,"Se mantiene")</f>
        <v>Se mantiene</v>
      </c>
      <c r="CP112" s="144"/>
      <c r="CQ112" s="144"/>
      <c r="CR112" s="144"/>
      <c r="CS112" s="144"/>
      <c r="CT112" s="25">
        <f t="shared" si="545"/>
        <v>1</v>
      </c>
    </row>
    <row r="113" spans="1:98" ht="60" customHeight="1" x14ac:dyDescent="0.35">
      <c r="A113" s="147" t="s">
        <v>499</v>
      </c>
      <c r="B113" s="205"/>
      <c r="C113" s="149" t="s">
        <v>145</v>
      </c>
      <c r="D113" s="173"/>
      <c r="E113" s="176"/>
      <c r="F113" s="173"/>
      <c r="G113" s="208"/>
      <c r="H113" s="157"/>
      <c r="I113" s="182"/>
      <c r="J113" s="160"/>
      <c r="K113" s="160"/>
      <c r="L113" s="184"/>
      <c r="M113" s="186"/>
      <c r="N113" s="189"/>
      <c r="O113" s="192"/>
      <c r="P113" s="182"/>
      <c r="Q113" s="192"/>
      <c r="R113" s="182"/>
      <c r="S113" s="182"/>
      <c r="T113" s="182"/>
      <c r="U113" s="157"/>
      <c r="V113" s="162"/>
      <c r="W113" s="162"/>
      <c r="X113" s="194"/>
      <c r="Y113" s="160"/>
      <c r="Z113" s="160"/>
      <c r="AA113" s="164"/>
      <c r="AB113" s="164"/>
      <c r="AC113" s="164"/>
      <c r="AD113" s="195"/>
      <c r="AE113" s="157"/>
      <c r="AF113" s="158"/>
      <c r="AG113" s="157"/>
      <c r="AH113" s="157"/>
      <c r="AI113" s="158"/>
      <c r="AJ113" s="157"/>
      <c r="AK113" s="196"/>
      <c r="AL113" s="20" t="str">
        <f>CONCATENATE(J112," Control"," 2")</f>
        <v>POSPR 20 Control 2</v>
      </c>
      <c r="AM113" s="22" t="s">
        <v>1415</v>
      </c>
      <c r="AN113" s="22" t="s">
        <v>1426</v>
      </c>
      <c r="AO113" s="22" t="s">
        <v>1427</v>
      </c>
      <c r="AP113" s="22" t="str">
        <f t="shared" si="560"/>
        <v>La DIRECCIÓN DE GESTIÓN DEL ORDENAMIENTO SOCIAL DE LA PROPIEDAD valida el plan formulado con sus documentos anexos recibidos a través de los correos electrónicos enviados por Subdireción de Planeción Operativa por cada plan formulado para determianr si tiene observaciones técnicas y jurídicas que haya a lugar para ajuste</v>
      </c>
      <c r="AQ113" s="20" t="s">
        <v>54</v>
      </c>
      <c r="AR113" s="20" t="str">
        <f t="shared" si="453"/>
        <v>Probabilidad</v>
      </c>
      <c r="AS113" s="20" t="s">
        <v>56</v>
      </c>
      <c r="AT113" s="20" t="str">
        <f t="shared" si="454"/>
        <v>30%</v>
      </c>
      <c r="AU113" s="20" t="s">
        <v>1</v>
      </c>
      <c r="AV113" s="20" t="s">
        <v>2</v>
      </c>
      <c r="AW113" s="20" t="s">
        <v>3</v>
      </c>
      <c r="AX113" s="21">
        <f t="shared" ref="AX113:AX115" si="566">+IF(AR113="Probabilidad",AX112-(AX112*AT113),AX112)</f>
        <v>9.8000000000000004E-2</v>
      </c>
      <c r="AY113" s="20" t="str">
        <f t="shared" si="375"/>
        <v>Muy Baja</v>
      </c>
      <c r="AZ113" s="21">
        <f t="shared" ref="AZ113:AZ115" si="567">+IF(AR113="Impacto",AZ112-(AZ112*AT113),AZ112)</f>
        <v>0.8</v>
      </c>
      <c r="BA113" s="20" t="str">
        <f t="shared" si="377"/>
        <v>Mayor</v>
      </c>
      <c r="BB113" s="160"/>
      <c r="BC113" s="160"/>
      <c r="BD113" s="198"/>
      <c r="BE113" s="20" t="str">
        <f>CONCATENATE(J112," Acción preventiva"," 2")</f>
        <v>POSPR 20 Acción preventiva 2</v>
      </c>
      <c r="BF113" s="22" t="s">
        <v>514</v>
      </c>
      <c r="BG113" s="22" t="s">
        <v>517</v>
      </c>
      <c r="BH113" s="22" t="s">
        <v>518</v>
      </c>
      <c r="BI113" s="20">
        <f t="shared" si="497"/>
        <v>2</v>
      </c>
      <c r="BJ113" s="20"/>
      <c r="BK113" s="20"/>
      <c r="BL113" s="20"/>
      <c r="BM113" s="20"/>
      <c r="BN113" s="20"/>
      <c r="BO113" s="20"/>
      <c r="BP113" s="20"/>
      <c r="BQ113" s="20">
        <v>1</v>
      </c>
      <c r="BR113" s="20"/>
      <c r="BS113" s="20"/>
      <c r="BT113" s="20">
        <v>1</v>
      </c>
      <c r="BU113" s="20"/>
      <c r="BV113" s="200"/>
      <c r="BW113" s="37"/>
      <c r="BX113" s="37"/>
      <c r="BY113" s="37"/>
      <c r="BZ113" s="37"/>
      <c r="CA113" s="37"/>
      <c r="CB113" s="37"/>
      <c r="CC113" s="37"/>
      <c r="CD113" s="37"/>
      <c r="CE113" s="37"/>
      <c r="CF113" s="37"/>
      <c r="CG113" s="37"/>
      <c r="CH113" s="37"/>
      <c r="CI113" s="37">
        <f t="shared" si="355"/>
        <v>0</v>
      </c>
      <c r="CJ113" s="38"/>
      <c r="CK113" s="23"/>
      <c r="CL113" s="24"/>
      <c r="CM113" s="167"/>
      <c r="CN113" s="25">
        <f t="shared" ref="CN113" si="568">1-(CL113/CM112)</f>
        <v>1</v>
      </c>
      <c r="CO113" s="23" t="str" cm="1">
        <f t="array" ref="CO113">+_xlfn.IFS(CN113&lt;0.8,"Cambio",CN113&lt;0.9,"Revisión de control",CN113&gt;0.89,"Se mantiene")</f>
        <v>Se mantiene</v>
      </c>
      <c r="CP113" s="144"/>
      <c r="CQ113" s="144"/>
      <c r="CR113" s="144"/>
      <c r="CS113" s="144"/>
      <c r="CT113" s="25">
        <f t="shared" si="545"/>
        <v>1</v>
      </c>
    </row>
    <row r="114" spans="1:98" ht="60" customHeight="1" x14ac:dyDescent="0.35">
      <c r="A114" s="147" t="s">
        <v>499</v>
      </c>
      <c r="B114" s="205"/>
      <c r="C114" s="149" t="s">
        <v>145</v>
      </c>
      <c r="D114" s="173"/>
      <c r="E114" s="176"/>
      <c r="F114" s="173"/>
      <c r="G114" s="208"/>
      <c r="H114" s="157"/>
      <c r="I114" s="182"/>
      <c r="J114" s="160"/>
      <c r="K114" s="160"/>
      <c r="L114" s="184"/>
      <c r="M114" s="186"/>
      <c r="N114" s="189"/>
      <c r="O114" s="192"/>
      <c r="P114" s="182"/>
      <c r="Q114" s="192"/>
      <c r="R114" s="182"/>
      <c r="S114" s="182"/>
      <c r="T114" s="182"/>
      <c r="U114" s="157"/>
      <c r="V114" s="162"/>
      <c r="W114" s="162"/>
      <c r="X114" s="194"/>
      <c r="Y114" s="160"/>
      <c r="Z114" s="160"/>
      <c r="AA114" s="164"/>
      <c r="AB114" s="164"/>
      <c r="AC114" s="164"/>
      <c r="AD114" s="195"/>
      <c r="AE114" s="157"/>
      <c r="AF114" s="158"/>
      <c r="AG114" s="157"/>
      <c r="AH114" s="157"/>
      <c r="AI114" s="158"/>
      <c r="AJ114" s="157"/>
      <c r="AK114" s="196"/>
      <c r="AL114" s="20" t="str">
        <f>CONCATENATE(J112," Control"," 3")</f>
        <v>POSPR 20 Control 3</v>
      </c>
      <c r="AM114" s="22" t="s">
        <v>1415</v>
      </c>
      <c r="AN114" s="22" t="s">
        <v>1428</v>
      </c>
      <c r="AO114" s="22" t="s">
        <v>1429</v>
      </c>
      <c r="AP114" s="22" t="str">
        <f t="shared" si="560"/>
        <v>La DIRECCIÓN DE GESTIÓN DEL ORDENAMIENTO SOCIAL DE LA PROPIEDAD actualiza las fuentes interinstitucionales y los cronogramas de operación en el municipio programado a través de la realización de los prediagnósticos para ajustar el desarrollo de la operación</v>
      </c>
      <c r="AQ114" s="20" t="s">
        <v>55</v>
      </c>
      <c r="AR114" s="20" t="str">
        <f t="shared" si="453"/>
        <v>Impacto</v>
      </c>
      <c r="AS114" s="20" t="s">
        <v>56</v>
      </c>
      <c r="AT114" s="20" t="str">
        <f t="shared" si="454"/>
        <v>25%</v>
      </c>
      <c r="AU114" s="20" t="s">
        <v>5</v>
      </c>
      <c r="AV114" s="20" t="s">
        <v>2</v>
      </c>
      <c r="AW114" s="20" t="s">
        <v>3</v>
      </c>
      <c r="AX114" s="21">
        <f t="shared" si="566"/>
        <v>9.8000000000000004E-2</v>
      </c>
      <c r="AY114" s="20" t="str">
        <f t="shared" si="375"/>
        <v>Muy Baja</v>
      </c>
      <c r="AZ114" s="21">
        <f t="shared" si="567"/>
        <v>0.60000000000000009</v>
      </c>
      <c r="BA114" s="20" t="str">
        <f t="shared" si="377"/>
        <v>Moderado</v>
      </c>
      <c r="BB114" s="160"/>
      <c r="BC114" s="160"/>
      <c r="BD114" s="198"/>
      <c r="BE114" s="20" t="str">
        <f>CONCATENATE(J112," Acción preventiva"," 3")</f>
        <v>POSPR 20 Acción preventiva 3</v>
      </c>
      <c r="BF114" s="22"/>
      <c r="BG114" s="22"/>
      <c r="BH114" s="22"/>
      <c r="BI114" s="20">
        <f t="shared" si="497"/>
        <v>0</v>
      </c>
      <c r="BJ114" s="20"/>
      <c r="BK114" s="20"/>
      <c r="BL114" s="20"/>
      <c r="BM114" s="20"/>
      <c r="BN114" s="20"/>
      <c r="BO114" s="20"/>
      <c r="BP114" s="20"/>
      <c r="BQ114" s="20"/>
      <c r="BR114" s="20"/>
      <c r="BS114" s="20"/>
      <c r="BT114" s="20"/>
      <c r="BU114" s="20"/>
      <c r="BV114" s="200"/>
      <c r="BW114" s="37"/>
      <c r="BX114" s="37"/>
      <c r="BY114" s="37"/>
      <c r="BZ114" s="37"/>
      <c r="CA114" s="37"/>
      <c r="CB114" s="37"/>
      <c r="CC114" s="37"/>
      <c r="CD114" s="37"/>
      <c r="CE114" s="37"/>
      <c r="CF114" s="37"/>
      <c r="CG114" s="37"/>
      <c r="CH114" s="37"/>
      <c r="CI114" s="37">
        <f t="shared" si="355"/>
        <v>0</v>
      </c>
      <c r="CJ114" s="38"/>
      <c r="CK114" s="23"/>
      <c r="CL114" s="24"/>
      <c r="CM114" s="167"/>
      <c r="CN114" s="25">
        <f t="shared" ref="CN114" si="569">1-(CL114/CM112)</f>
        <v>1</v>
      </c>
      <c r="CO114" s="23" t="str" cm="1">
        <f t="array" ref="CO114">+_xlfn.IFS(CN114&lt;0.8,"Cambio",CN114&lt;0.9,"Revisión de control",CN114&gt;0.89,"Se mantiene")</f>
        <v>Se mantiene</v>
      </c>
      <c r="CP114" s="144"/>
      <c r="CQ114" s="144"/>
      <c r="CR114" s="144"/>
      <c r="CS114" s="144"/>
      <c r="CT114" s="25">
        <f t="shared" si="545"/>
        <v>1</v>
      </c>
    </row>
    <row r="115" spans="1:98" ht="60" customHeight="1" x14ac:dyDescent="0.35">
      <c r="A115" s="147" t="s">
        <v>499</v>
      </c>
      <c r="B115" s="206"/>
      <c r="C115" s="149" t="s">
        <v>145</v>
      </c>
      <c r="D115" s="174"/>
      <c r="E115" s="177"/>
      <c r="F115" s="174"/>
      <c r="G115" s="208"/>
      <c r="H115" s="157"/>
      <c r="I115" s="183"/>
      <c r="J115" s="161"/>
      <c r="K115" s="161"/>
      <c r="L115" s="184"/>
      <c r="M115" s="187"/>
      <c r="N115" s="190"/>
      <c r="O115" s="193"/>
      <c r="P115" s="183"/>
      <c r="Q115" s="193"/>
      <c r="R115" s="183"/>
      <c r="S115" s="183"/>
      <c r="T115" s="183"/>
      <c r="U115" s="157"/>
      <c r="V115" s="162"/>
      <c r="W115" s="162"/>
      <c r="X115" s="194"/>
      <c r="Y115" s="161"/>
      <c r="Z115" s="161"/>
      <c r="AA115" s="165"/>
      <c r="AB115" s="165"/>
      <c r="AC115" s="165"/>
      <c r="AD115" s="195"/>
      <c r="AE115" s="157"/>
      <c r="AF115" s="158"/>
      <c r="AG115" s="157"/>
      <c r="AH115" s="157"/>
      <c r="AI115" s="158"/>
      <c r="AJ115" s="157"/>
      <c r="AK115" s="196"/>
      <c r="AL115" s="20" t="str">
        <f>CONCATENATE(J112," Control"," 4")</f>
        <v>POSPR 20 Control 4</v>
      </c>
      <c r="AM115" s="22"/>
      <c r="AN115" s="22"/>
      <c r="AO115" s="22"/>
      <c r="AP115" s="22" t="str">
        <f t="shared" si="560"/>
        <v xml:space="preserve">  a través de </v>
      </c>
      <c r="AQ115" s="20"/>
      <c r="AR115" s="20" t="str">
        <f t="shared" si="453"/>
        <v/>
      </c>
      <c r="AS115" s="20"/>
      <c r="AT115" s="20" t="str">
        <f t="shared" si="454"/>
        <v/>
      </c>
      <c r="AU115" s="20"/>
      <c r="AV115" s="20"/>
      <c r="AW115" s="20"/>
      <c r="AX115" s="21">
        <f t="shared" si="566"/>
        <v>9.8000000000000004E-2</v>
      </c>
      <c r="AY115" s="20" t="str">
        <f t="shared" si="375"/>
        <v>Muy Baja</v>
      </c>
      <c r="AZ115" s="21">
        <f t="shared" si="567"/>
        <v>0.60000000000000009</v>
      </c>
      <c r="BA115" s="20" t="str">
        <f t="shared" si="377"/>
        <v>Moderado</v>
      </c>
      <c r="BB115" s="161"/>
      <c r="BC115" s="161"/>
      <c r="BD115" s="199"/>
      <c r="BE115" s="20" t="str">
        <f>CONCATENATE(J112," Acción preventiva"," 4")</f>
        <v>POSPR 20 Acción preventiva 4</v>
      </c>
      <c r="BF115" s="22"/>
      <c r="BG115" s="22"/>
      <c r="BH115" s="22"/>
      <c r="BI115" s="20">
        <f t="shared" si="497"/>
        <v>0</v>
      </c>
      <c r="BJ115" s="20"/>
      <c r="BK115" s="20"/>
      <c r="BL115" s="20"/>
      <c r="BM115" s="20"/>
      <c r="BN115" s="20"/>
      <c r="BO115" s="20"/>
      <c r="BP115" s="20"/>
      <c r="BQ115" s="20"/>
      <c r="BR115" s="20"/>
      <c r="BS115" s="20"/>
      <c r="BT115" s="20"/>
      <c r="BU115" s="20"/>
      <c r="BV115" s="200"/>
      <c r="BW115" s="37"/>
      <c r="BX115" s="37"/>
      <c r="BY115" s="37"/>
      <c r="BZ115" s="37"/>
      <c r="CA115" s="37"/>
      <c r="CB115" s="37"/>
      <c r="CC115" s="37"/>
      <c r="CD115" s="37"/>
      <c r="CE115" s="37"/>
      <c r="CF115" s="37"/>
      <c r="CG115" s="37"/>
      <c r="CH115" s="37"/>
      <c r="CI115" s="37">
        <f t="shared" si="355"/>
        <v>0</v>
      </c>
      <c r="CJ115" s="38"/>
      <c r="CK115" s="23"/>
      <c r="CL115" s="24"/>
      <c r="CM115" s="168"/>
      <c r="CN115" s="25">
        <f t="shared" ref="CN115" si="570">1-(CL115/CM112)</f>
        <v>1</v>
      </c>
      <c r="CO115" s="23" t="str" cm="1">
        <f t="array" ref="CO115">+_xlfn.IFS(CN115&lt;0.8,"Cambio",CN115&lt;0.9,"Revisión de control",CN115&gt;0.89,"Se mantiene")</f>
        <v>Se mantiene</v>
      </c>
      <c r="CP115" s="144"/>
      <c r="CQ115" s="144"/>
      <c r="CR115" s="144"/>
      <c r="CS115" s="144"/>
      <c r="CT115" s="25">
        <f t="shared" si="545"/>
        <v>1</v>
      </c>
    </row>
    <row r="116" spans="1:98" ht="60" hidden="1" customHeight="1" x14ac:dyDescent="0.35">
      <c r="A116" s="147"/>
      <c r="B116" s="227" t="s">
        <v>144</v>
      </c>
      <c r="C116" s="149" t="s">
        <v>145</v>
      </c>
      <c r="D116" s="172" t="str">
        <f>VLOOKUP(B116,Datos!$B$65:$F$80,3,FALSE)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6" s="175" t="str">
        <f>VLOOKUP(B116,Datos!$B$65:$F$80,5,FALSE)</f>
        <v>La posibilidad de incumplir con las acciones institucionales requeridas para la implementación efectiva del Ordenamiento Social de la Propiedad Rural a cargo de la ANT</v>
      </c>
      <c r="F116" s="172" t="str">
        <f>VLOOKUP(B116,Datos!$B$65:$F$80,4,FALSE)</f>
        <v>Desde la formulación de planes de ordenamiento de la propiedad rural, y/o de análisis de información de los diferentes modelos de atención hasta la implementación de acciones que permiten el cumplimiento de los procesos misionales de la entidad.</v>
      </c>
      <c r="G116" s="208" t="s">
        <v>644</v>
      </c>
      <c r="H116" s="157"/>
      <c r="I116" s="181">
        <f t="shared" ref="I116" si="571">IF(K116="",0,1)</f>
        <v>0</v>
      </c>
      <c r="J116" s="159" t="str">
        <f t="shared" ref="J116" si="572">CONCATENATE(C116," ",K116)</f>
        <v xml:space="preserve">POSPR </v>
      </c>
      <c r="K116" s="159"/>
      <c r="L116" s="184"/>
      <c r="M116" s="185">
        <f ca="1">+TODAY()-L116</f>
        <v>46151</v>
      </c>
      <c r="N116" s="188"/>
      <c r="O116" s="191"/>
      <c r="P116" s="181" t="e">
        <f>VLOOKUP(O116,Datos!$B$20:$D$25,3,FALSE)</f>
        <v>#N/A</v>
      </c>
      <c r="Q116" s="191"/>
      <c r="R116" s="181" t="e">
        <f>VLOOKUP(Q116,Datos!$C$20:$D$25,2,FALSE)</f>
        <v>#N/A</v>
      </c>
      <c r="S116" s="181" t="e">
        <f t="shared" ref="S116" si="573">+IF(P116="",R116,IF(R116="",P116,IF(P116&gt;R116,P116,R116)))</f>
        <v>#N/A</v>
      </c>
      <c r="T116" s="181" t="e" cm="1">
        <f t="array" ref="T116">_xlfn.IFS(S116=P116,O116,S116=R116,Q116)</f>
        <v>#N/A</v>
      </c>
      <c r="U116" s="157"/>
      <c r="V116" s="162"/>
      <c r="W116" s="162"/>
      <c r="X116" s="194" t="str">
        <f t="shared" ref="X116" si="574">CONCATENATE("Posibilidad de"," ",U116," ",V116," debido ",W116)</f>
        <v xml:space="preserve">Posibilidad de   debido </v>
      </c>
      <c r="Y116" s="159"/>
      <c r="Z116" s="159"/>
      <c r="AA116" s="163"/>
      <c r="AB116" s="163"/>
      <c r="AC116" s="163"/>
      <c r="AD116" s="195"/>
      <c r="AE116" s="157" t="str">
        <f t="shared" ref="AE116" si="575">IF(AD116&lt;=0,"",IF(AD116&lt;=2,"Muy Baja",IF(AD116&lt;=24,"Baja",IF(AD116&lt;=500,"Media",IF(AD116&lt;=5000,"Alta","Muy Alta")))))</f>
        <v/>
      </c>
      <c r="AF116" s="158" t="str">
        <f t="shared" ref="AF116" si="576">IF(AE116="","",IF(AE116="Muy Baja",0.2,IF(AE116="Baja",0.4,IF(AE116="Media",0.6,IF(AE116="Alta",0.8,IF(AE116="Muy Alta",1,))))))</f>
        <v/>
      </c>
      <c r="AG116" s="158" t="e">
        <f t="shared" ref="AG116" si="577">+T116</f>
        <v>#N/A</v>
      </c>
      <c r="AH116" s="157" t="e" cm="1">
        <f t="array" ref="AH116">_xlfn.IFS(AG116=Datos!$C$6,"Leve",AG116=Datos!$D$6,"Leve",AG116=Datos!$C$7,"Menor",AG116=Datos!$D$7,"Menor",AG116=Datos!$C$8,"Moderado",AG116=Datos!$D$8,"Moderado",AG116=Datos!$C$9,"Mayor",AG116=Datos!$D$9,"Mayor",AG116=Datos!$C$10,"Catastrófico",AG116=Datos!$D$10,"Catastrófico")</f>
        <v>#N/A</v>
      </c>
      <c r="AI116" s="158" t="e">
        <f t="shared" ref="AI116" si="578">IF(AH116="","",IF(AH116="Leve",0.2,IF(AH116="Menor",0.4,IF(AH116="Moderado",0.6,IF(AH116="Mayor",0.8,IF(AH116="Catastrófico",1,))))))</f>
        <v>#N/A</v>
      </c>
      <c r="AJ116" s="157" t="e">
        <f t="shared" ref="AJ116" si="579">IF(OR(AND(AE116="Muy Baja",AH116="Leve"),AND(AE116="Muy Baja",AH116="Menor"),AND(AE116="Baja",AH116="Leve")),"Bajo",IF(OR(AND(AE116="Muy baja",AH116="Moderado"),AND(AE116="Baja",AH116="Menor"),AND(AE116="Baja",AH116="Moderado"),AND(AE116="Media",AH116="Leve"),AND(AE116="Media",AH116="Menor"),AND(AE116="Media",AH116="Moderado"),AND(AE116="Alta",AH116="Leve"),AND(AE116="Alta",AH116="Menor")),"Moderado",IF(OR(AND(AE116="Muy Baja",AH116="Mayor"),AND(AE116="Baja",AH116="Mayor"),AND(AE116="Media",AH116="Mayor"),AND(AE116="Alta",AH116="Moderado"),AND(AE116="Alta",AH116="Mayor"),AND(AE116="Muy Alta",AH116="Leve"),AND(AE116="Muy Alta",AH116="Menor"),AND(AE116="Muy Alta",AH116="Moderado"),AND(AE116="Muy Alta",AH116="Mayor")),"Alto",IF(OR(AND(AE116="Muy Baja",AH116="Catastrófico"),AND(AE116="Baja",AH116="Catastrófico"),AND(AE116="Media",AH116="Catastrófico"),AND(AE116="Alta",AH116="Catastrófico"),AND(AE116="Muy Alta",AH116="Catastrófico")),"Extremo",""))))</f>
        <v>#N/A</v>
      </c>
      <c r="AK116" s="196" t="e" cm="1">
        <f t="array" ref="AK116">_xlfn.IFS(AJ116="Bajo","Aceptar",AJ116="Moderado","Reducir",AJ116="Alto","Reducir",AJ116="Extremo","Reducir")</f>
        <v>#N/A</v>
      </c>
      <c r="AL116" s="20" t="str">
        <f>CONCATENATE(J116," Control"," 1")</f>
        <v>POSPR  Control 1</v>
      </c>
      <c r="AM116" s="22"/>
      <c r="AN116" s="22"/>
      <c r="AO116" s="22"/>
      <c r="AP116" s="22" t="str">
        <f>CONCATENATE(AM116," ",AN116," a través de ",AO116)</f>
        <v xml:space="preserve">  a través de </v>
      </c>
      <c r="AQ116" s="20"/>
      <c r="AR116" s="20" t="str">
        <f>IF(OR(AQ116="Preventivo",AQ116="Detectivo"),"Probabilidad",IF(AQ116="Correctivo","Impacto",""))</f>
        <v/>
      </c>
      <c r="AS116" s="20"/>
      <c r="AT116" s="20" t="str">
        <f>IF(AND(AQ116="Preventivo",AS116="Automático"),"50%",IF(AND(AQ116="Preventivo",AS116="Manual"),"40%",IF(AND(AQ116="Detectivo",AS116="Automático"),"40%",IF(AND(AQ116="Detectivo",AS116="Manual"),"30%",IF(AND(AQ116="Correctivo",AS116="Automático"),"35%",IF(AND(AQ116="Correctivo",AS116="Manual"),"25%",""))))))</f>
        <v/>
      </c>
      <c r="AU116" s="20"/>
      <c r="AV116" s="20"/>
      <c r="AW116" s="20"/>
      <c r="AX116" s="21" t="str">
        <f t="shared" ref="AX116" si="580">+IF(AR116="Probabilidad",AF116-(AF116*AT116),AF116)</f>
        <v/>
      </c>
      <c r="AY116" s="20" t="str">
        <f t="shared" si="375"/>
        <v/>
      </c>
      <c r="AZ116" s="21" t="e">
        <f t="shared" ref="AZ116" si="581">+IF(AR116="Impacto",AI116-(AI116*AT116),AI116)</f>
        <v>#N/A</v>
      </c>
      <c r="BA116" s="20" t="str">
        <f t="shared" si="377"/>
        <v/>
      </c>
      <c r="BB116" s="159" t="str">
        <f t="shared" ref="BB116" si="582">IF(OR(AND(AY119="Muy Baja",BA119="Leve"),AND(AY119="Muy Baja",BA119="Menor"),AND(AY119="Baja",BA119="Leve")),"Bajo",IF(OR(AND(AY119="Muy baja",BA119="Moderado"),AND(AY119="Baja",BA119="Menor"),AND(AY119="Baja",BA119="Moderado"),AND(AY119="Media",BA119="Leve"),AND(AY119="Media",BA119="Menor"),AND(AY119="Media",BA119="Moderado"),AND(AY119="Alta",BA119="Leve"),AND(AY119="Alta",BA119="Menor")),"Moderado",IF(OR(AND(AY119="Muy Baja",BA119="Mayor"),AND(AY119="Baja",BA119="Mayor"),AND(AY119="Media",BA119="Mayor"),AND(AY119="Alta",BA119="Moderado"),AND(AY119="Alta",BA119="Mayor"),AND(AY119="Muy Alta",BA119="Leve"),AND(AY119="Muy Alta",BA119="Menor"),AND(AY119="Muy Alta",BA119="Moderado"),AND(AY119="Muy Alta",BA119="Mayor")),"Alto",IF(OR(AND(AY119="Muy Baja",BA119="Catastrófico"),AND(AY119="Baja",BA119="Catastrófico"),AND(AY119="Media",BA119="Catastrófico"),AND(AY119="Alta",BA119="Catastrófico"),AND(AY119="Muy Alta",BA119="Catastrófico")),"Extremo",""))))</f>
        <v/>
      </c>
      <c r="BC116" s="159" t="e" cm="1">
        <f t="array" ref="BC116">_xlfn.IFS(BB116="Bajo","Aceptar",BB116="Moderado","Reducir",BB116="Alto","Reducir",BB116="Extremo","Reducir")</f>
        <v>#N/A</v>
      </c>
      <c r="BD116" s="197" t="e" cm="1">
        <f t="array" ref="BD116">_xlfn.IFS(BC116="Aceptar","No",BC116="Reducir","Si")</f>
        <v>#N/A</v>
      </c>
      <c r="BE116" s="20" t="str">
        <f>CONCATENATE(J116," Acción preventiva"," 1")</f>
        <v>POSPR  Acción preventiva 1</v>
      </c>
      <c r="BF116" s="22"/>
      <c r="BG116" s="22"/>
      <c r="BH116" s="22"/>
      <c r="BI116" s="20">
        <f>+SUM(BJ116:BU116)</f>
        <v>0</v>
      </c>
      <c r="BJ116" s="20"/>
      <c r="BK116" s="20"/>
      <c r="BL116" s="20"/>
      <c r="BM116" s="20"/>
      <c r="BN116" s="20"/>
      <c r="BO116" s="20"/>
      <c r="BP116" s="20"/>
      <c r="BQ116" s="20"/>
      <c r="BR116" s="20"/>
      <c r="BS116" s="20"/>
      <c r="BT116" s="20"/>
      <c r="BU116" s="20"/>
      <c r="BV116" s="200"/>
      <c r="BW116" s="37"/>
      <c r="BX116" s="37"/>
      <c r="BY116" s="37"/>
      <c r="BZ116" s="37"/>
      <c r="CA116" s="37"/>
      <c r="CB116" s="37"/>
      <c r="CC116" s="37"/>
      <c r="CD116" s="37"/>
      <c r="CE116" s="37"/>
      <c r="CF116" s="37"/>
      <c r="CG116" s="37"/>
      <c r="CH116" s="37"/>
      <c r="CI116" s="37">
        <f t="shared" si="355"/>
        <v>0</v>
      </c>
      <c r="CJ116" s="38"/>
      <c r="CK116" s="23"/>
      <c r="CL116" s="24"/>
      <c r="CM116" s="166">
        <f t="shared" ref="CM116" si="583">+AD116</f>
        <v>0</v>
      </c>
      <c r="CN116" s="25" t="e">
        <f t="shared" ref="CN116" si="584">1-(CL116/CM116)</f>
        <v>#DIV/0!</v>
      </c>
      <c r="CO116" s="23" t="e" cm="1">
        <f t="array" ref="CO116">+_xlfn.IFS(CN116&lt;0.8,"Cambio",CN116&lt;0.9,"Revisión de control",CN116&gt;0.89,"Se mantiene")</f>
        <v>#DIV/0!</v>
      </c>
      <c r="CP116" s="144"/>
      <c r="CQ116" s="144"/>
      <c r="CR116" s="144"/>
      <c r="CS116" s="144"/>
      <c r="CT116" s="25">
        <f>(_xlfn.IFS(CK116="",1,CK116="SI",0)+_xlfn.IFS(CP116="",1,CP116="SI",1,CP116="NO",0)+_xlfn.IFS(CQ116="",1,CQ116="SI",1,CQ116="NO",0)+_xlfn.IFS(CR116="",1,CR116="SI",1,CR116="NO",0)+_xlfn.IFS(CS116="",1,CS116="SI",1,CS116="NO",0))/5</f>
        <v>1</v>
      </c>
    </row>
    <row r="117" spans="1:98" ht="60" hidden="1" customHeight="1" x14ac:dyDescent="0.35">
      <c r="A117" s="147"/>
      <c r="B117" s="228"/>
      <c r="C117" s="149" t="s">
        <v>145</v>
      </c>
      <c r="D117" s="173"/>
      <c r="E117" s="176"/>
      <c r="F117" s="173"/>
      <c r="G117" s="208"/>
      <c r="H117" s="157"/>
      <c r="I117" s="182"/>
      <c r="J117" s="160"/>
      <c r="K117" s="160"/>
      <c r="L117" s="184"/>
      <c r="M117" s="186"/>
      <c r="N117" s="189"/>
      <c r="O117" s="192"/>
      <c r="P117" s="182"/>
      <c r="Q117" s="192"/>
      <c r="R117" s="182"/>
      <c r="S117" s="182"/>
      <c r="T117" s="182"/>
      <c r="U117" s="157"/>
      <c r="V117" s="162"/>
      <c r="W117" s="162"/>
      <c r="X117" s="194"/>
      <c r="Y117" s="160"/>
      <c r="Z117" s="160"/>
      <c r="AA117" s="164"/>
      <c r="AB117" s="164"/>
      <c r="AC117" s="164"/>
      <c r="AD117" s="195"/>
      <c r="AE117" s="157"/>
      <c r="AF117" s="158"/>
      <c r="AG117" s="157"/>
      <c r="AH117" s="157"/>
      <c r="AI117" s="158"/>
      <c r="AJ117" s="157"/>
      <c r="AK117" s="196"/>
      <c r="AL117" s="20" t="str">
        <f>CONCATENATE(J116," Control"," 2")</f>
        <v>POSPR  Control 2</v>
      </c>
      <c r="AM117" s="22"/>
      <c r="AN117" s="22"/>
      <c r="AO117" s="22"/>
      <c r="AP117" s="22" t="str">
        <f>CONCATENATE(AM117," ",AN117," a través de ",AO117)</f>
        <v xml:space="preserve">  a través de </v>
      </c>
      <c r="AQ117" s="20"/>
      <c r="AR117" s="20" t="str">
        <f>IF(OR(AQ117="Preventivo",AQ117="Detectivo"),"Probabilidad",IF(AQ117="Correctivo","Impacto",""))</f>
        <v/>
      </c>
      <c r="AS117" s="20"/>
      <c r="AT117" s="20" t="str">
        <f>IF(AND(AQ117="Preventivo",AS117="Automático"),"50%",IF(AND(AQ117="Preventivo",AS117="Manual"),"40%",IF(AND(AQ117="Detectivo",AS117="Automático"),"40%",IF(AND(AQ117="Detectivo",AS117="Manual"),"30%",IF(AND(AQ117="Correctivo",AS117="Automático"),"35%",IF(AND(AQ117="Correctivo",AS117="Manual"),"25%",""))))))</f>
        <v/>
      </c>
      <c r="AU117" s="20"/>
      <c r="AV117" s="20"/>
      <c r="AW117" s="20"/>
      <c r="AX117" s="21" t="str">
        <f t="shared" ref="AX117:AX119" si="585">+IF(AR117="Probabilidad",AX116-(AX116*AT117),AX116)</f>
        <v/>
      </c>
      <c r="AY117" s="20" t="str">
        <f t="shared" si="375"/>
        <v/>
      </c>
      <c r="AZ117" s="21" t="e">
        <f t="shared" ref="AZ117:AZ119" si="586">+IF(AR117="Impacto",AZ116-(AZ116*AT117),AZ116)</f>
        <v>#N/A</v>
      </c>
      <c r="BA117" s="20" t="str">
        <f t="shared" si="377"/>
        <v/>
      </c>
      <c r="BB117" s="160"/>
      <c r="BC117" s="160"/>
      <c r="BD117" s="198"/>
      <c r="BE117" s="20" t="str">
        <f>CONCATENATE(J116," Acción preventiva"," 2")</f>
        <v>POSPR  Acción preventiva 2</v>
      </c>
      <c r="BF117" s="22"/>
      <c r="BG117" s="22"/>
      <c r="BH117" s="22"/>
      <c r="BI117" s="20">
        <f>+SUM(BJ117:BU117)</f>
        <v>0</v>
      </c>
      <c r="BJ117" s="20"/>
      <c r="BK117" s="20"/>
      <c r="BL117" s="20"/>
      <c r="BM117" s="20"/>
      <c r="BN117" s="20"/>
      <c r="BO117" s="20"/>
      <c r="BP117" s="20"/>
      <c r="BQ117" s="20"/>
      <c r="BR117" s="20"/>
      <c r="BS117" s="20"/>
      <c r="BT117" s="20"/>
      <c r="BU117" s="20"/>
      <c r="BV117" s="200"/>
      <c r="BW117" s="37"/>
      <c r="BX117" s="37"/>
      <c r="BY117" s="37"/>
      <c r="BZ117" s="37"/>
      <c r="CA117" s="37"/>
      <c r="CB117" s="37"/>
      <c r="CC117" s="37"/>
      <c r="CD117" s="37"/>
      <c r="CE117" s="37"/>
      <c r="CF117" s="37"/>
      <c r="CG117" s="37"/>
      <c r="CH117" s="37"/>
      <c r="CI117" s="37">
        <f t="shared" si="355"/>
        <v>0</v>
      </c>
      <c r="CJ117" s="38"/>
      <c r="CK117" s="23"/>
      <c r="CL117" s="24"/>
      <c r="CM117" s="167"/>
      <c r="CN117" s="25" t="e">
        <f t="shared" ref="CN117" si="587">1-(CL117/CM116)</f>
        <v>#DIV/0!</v>
      </c>
      <c r="CO117" s="23" t="e" cm="1">
        <f t="array" ref="CO117">+_xlfn.IFS(CN117&lt;0.8,"Cambio",CN117&lt;0.9,"Revisión de control",CN117&gt;0.89,"Se mantiene")</f>
        <v>#DIV/0!</v>
      </c>
      <c r="CP117" s="144"/>
      <c r="CQ117" s="144"/>
      <c r="CR117" s="144"/>
      <c r="CS117" s="144"/>
      <c r="CT117" s="25">
        <f>(_xlfn.IFS(CK117="",1,CK117="SI",0)+_xlfn.IFS(CP117="",1,CP117="SI",1,CP117="NO",0)+_xlfn.IFS(CQ117="",1,CQ117="SI",1,CQ117="NO",0)+_xlfn.IFS(CR117="",1,CR117="SI",1,CR117="NO",0)+_xlfn.IFS(CS117="",1,CS117="SI",1,CS117="NO",0))/5</f>
        <v>1</v>
      </c>
    </row>
    <row r="118" spans="1:98" ht="60" hidden="1" customHeight="1" x14ac:dyDescent="0.35">
      <c r="A118" s="147"/>
      <c r="B118" s="228"/>
      <c r="C118" s="149" t="s">
        <v>145</v>
      </c>
      <c r="D118" s="173"/>
      <c r="E118" s="176"/>
      <c r="F118" s="173"/>
      <c r="G118" s="208"/>
      <c r="H118" s="157"/>
      <c r="I118" s="182"/>
      <c r="J118" s="160"/>
      <c r="K118" s="160"/>
      <c r="L118" s="184"/>
      <c r="M118" s="186"/>
      <c r="N118" s="189"/>
      <c r="O118" s="192"/>
      <c r="P118" s="182"/>
      <c r="Q118" s="192"/>
      <c r="R118" s="182"/>
      <c r="S118" s="182"/>
      <c r="T118" s="182"/>
      <c r="U118" s="157"/>
      <c r="V118" s="162"/>
      <c r="W118" s="162"/>
      <c r="X118" s="194"/>
      <c r="Y118" s="160"/>
      <c r="Z118" s="160"/>
      <c r="AA118" s="164"/>
      <c r="AB118" s="164"/>
      <c r="AC118" s="164"/>
      <c r="AD118" s="195"/>
      <c r="AE118" s="157"/>
      <c r="AF118" s="158"/>
      <c r="AG118" s="157"/>
      <c r="AH118" s="157"/>
      <c r="AI118" s="158"/>
      <c r="AJ118" s="157"/>
      <c r="AK118" s="196"/>
      <c r="AL118" s="20" t="str">
        <f>CONCATENATE(J116," Control"," 3")</f>
        <v>POSPR  Control 3</v>
      </c>
      <c r="AM118" s="22"/>
      <c r="AN118" s="22"/>
      <c r="AO118" s="22"/>
      <c r="AP118" s="22" t="str">
        <f>CONCATENATE(AM118," ",AN118," a través de ",AO118)</f>
        <v xml:space="preserve">  a través de </v>
      </c>
      <c r="AQ118" s="20"/>
      <c r="AR118" s="20" t="str">
        <f>IF(OR(AQ118="Preventivo",AQ118="Detectivo"),"Probabilidad",IF(AQ118="Correctivo","Impacto",""))</f>
        <v/>
      </c>
      <c r="AS118" s="20"/>
      <c r="AT118" s="20" t="str">
        <f>IF(AND(AQ118="Preventivo",AS118="Automático"),"50%",IF(AND(AQ118="Preventivo",AS118="Manual"),"40%",IF(AND(AQ118="Detectivo",AS118="Automático"),"40%",IF(AND(AQ118="Detectivo",AS118="Manual"),"30%",IF(AND(AQ118="Correctivo",AS118="Automático"),"35%",IF(AND(AQ118="Correctivo",AS118="Manual"),"25%",""))))))</f>
        <v/>
      </c>
      <c r="AU118" s="20"/>
      <c r="AV118" s="20"/>
      <c r="AW118" s="20"/>
      <c r="AX118" s="21" t="str">
        <f t="shared" si="585"/>
        <v/>
      </c>
      <c r="AY118" s="20" t="str">
        <f t="shared" si="375"/>
        <v/>
      </c>
      <c r="AZ118" s="21" t="e">
        <f t="shared" si="586"/>
        <v>#N/A</v>
      </c>
      <c r="BA118" s="20" t="str">
        <f t="shared" si="377"/>
        <v/>
      </c>
      <c r="BB118" s="160"/>
      <c r="BC118" s="160"/>
      <c r="BD118" s="198"/>
      <c r="BE118" s="20" t="str">
        <f>CONCATENATE(J116," Acción preventiva"," 3")</f>
        <v>POSPR  Acción preventiva 3</v>
      </c>
      <c r="BF118" s="22"/>
      <c r="BG118" s="22"/>
      <c r="BH118" s="22"/>
      <c r="BI118" s="20">
        <f>+SUM(BJ118:BU118)</f>
        <v>0</v>
      </c>
      <c r="BJ118" s="20"/>
      <c r="BK118" s="20"/>
      <c r="BL118" s="20"/>
      <c r="BM118" s="20"/>
      <c r="BN118" s="20"/>
      <c r="BO118" s="20"/>
      <c r="BP118" s="20"/>
      <c r="BQ118" s="20"/>
      <c r="BR118" s="20"/>
      <c r="BS118" s="20"/>
      <c r="BT118" s="20"/>
      <c r="BU118" s="20"/>
      <c r="BV118" s="200"/>
      <c r="BW118" s="37"/>
      <c r="BX118" s="37"/>
      <c r="BY118" s="37"/>
      <c r="BZ118" s="37"/>
      <c r="CA118" s="37"/>
      <c r="CB118" s="37"/>
      <c r="CC118" s="37"/>
      <c r="CD118" s="37"/>
      <c r="CE118" s="37"/>
      <c r="CF118" s="37"/>
      <c r="CG118" s="37"/>
      <c r="CH118" s="37"/>
      <c r="CI118" s="37">
        <f t="shared" si="355"/>
        <v>0</v>
      </c>
      <c r="CJ118" s="38"/>
      <c r="CK118" s="23"/>
      <c r="CL118" s="24"/>
      <c r="CM118" s="167"/>
      <c r="CN118" s="25" t="e">
        <f t="shared" ref="CN118" si="588">1-(CL118/CM116)</f>
        <v>#DIV/0!</v>
      </c>
      <c r="CO118" s="23" t="e" cm="1">
        <f t="array" ref="CO118">+_xlfn.IFS(CN118&lt;0.8,"Cambio",CN118&lt;0.9,"Revisión de control",CN118&gt;0.89,"Se mantiene")</f>
        <v>#DIV/0!</v>
      </c>
      <c r="CP118" s="144"/>
      <c r="CQ118" s="144"/>
      <c r="CR118" s="144"/>
      <c r="CS118" s="144"/>
      <c r="CT118" s="25">
        <f>(_xlfn.IFS(CK118="",1,CK118="SI",0)+_xlfn.IFS(CP118="",1,CP118="SI",1,CP118="NO",0)+_xlfn.IFS(CQ118="",1,CQ118="SI",1,CQ118="NO",0)+_xlfn.IFS(CR118="",1,CR118="SI",1,CR118="NO",0)+_xlfn.IFS(CS118="",1,CS118="SI",1,CS118="NO",0))/5</f>
        <v>1</v>
      </c>
    </row>
    <row r="119" spans="1:98" ht="60" hidden="1" customHeight="1" x14ac:dyDescent="0.35">
      <c r="A119" s="147"/>
      <c r="B119" s="229"/>
      <c r="C119" s="149" t="s">
        <v>145</v>
      </c>
      <c r="D119" s="174"/>
      <c r="E119" s="177"/>
      <c r="F119" s="174"/>
      <c r="G119" s="208"/>
      <c r="H119" s="157"/>
      <c r="I119" s="183"/>
      <c r="J119" s="161"/>
      <c r="K119" s="161"/>
      <c r="L119" s="184"/>
      <c r="M119" s="187"/>
      <c r="N119" s="190"/>
      <c r="O119" s="193"/>
      <c r="P119" s="183"/>
      <c r="Q119" s="193"/>
      <c r="R119" s="183"/>
      <c r="S119" s="183"/>
      <c r="T119" s="183"/>
      <c r="U119" s="157"/>
      <c r="V119" s="162"/>
      <c r="W119" s="162"/>
      <c r="X119" s="194"/>
      <c r="Y119" s="161"/>
      <c r="Z119" s="161"/>
      <c r="AA119" s="165"/>
      <c r="AB119" s="165"/>
      <c r="AC119" s="165"/>
      <c r="AD119" s="195"/>
      <c r="AE119" s="157"/>
      <c r="AF119" s="158"/>
      <c r="AG119" s="157"/>
      <c r="AH119" s="157"/>
      <c r="AI119" s="158"/>
      <c r="AJ119" s="157"/>
      <c r="AK119" s="196"/>
      <c r="AL119" s="20" t="str">
        <f>CONCATENATE(J116," Control"," 4")</f>
        <v>POSPR  Control 4</v>
      </c>
      <c r="AM119" s="22"/>
      <c r="AN119" s="22"/>
      <c r="AO119" s="22"/>
      <c r="AP119" s="22" t="str">
        <f>CONCATENATE(AM119," ",AN119," a través de ",AO119)</f>
        <v xml:space="preserve">  a través de </v>
      </c>
      <c r="AQ119" s="20"/>
      <c r="AR119" s="20" t="str">
        <f>IF(OR(AQ119="Preventivo",AQ119="Detectivo"),"Probabilidad",IF(AQ119="Correctivo","Impacto",""))</f>
        <v/>
      </c>
      <c r="AS119" s="20"/>
      <c r="AT119" s="20" t="str">
        <f>IF(AND(AQ119="Preventivo",AS119="Automático"),"50%",IF(AND(AQ119="Preventivo",AS119="Manual"),"40%",IF(AND(AQ119="Detectivo",AS119="Automático"),"40%",IF(AND(AQ119="Detectivo",AS119="Manual"),"30%",IF(AND(AQ119="Correctivo",AS119="Automático"),"35%",IF(AND(AQ119="Correctivo",AS119="Manual"),"25%",""))))))</f>
        <v/>
      </c>
      <c r="AU119" s="20"/>
      <c r="AV119" s="20"/>
      <c r="AW119" s="20"/>
      <c r="AX119" s="21" t="str">
        <f t="shared" si="585"/>
        <v/>
      </c>
      <c r="AY119" s="20" t="str">
        <f t="shared" si="375"/>
        <v/>
      </c>
      <c r="AZ119" s="21" t="e">
        <f t="shared" si="586"/>
        <v>#N/A</v>
      </c>
      <c r="BA119" s="20" t="str">
        <f t="shared" si="377"/>
        <v/>
      </c>
      <c r="BB119" s="161"/>
      <c r="BC119" s="161"/>
      <c r="BD119" s="199"/>
      <c r="BE119" s="20" t="str">
        <f>CONCATENATE(J116," Acción preventiva"," 4")</f>
        <v>POSPR  Acción preventiva 4</v>
      </c>
      <c r="BF119" s="22"/>
      <c r="BG119" s="22"/>
      <c r="BH119" s="22"/>
      <c r="BI119" s="20">
        <f>+SUM(BJ119:BU119)</f>
        <v>0</v>
      </c>
      <c r="BJ119" s="20"/>
      <c r="BK119" s="20"/>
      <c r="BL119" s="20"/>
      <c r="BM119" s="20"/>
      <c r="BN119" s="20"/>
      <c r="BO119" s="20"/>
      <c r="BP119" s="20"/>
      <c r="BQ119" s="20"/>
      <c r="BR119" s="20"/>
      <c r="BS119" s="20"/>
      <c r="BT119" s="20"/>
      <c r="BU119" s="20"/>
      <c r="BV119" s="200"/>
      <c r="BW119" s="37"/>
      <c r="BX119" s="37"/>
      <c r="BY119" s="37"/>
      <c r="BZ119" s="37"/>
      <c r="CA119" s="37"/>
      <c r="CB119" s="37"/>
      <c r="CC119" s="37"/>
      <c r="CD119" s="37"/>
      <c r="CE119" s="37"/>
      <c r="CF119" s="37"/>
      <c r="CG119" s="37"/>
      <c r="CH119" s="37"/>
      <c r="CI119" s="37">
        <f t="shared" si="355"/>
        <v>0</v>
      </c>
      <c r="CJ119" s="38"/>
      <c r="CK119" s="23"/>
      <c r="CL119" s="24"/>
      <c r="CM119" s="168"/>
      <c r="CN119" s="25" t="e">
        <f t="shared" ref="CN119" si="589">1-(CL119/CM116)</f>
        <v>#DIV/0!</v>
      </c>
      <c r="CO119" s="23" t="e" cm="1">
        <f t="array" ref="CO119">+_xlfn.IFS(CN119&lt;0.8,"Cambio",CN119&lt;0.9,"Revisión de control",CN119&gt;0.89,"Se mantiene")</f>
        <v>#DIV/0!</v>
      </c>
      <c r="CP119" s="144"/>
      <c r="CQ119" s="144"/>
      <c r="CR119" s="144"/>
      <c r="CS119" s="144"/>
      <c r="CT119" s="25">
        <f>(_xlfn.IFS(CK119="",1,CK119="SI",0)+_xlfn.IFS(CP119="",1,CP119="SI",1,CP119="NO",0)+_xlfn.IFS(CQ119="",1,CQ119="SI",1,CQ119="NO",0)+_xlfn.IFS(CR119="",1,CR119="SI",1,CR119="NO",0)+_xlfn.IFS(CS119="",1,CS119="SI",1,CS119="NO",0))/5</f>
        <v>1</v>
      </c>
    </row>
    <row r="120" spans="1:98" ht="60" customHeight="1" x14ac:dyDescent="0.35">
      <c r="A120" s="147" t="s">
        <v>499</v>
      </c>
      <c r="B120" s="204" t="s">
        <v>144</v>
      </c>
      <c r="C120" s="149" t="s">
        <v>145</v>
      </c>
      <c r="D120" s="172" t="str">
        <f>VLOOKUP(B120,Datos!$B$65:$F$80,3,FALSE)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0" s="175" t="str">
        <f>VLOOKUP(B120,Datos!$B$65:$F$80,5,FALSE)</f>
        <v>La posibilidad de incumplir con las acciones institucionales requeridas para la implementación efectiva del Ordenamiento Social de la Propiedad Rural a cargo de la ANT</v>
      </c>
      <c r="F120" s="172" t="str">
        <f>VLOOKUP(B120,Datos!$B$65:$F$80,4,FALSE)</f>
        <v>Desde la formulación de planes de ordenamiento de la propiedad rural, y/o de análisis de información de los diferentes modelos de atención hasta la implementación de acciones que permiten el cumplimiento de los procesos misionales de la entidad.</v>
      </c>
      <c r="G120" s="208" t="s">
        <v>519</v>
      </c>
      <c r="H120" s="157" t="s">
        <v>1410</v>
      </c>
      <c r="I120" s="181">
        <f t="shared" ref="I120" si="590">IF(K120="",0,1)</f>
        <v>1</v>
      </c>
      <c r="J120" s="159" t="str">
        <f t="shared" ref="J120" si="591">CONCATENATE(C120," ",K120)</f>
        <v>POSPR 21</v>
      </c>
      <c r="K120" s="159">
        <v>21</v>
      </c>
      <c r="L120" s="184">
        <v>46150</v>
      </c>
      <c r="M120" s="185">
        <f ca="1">+TODAY()-L120</f>
        <v>1</v>
      </c>
      <c r="N120" s="188" t="s">
        <v>1431</v>
      </c>
      <c r="O120" s="191" t="s">
        <v>34</v>
      </c>
      <c r="P120" s="181">
        <f>VLOOKUP(O120,Datos!$B$20:$D$25,3,FALSE)</f>
        <v>1</v>
      </c>
      <c r="Q120" s="191" t="s">
        <v>20</v>
      </c>
      <c r="R120" s="181">
        <f>VLOOKUP(Q120,Datos!$C$20:$D$25,2,FALSE)</f>
        <v>0.2</v>
      </c>
      <c r="S120" s="181">
        <f t="shared" ref="S120" si="592">+IF(P120="",R120,IF(R120="",P120,IF(P120&gt;R120,P120,R120)))</f>
        <v>1</v>
      </c>
      <c r="T120" s="181" t="str" cm="1">
        <f t="array" ref="T120">_xlfn.IFS(S120=P120,O120,S120=R120,Q120)</f>
        <v>Desde los 500 SMLMV</v>
      </c>
      <c r="U120" s="157" t="s">
        <v>0</v>
      </c>
      <c r="V120" s="162" t="s">
        <v>1432</v>
      </c>
      <c r="W120" s="162" t="s">
        <v>1433</v>
      </c>
      <c r="X120" s="194" t="str">
        <f t="shared" ref="X120" si="593">CONCATENATE("Posibilidad de"," ",U120," ",V120," debido ",W120)</f>
        <v>Posibilidad de afectación económica o presupuestal por sobrecostos de operación en la implementación de los POSPR debido a insumos desactualizados y productos derivados que no cumplen con los parámetros de calidad exigidos, limitada capacidad técnica y operativa y, dificultad en la operación logística</v>
      </c>
      <c r="Y120" s="159" t="s">
        <v>208</v>
      </c>
      <c r="Z120" s="159" t="s">
        <v>214</v>
      </c>
      <c r="AA120" s="163" t="s">
        <v>257</v>
      </c>
      <c r="AB120" s="163" t="s">
        <v>1037</v>
      </c>
      <c r="AC120" s="163" t="s">
        <v>1414</v>
      </c>
      <c r="AD120" s="195">
        <v>3</v>
      </c>
      <c r="AE120" s="157" t="str">
        <f t="shared" ref="AE120" si="594">IF(AD120&lt;=0,"",IF(AD120&lt;=2,"Muy Baja",IF(AD120&lt;=24,"Baja",IF(AD120&lt;=500,"Media",IF(AD120&lt;=5000,"Alta","Muy Alta")))))</f>
        <v>Baja</v>
      </c>
      <c r="AF120" s="158">
        <f t="shared" ref="AF120" si="595">IF(AE120="","",IF(AE120="Muy Baja",0.2,IF(AE120="Baja",0.4,IF(AE120="Media",0.6,IF(AE120="Alta",0.8,IF(AE120="Muy Alta",1,))))))</f>
        <v>0.4</v>
      </c>
      <c r="AG120" s="158" t="str">
        <f t="shared" ref="AG120" si="596">+T120</f>
        <v>Desde los 500 SMLMV</v>
      </c>
      <c r="AH120" s="157" t="str" cm="1">
        <f t="array" ref="AH120">_xlfn.IFS(AG120=Datos!$C$6,"Leve",AG120=Datos!$D$6,"Leve",AG120=Datos!$C$7,"Menor",AG120=Datos!$D$7,"Menor",AG120=Datos!$C$8,"Moderado",AG120=Datos!$D$8,"Moderado",AG120=Datos!$C$9,"Mayor",AG120=Datos!$D$9,"Mayor",AG120=Datos!$C$10,"Catastrófico",AG120=Datos!$D$10,"Catastrófico")</f>
        <v>Catastrófico</v>
      </c>
      <c r="AI120" s="158">
        <f t="shared" ref="AI120" si="597">IF(AH120="","",IF(AH120="Leve",0.2,IF(AH120="Menor",0.4,IF(AH120="Moderado",0.6,IF(AH120="Mayor",0.8,IF(AH120="Catastrófico",1,))))))</f>
        <v>1</v>
      </c>
      <c r="AJ120" s="157" t="str">
        <f t="shared" ref="AJ120" si="598">IF(OR(AND(AE120="Muy Baja",AH120="Leve"),AND(AE120="Muy Baja",AH120="Menor"),AND(AE120="Baja",AH120="Leve")),"Bajo",IF(OR(AND(AE120="Muy baja",AH120="Moderado"),AND(AE120="Baja",AH120="Menor"),AND(AE120="Baja",AH120="Moderado"),AND(AE120="Media",AH120="Leve"),AND(AE120="Media",AH120="Menor"),AND(AE120="Media",AH120="Moderado"),AND(AE120="Alta",AH120="Leve"),AND(AE120="Alta",AH120="Menor")),"Moderado",IF(OR(AND(AE120="Muy Baja",AH120="Mayor"),AND(AE120="Baja",AH120="Mayor"),AND(AE120="Media",AH120="Mayor"),AND(AE120="Alta",AH120="Moderado"),AND(AE120="Alta",AH120="Mayor"),AND(AE120="Muy Alta",AH120="Leve"),AND(AE120="Muy Alta",AH120="Menor"),AND(AE120="Muy Alta",AH120="Moderado"),AND(AE120="Muy Alta",AH120="Mayor")),"Alto",IF(OR(AND(AE120="Muy Baja",AH120="Catastrófico"),AND(AE120="Baja",AH120="Catastrófico"),AND(AE120="Media",AH120="Catastrófico"),AND(AE120="Alta",AH120="Catastrófico"),AND(AE120="Muy Alta",AH120="Catastrófico")),"Extremo",""))))</f>
        <v>Extremo</v>
      </c>
      <c r="AK120" s="196" t="str" cm="1">
        <f t="array" ref="AK120">_xlfn.IFS(AJ120="Bajo","Aceptar",AJ120="Moderado","Reducir",AJ120="Alto","Reducir",AJ120="Extremo","Reducir")</f>
        <v>Reducir</v>
      </c>
      <c r="AL120" s="20" t="str">
        <f>CONCATENATE(J120," Control"," 1")</f>
        <v>POSPR 21 Control 1</v>
      </c>
      <c r="AM120" s="22" t="s">
        <v>1434</v>
      </c>
      <c r="AN120" s="22" t="s">
        <v>1435</v>
      </c>
      <c r="AO120" s="22" t="s">
        <v>1436</v>
      </c>
      <c r="AP120" s="22" t="str">
        <f t="shared" si="560"/>
        <v>la SUBDIRECCIÓN DE PLANEACIÓN OPERATIVA verifica la información secundaria de entidades como el IGAC, SNR y entidades territoriales previo al barrido predial  a través de de la actualización de los análisis prediales integrales incluidos en los prediagnósticos, los cuales proporcionan una visión sobre la naturaleza jurídica de los predios objeto de intervención y definen la metodología para el levantamiento planimétrico predial.</v>
      </c>
      <c r="AQ120" s="20" t="s">
        <v>53</v>
      </c>
      <c r="AR120" s="20" t="str">
        <f t="shared" si="453"/>
        <v>Probabilidad</v>
      </c>
      <c r="AS120" s="20" t="s">
        <v>56</v>
      </c>
      <c r="AT120" s="20" t="str">
        <f t="shared" si="454"/>
        <v>40%</v>
      </c>
      <c r="AU120" s="20" t="s">
        <v>1</v>
      </c>
      <c r="AV120" s="20" t="s">
        <v>2</v>
      </c>
      <c r="AW120" s="20" t="s">
        <v>3</v>
      </c>
      <c r="AX120" s="21">
        <f t="shared" ref="AX120" si="599">+IF(AR120="Probabilidad",AF120-(AF120*AT120),AF120)</f>
        <v>0.24</v>
      </c>
      <c r="AY120" s="20" t="str">
        <f t="shared" si="375"/>
        <v>Baja</v>
      </c>
      <c r="AZ120" s="21">
        <f t="shared" ref="AZ120" si="600">+IF(AR120="Impacto",AI120-(AI120*AT120),AI120)</f>
        <v>1</v>
      </c>
      <c r="BA120" s="20" t="str">
        <f t="shared" si="377"/>
        <v>Catastrófico</v>
      </c>
      <c r="BB120" s="159" t="str">
        <f t="shared" ref="BB120" si="601">IF(OR(AND(AY123="Muy Baja",BA123="Leve"),AND(AY123="Muy Baja",BA123="Menor"),AND(AY123="Baja",BA123="Leve")),"Bajo",IF(OR(AND(AY123="Muy baja",BA123="Moderado"),AND(AY123="Baja",BA123="Menor"),AND(AY123="Baja",BA123="Moderado"),AND(AY123="Media",BA123="Leve"),AND(AY123="Media",BA123="Menor"),AND(AY123="Media",BA123="Moderado"),AND(AY123="Alta",BA123="Leve"),AND(AY123="Alta",BA123="Menor")),"Moderado",IF(OR(AND(AY123="Muy Baja",BA123="Mayor"),AND(AY123="Baja",BA123="Mayor"),AND(AY123="Media",BA123="Mayor"),AND(AY123="Alta",BA123="Moderado"),AND(AY123="Alta",BA123="Mayor"),AND(AY123="Muy Alta",BA123="Leve"),AND(AY123="Muy Alta",BA123="Menor"),AND(AY123="Muy Alta",BA123="Moderado"),AND(AY123="Muy Alta",BA123="Mayor")),"Alto",IF(OR(AND(AY123="Muy Baja",BA123="Catastrófico"),AND(AY123="Baja",BA123="Catastrófico"),AND(AY123="Media",BA123="Catastrófico"),AND(AY123="Alta",BA123="Catastrófico"),AND(AY123="Muy Alta",BA123="Catastrófico")),"Extremo",""))))</f>
        <v>Alto</v>
      </c>
      <c r="BC120" s="159" t="str" cm="1">
        <f t="array" ref="BC120">_xlfn.IFS(BB120="Bajo","Aceptar",BB120="Moderado","Reducir",BB120="Alto","Reducir",BB120="Extremo","Reducir")</f>
        <v>Reducir</v>
      </c>
      <c r="BD120" s="197" t="str" cm="1">
        <f t="array" ref="BD120">_xlfn.IFS(BC120="Aceptar","No",BC120="Reducir","Si")</f>
        <v>Si</v>
      </c>
      <c r="BE120" s="20" t="str">
        <f>CONCATENATE(J120," Acción preventiva"," 1")</f>
        <v>POSPR 21 Acción preventiva 1</v>
      </c>
      <c r="BF120" s="22" t="s">
        <v>514</v>
      </c>
      <c r="BG120" s="22" t="s">
        <v>520</v>
      </c>
      <c r="BH120" s="22" t="s">
        <v>521</v>
      </c>
      <c r="BI120" s="20">
        <f t="shared" si="497"/>
        <v>10</v>
      </c>
      <c r="BJ120" s="20"/>
      <c r="BK120" s="20">
        <v>1</v>
      </c>
      <c r="BL120" s="20">
        <v>1</v>
      </c>
      <c r="BM120" s="20">
        <v>1</v>
      </c>
      <c r="BN120" s="20">
        <v>1</v>
      </c>
      <c r="BO120" s="20">
        <v>1</v>
      </c>
      <c r="BP120" s="20">
        <v>1</v>
      </c>
      <c r="BQ120" s="20">
        <v>1</v>
      </c>
      <c r="BR120" s="20">
        <v>1</v>
      </c>
      <c r="BS120" s="20">
        <v>1</v>
      </c>
      <c r="BT120" s="20">
        <v>1</v>
      </c>
      <c r="BU120" s="20"/>
      <c r="BV120" s="200">
        <f t="shared" si="379"/>
        <v>0</v>
      </c>
      <c r="BW120" s="37"/>
      <c r="BX120" s="37"/>
      <c r="BY120" s="37"/>
      <c r="BZ120" s="37"/>
      <c r="CA120" s="37"/>
      <c r="CB120" s="37"/>
      <c r="CC120" s="37"/>
      <c r="CD120" s="37"/>
      <c r="CE120" s="37"/>
      <c r="CF120" s="37"/>
      <c r="CG120" s="37"/>
      <c r="CH120" s="37"/>
      <c r="CI120" s="37">
        <f t="shared" si="355"/>
        <v>0</v>
      </c>
      <c r="CJ120" s="38"/>
      <c r="CK120" s="23"/>
      <c r="CL120" s="24"/>
      <c r="CM120" s="166">
        <f t="shared" ref="CM120" si="602">+AD120</f>
        <v>3</v>
      </c>
      <c r="CN120" s="25">
        <f t="shared" ref="CN120" si="603">1-(CL120/CM120)</f>
        <v>1</v>
      </c>
      <c r="CO120" s="23" t="str" cm="1">
        <f t="array" ref="CO120">+_xlfn.IFS(CN120&lt;0.8,"Cambio",CN120&lt;0.9,"Revisión de control",CN120&gt;0.89,"Se mantiene")</f>
        <v>Se mantiene</v>
      </c>
      <c r="CP120" s="144"/>
      <c r="CQ120" s="144"/>
      <c r="CR120" s="144"/>
      <c r="CS120" s="144"/>
      <c r="CT120" s="25">
        <f t="shared" si="545"/>
        <v>1</v>
      </c>
    </row>
    <row r="121" spans="1:98" ht="60" customHeight="1" x14ac:dyDescent="0.35">
      <c r="A121" s="147" t="s">
        <v>499</v>
      </c>
      <c r="B121" s="205"/>
      <c r="C121" s="149" t="s">
        <v>145</v>
      </c>
      <c r="D121" s="173"/>
      <c r="E121" s="176"/>
      <c r="F121" s="173"/>
      <c r="G121" s="208"/>
      <c r="H121" s="157"/>
      <c r="I121" s="182"/>
      <c r="J121" s="160"/>
      <c r="K121" s="160"/>
      <c r="L121" s="184"/>
      <c r="M121" s="186"/>
      <c r="N121" s="189"/>
      <c r="O121" s="192"/>
      <c r="P121" s="182"/>
      <c r="Q121" s="192"/>
      <c r="R121" s="182"/>
      <c r="S121" s="182"/>
      <c r="T121" s="182"/>
      <c r="U121" s="157"/>
      <c r="V121" s="162"/>
      <c r="W121" s="162"/>
      <c r="X121" s="194"/>
      <c r="Y121" s="160"/>
      <c r="Z121" s="160"/>
      <c r="AA121" s="164"/>
      <c r="AB121" s="164"/>
      <c r="AC121" s="164"/>
      <c r="AD121" s="195"/>
      <c r="AE121" s="157"/>
      <c r="AF121" s="158"/>
      <c r="AG121" s="157"/>
      <c r="AH121" s="157"/>
      <c r="AI121" s="158"/>
      <c r="AJ121" s="157"/>
      <c r="AK121" s="196"/>
      <c r="AL121" s="20" t="str">
        <f>CONCATENATE(J120," Control"," 2")</f>
        <v>POSPR 21 Control 2</v>
      </c>
      <c r="AM121" s="22" t="s">
        <v>1434</v>
      </c>
      <c r="AN121" s="22" t="s">
        <v>1437</v>
      </c>
      <c r="AO121" s="22" t="s">
        <v>1438</v>
      </c>
      <c r="AP121" s="22" t="str">
        <f t="shared" si="560"/>
        <v>la SUBDIRECCIÓN DE PLANEACIÓN OPERATIVA revisa las condiciones de riesgo en situaciones irregulares de orden público y/o desastres naturales a través de la evaluación de variables de seguridad y la articulación con autoridades del sector defensa, soportada en actas de reuniones e informes en materia de seguridad.</v>
      </c>
      <c r="AQ121" s="20" t="s">
        <v>53</v>
      </c>
      <c r="AR121" s="20" t="str">
        <f t="shared" si="453"/>
        <v>Probabilidad</v>
      </c>
      <c r="AS121" s="20" t="s">
        <v>56</v>
      </c>
      <c r="AT121" s="20" t="str">
        <f t="shared" si="454"/>
        <v>40%</v>
      </c>
      <c r="AU121" s="20" t="s">
        <v>1</v>
      </c>
      <c r="AV121" s="20" t="s">
        <v>2</v>
      </c>
      <c r="AW121" s="20" t="s">
        <v>3</v>
      </c>
      <c r="AX121" s="21">
        <f t="shared" ref="AX121:AX123" si="604">+IF(AR121="Probabilidad",AX120-(AX120*AT121),AX120)</f>
        <v>0.14399999999999999</v>
      </c>
      <c r="AY121" s="20" t="str">
        <f t="shared" si="375"/>
        <v>Muy Baja</v>
      </c>
      <c r="AZ121" s="21">
        <f t="shared" ref="AZ121:AZ123" si="605">+IF(AR121="Impacto",AZ120-(AZ120*AT121),AZ120)</f>
        <v>1</v>
      </c>
      <c r="BA121" s="20" t="str">
        <f t="shared" si="377"/>
        <v>Catastrófico</v>
      </c>
      <c r="BB121" s="160"/>
      <c r="BC121" s="160"/>
      <c r="BD121" s="198"/>
      <c r="BE121" s="20" t="str">
        <f>CONCATENATE(J120," Acción preventiva"," 2")</f>
        <v>POSPR 21 Acción preventiva 2</v>
      </c>
      <c r="BF121" s="22" t="s">
        <v>514</v>
      </c>
      <c r="BG121" s="22" t="s">
        <v>522</v>
      </c>
      <c r="BH121" s="22" t="s">
        <v>523</v>
      </c>
      <c r="BI121" s="20">
        <f t="shared" si="497"/>
        <v>10</v>
      </c>
      <c r="BJ121" s="20"/>
      <c r="BK121" s="20">
        <v>1</v>
      </c>
      <c r="BL121" s="20">
        <v>1</v>
      </c>
      <c r="BM121" s="20">
        <v>1</v>
      </c>
      <c r="BN121" s="20">
        <v>1</v>
      </c>
      <c r="BO121" s="20">
        <v>1</v>
      </c>
      <c r="BP121" s="20">
        <v>1</v>
      </c>
      <c r="BQ121" s="20">
        <v>1</v>
      </c>
      <c r="BR121" s="20">
        <v>1</v>
      </c>
      <c r="BS121" s="20">
        <v>1</v>
      </c>
      <c r="BT121" s="20">
        <v>1</v>
      </c>
      <c r="BU121" s="20"/>
      <c r="BV121" s="200"/>
      <c r="BW121" s="37"/>
      <c r="BX121" s="37"/>
      <c r="BY121" s="37"/>
      <c r="BZ121" s="37"/>
      <c r="CA121" s="37"/>
      <c r="CB121" s="37"/>
      <c r="CC121" s="37"/>
      <c r="CD121" s="37"/>
      <c r="CE121" s="37"/>
      <c r="CF121" s="37"/>
      <c r="CG121" s="37"/>
      <c r="CH121" s="37"/>
      <c r="CI121" s="37">
        <f t="shared" si="355"/>
        <v>0</v>
      </c>
      <c r="CJ121" s="38"/>
      <c r="CK121" s="23"/>
      <c r="CL121" s="24"/>
      <c r="CM121" s="167"/>
      <c r="CN121" s="25">
        <f t="shared" ref="CN121" si="606">1-(CL121/CM120)</f>
        <v>1</v>
      </c>
      <c r="CO121" s="23" t="str" cm="1">
        <f t="array" ref="CO121">+_xlfn.IFS(CN121&lt;0.8,"Cambio",CN121&lt;0.9,"Revisión de control",CN121&gt;0.89,"Se mantiene")</f>
        <v>Se mantiene</v>
      </c>
      <c r="CP121" s="144"/>
      <c r="CQ121" s="144"/>
      <c r="CR121" s="144"/>
      <c r="CS121" s="144"/>
      <c r="CT121" s="25">
        <f t="shared" si="545"/>
        <v>1</v>
      </c>
    </row>
    <row r="122" spans="1:98" ht="60" customHeight="1" x14ac:dyDescent="0.35">
      <c r="A122" s="147" t="s">
        <v>499</v>
      </c>
      <c r="B122" s="205"/>
      <c r="C122" s="149" t="s">
        <v>145</v>
      </c>
      <c r="D122" s="173"/>
      <c r="E122" s="176"/>
      <c r="F122" s="173"/>
      <c r="G122" s="208"/>
      <c r="H122" s="157"/>
      <c r="I122" s="182"/>
      <c r="J122" s="160"/>
      <c r="K122" s="160"/>
      <c r="L122" s="184"/>
      <c r="M122" s="186"/>
      <c r="N122" s="189"/>
      <c r="O122" s="192"/>
      <c r="P122" s="182"/>
      <c r="Q122" s="192"/>
      <c r="R122" s="182"/>
      <c r="S122" s="182"/>
      <c r="T122" s="182"/>
      <c r="U122" s="157"/>
      <c r="V122" s="162"/>
      <c r="W122" s="162"/>
      <c r="X122" s="194"/>
      <c r="Y122" s="160"/>
      <c r="Z122" s="160"/>
      <c r="AA122" s="164"/>
      <c r="AB122" s="164"/>
      <c r="AC122" s="164"/>
      <c r="AD122" s="195"/>
      <c r="AE122" s="157"/>
      <c r="AF122" s="158"/>
      <c r="AG122" s="157"/>
      <c r="AH122" s="157"/>
      <c r="AI122" s="158"/>
      <c r="AJ122" s="157"/>
      <c r="AK122" s="196"/>
      <c r="AL122" s="20" t="str">
        <f>CONCATENATE(J120," Control"," 3")</f>
        <v>POSPR 21 Control 3</v>
      </c>
      <c r="AM122" s="22" t="s">
        <v>1434</v>
      </c>
      <c r="AN122" s="22" t="s">
        <v>1439</v>
      </c>
      <c r="AO122" s="22" t="s">
        <v>1440</v>
      </c>
      <c r="AP122" s="22" t="str">
        <f t="shared" si="560"/>
        <v>la SUBDIRECCIÓN DE PLANEACIÓN OPERATIVA valida que los predios, objeto de levantamiento, cuenten con posprocesamiento y cumplan con los requerimientos técnicos y jurídicos para definir su ruta jurídica preliminar a través de matrices de seguimiento de validación de información física y jurídica</v>
      </c>
      <c r="AQ122" s="20" t="s">
        <v>54</v>
      </c>
      <c r="AR122" s="20" t="str">
        <f t="shared" si="453"/>
        <v>Probabilidad</v>
      </c>
      <c r="AS122" s="20" t="s">
        <v>56</v>
      </c>
      <c r="AT122" s="20" t="str">
        <f t="shared" si="454"/>
        <v>30%</v>
      </c>
      <c r="AU122" s="20" t="s">
        <v>1</v>
      </c>
      <c r="AV122" s="20" t="s">
        <v>2</v>
      </c>
      <c r="AW122" s="20" t="s">
        <v>3</v>
      </c>
      <c r="AX122" s="21">
        <f t="shared" si="604"/>
        <v>0.1008</v>
      </c>
      <c r="AY122" s="20" t="str">
        <f t="shared" si="375"/>
        <v>Muy Baja</v>
      </c>
      <c r="AZ122" s="21">
        <f t="shared" si="605"/>
        <v>1</v>
      </c>
      <c r="BA122" s="20" t="str">
        <f t="shared" si="377"/>
        <v>Catastrófico</v>
      </c>
      <c r="BB122" s="160"/>
      <c r="BC122" s="160"/>
      <c r="BD122" s="198"/>
      <c r="BE122" s="20" t="str">
        <f>CONCATENATE(J120," Acción preventiva"," 3")</f>
        <v>POSPR 21 Acción preventiva 3</v>
      </c>
      <c r="BF122" s="22"/>
      <c r="BG122" s="22"/>
      <c r="BH122" s="22"/>
      <c r="BI122" s="20">
        <f t="shared" si="497"/>
        <v>0</v>
      </c>
      <c r="BJ122" s="20"/>
      <c r="BK122" s="20"/>
      <c r="BL122" s="20"/>
      <c r="BM122" s="20"/>
      <c r="BN122" s="20"/>
      <c r="BO122" s="20"/>
      <c r="BP122" s="20"/>
      <c r="BQ122" s="20"/>
      <c r="BR122" s="20"/>
      <c r="BS122" s="20"/>
      <c r="BT122" s="20"/>
      <c r="BU122" s="20"/>
      <c r="BV122" s="200"/>
      <c r="BW122" s="37"/>
      <c r="BX122" s="37"/>
      <c r="BY122" s="37"/>
      <c r="BZ122" s="37"/>
      <c r="CA122" s="37"/>
      <c r="CB122" s="37"/>
      <c r="CC122" s="37"/>
      <c r="CD122" s="37"/>
      <c r="CE122" s="37"/>
      <c r="CF122" s="37"/>
      <c r="CG122" s="37"/>
      <c r="CH122" s="37"/>
      <c r="CI122" s="37">
        <f t="shared" si="355"/>
        <v>0</v>
      </c>
      <c r="CJ122" s="38"/>
      <c r="CK122" s="23"/>
      <c r="CL122" s="24"/>
      <c r="CM122" s="167"/>
      <c r="CN122" s="25">
        <f t="shared" ref="CN122" si="607">1-(CL122/CM120)</f>
        <v>1</v>
      </c>
      <c r="CO122" s="23" t="str" cm="1">
        <f t="array" ref="CO122">+_xlfn.IFS(CN122&lt;0.8,"Cambio",CN122&lt;0.9,"Revisión de control",CN122&gt;0.89,"Se mantiene")</f>
        <v>Se mantiene</v>
      </c>
      <c r="CP122" s="144"/>
      <c r="CQ122" s="144"/>
      <c r="CR122" s="144"/>
      <c r="CS122" s="144"/>
      <c r="CT122" s="25">
        <f t="shared" si="545"/>
        <v>1</v>
      </c>
    </row>
    <row r="123" spans="1:98" ht="60" customHeight="1" x14ac:dyDescent="0.35">
      <c r="A123" s="147" t="s">
        <v>499</v>
      </c>
      <c r="B123" s="206"/>
      <c r="C123" s="149" t="s">
        <v>145</v>
      </c>
      <c r="D123" s="174"/>
      <c r="E123" s="177"/>
      <c r="F123" s="174"/>
      <c r="G123" s="208"/>
      <c r="H123" s="157"/>
      <c r="I123" s="183"/>
      <c r="J123" s="161"/>
      <c r="K123" s="161"/>
      <c r="L123" s="184"/>
      <c r="M123" s="187"/>
      <c r="N123" s="190"/>
      <c r="O123" s="193"/>
      <c r="P123" s="183"/>
      <c r="Q123" s="193"/>
      <c r="R123" s="183"/>
      <c r="S123" s="183"/>
      <c r="T123" s="183"/>
      <c r="U123" s="157"/>
      <c r="V123" s="162"/>
      <c r="W123" s="162"/>
      <c r="X123" s="194"/>
      <c r="Y123" s="161"/>
      <c r="Z123" s="161"/>
      <c r="AA123" s="165"/>
      <c r="AB123" s="165"/>
      <c r="AC123" s="165"/>
      <c r="AD123" s="195"/>
      <c r="AE123" s="157"/>
      <c r="AF123" s="158"/>
      <c r="AG123" s="157"/>
      <c r="AH123" s="157"/>
      <c r="AI123" s="158"/>
      <c r="AJ123" s="157"/>
      <c r="AK123" s="196"/>
      <c r="AL123" s="20" t="str">
        <f>CONCATENATE(J120," Control"," 4")</f>
        <v>POSPR 21 Control 4</v>
      </c>
      <c r="AM123" s="22" t="s">
        <v>1434</v>
      </c>
      <c r="AN123" s="22" t="s">
        <v>1441</v>
      </c>
      <c r="AO123" s="22" t="s">
        <v>1442</v>
      </c>
      <c r="AP123" s="22" t="str">
        <f t="shared" si="560"/>
        <v>la SUBDIRECCIÓN DE PLANEACIÓN OPERATIVA se suspende (posibilidad de cancelación) o reprograma la implementación del POSPR a través de informe que justifica las situaciones irregulares de orden público y/o desastres naturales que afectan la operación.  En caso de suspensión, se elaborará la resolución de suspensión para la firma del(a) Director(a) de Ordenamiento Social de la Propiedad</v>
      </c>
      <c r="AQ123" s="20" t="s">
        <v>55</v>
      </c>
      <c r="AR123" s="20" t="str">
        <f t="shared" si="453"/>
        <v>Impacto</v>
      </c>
      <c r="AS123" s="20" t="s">
        <v>56</v>
      </c>
      <c r="AT123" s="20" t="str">
        <f t="shared" si="454"/>
        <v>25%</v>
      </c>
      <c r="AU123" s="20" t="s">
        <v>5</v>
      </c>
      <c r="AV123" s="20" t="s">
        <v>2</v>
      </c>
      <c r="AW123" s="20" t="s">
        <v>3</v>
      </c>
      <c r="AX123" s="21">
        <f t="shared" si="604"/>
        <v>0.1008</v>
      </c>
      <c r="AY123" s="20" t="str">
        <f t="shared" si="375"/>
        <v>Muy Baja</v>
      </c>
      <c r="AZ123" s="21">
        <f t="shared" si="605"/>
        <v>0.75</v>
      </c>
      <c r="BA123" s="20" t="str">
        <f t="shared" si="377"/>
        <v>Mayor</v>
      </c>
      <c r="BB123" s="161"/>
      <c r="BC123" s="161"/>
      <c r="BD123" s="199"/>
      <c r="BE123" s="20" t="str">
        <f>CONCATENATE(J120," Acción preventiva"," 4")</f>
        <v>POSPR 21 Acción preventiva 4</v>
      </c>
      <c r="BF123" s="22"/>
      <c r="BG123" s="22"/>
      <c r="BH123" s="22"/>
      <c r="BI123" s="20">
        <f t="shared" si="497"/>
        <v>0</v>
      </c>
      <c r="BJ123" s="20"/>
      <c r="BK123" s="20"/>
      <c r="BL123" s="20"/>
      <c r="BM123" s="20"/>
      <c r="BN123" s="20"/>
      <c r="BO123" s="20"/>
      <c r="BP123" s="20"/>
      <c r="BQ123" s="20"/>
      <c r="BR123" s="20"/>
      <c r="BS123" s="20"/>
      <c r="BT123" s="20"/>
      <c r="BU123" s="20"/>
      <c r="BV123" s="200"/>
      <c r="BW123" s="37"/>
      <c r="BX123" s="37"/>
      <c r="BY123" s="37"/>
      <c r="BZ123" s="37"/>
      <c r="CA123" s="37"/>
      <c r="CB123" s="37"/>
      <c r="CC123" s="37"/>
      <c r="CD123" s="37"/>
      <c r="CE123" s="37"/>
      <c r="CF123" s="37"/>
      <c r="CG123" s="37"/>
      <c r="CH123" s="37"/>
      <c r="CI123" s="37">
        <f t="shared" si="355"/>
        <v>0</v>
      </c>
      <c r="CJ123" s="38"/>
      <c r="CK123" s="23"/>
      <c r="CL123" s="24"/>
      <c r="CM123" s="168"/>
      <c r="CN123" s="25">
        <f t="shared" ref="CN123" si="608">1-(CL123/CM120)</f>
        <v>1</v>
      </c>
      <c r="CO123" s="23" t="str" cm="1">
        <f t="array" ref="CO123">+_xlfn.IFS(CN123&lt;0.8,"Cambio",CN123&lt;0.9,"Revisión de control",CN123&gt;0.89,"Se mantiene")</f>
        <v>Se mantiene</v>
      </c>
      <c r="CP123" s="144"/>
      <c r="CQ123" s="144"/>
      <c r="CR123" s="144"/>
      <c r="CS123" s="144"/>
      <c r="CT123" s="25">
        <f t="shared" si="545"/>
        <v>1</v>
      </c>
    </row>
    <row r="124" spans="1:98" ht="60" customHeight="1" x14ac:dyDescent="0.35">
      <c r="A124" s="147" t="s">
        <v>499</v>
      </c>
      <c r="B124" s="204" t="s">
        <v>144</v>
      </c>
      <c r="C124" s="149" t="s">
        <v>145</v>
      </c>
      <c r="D124" s="172" t="str">
        <f>VLOOKUP(B124,Datos!$B$65:$F$80,3,FALSE)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4" s="175" t="str">
        <f>VLOOKUP(B124,Datos!$B$65:$F$80,5,FALSE)</f>
        <v>La posibilidad de incumplir con las acciones institucionales requeridas para la implementación efectiva del Ordenamiento Social de la Propiedad Rural a cargo de la ANT</v>
      </c>
      <c r="F124" s="172" t="str">
        <f>VLOOKUP(B124,Datos!$B$65:$F$80,4,FALSE)</f>
        <v>Desde la formulación de planes de ordenamiento de la propiedad rural, y/o de análisis de información de los diferentes modelos de atención hasta la implementación de acciones que permiten el cumplimiento de los procesos misionales de la entidad.</v>
      </c>
      <c r="G124" s="208" t="s">
        <v>530</v>
      </c>
      <c r="H124" s="157" t="s">
        <v>1410</v>
      </c>
      <c r="I124" s="181">
        <f t="shared" ref="I124" si="609">IF(K124="",0,1)</f>
        <v>1</v>
      </c>
      <c r="J124" s="159" t="str">
        <f t="shared" ref="J124" si="610">CONCATENATE(C124," ",K124)</f>
        <v>POSPR 22</v>
      </c>
      <c r="K124" s="159">
        <v>22</v>
      </c>
      <c r="L124" s="184">
        <v>46150</v>
      </c>
      <c r="M124" s="185">
        <f ca="1">+TODAY()-L124</f>
        <v>1</v>
      </c>
      <c r="N124" s="188" t="s">
        <v>1450</v>
      </c>
      <c r="O124" s="191" t="s">
        <v>19</v>
      </c>
      <c r="P124" s="181">
        <f>VLOOKUP(O124,Datos!$B$20:$D$25,3,FALSE)</f>
        <v>0.2</v>
      </c>
      <c r="Q124" s="191" t="s">
        <v>32</v>
      </c>
      <c r="R124" s="181">
        <f>VLOOKUP(Q124,Datos!$C$20:$D$25,2,FALSE)</f>
        <v>0.8</v>
      </c>
      <c r="S124" s="181">
        <f t="shared" ref="S124" si="611">+IF(P124="",R124,IF(R124="",P124,IF(P124&gt;R124,P124,R124)))</f>
        <v>0.8</v>
      </c>
      <c r="T124" s="181" t="str" cm="1">
        <f t="array" ref="T124">_xlfn.IFS(S124=P124,O124,S124=R124,Q124)</f>
        <v>El riesgo afecta la imagen de  la entidad con efecto publicitario sostenido a nivel de sector administrativo, nivel departamental o municipal</v>
      </c>
      <c r="U124" s="157" t="s">
        <v>4</v>
      </c>
      <c r="V124" s="162" t="s">
        <v>1113</v>
      </c>
      <c r="W124" s="162" t="s">
        <v>1451</v>
      </c>
      <c r="X124" s="194" t="str">
        <f t="shared" ref="X124" si="612">CONCATENATE("Posibilidad de"," ",U124," ",V124," debido ",W124)</f>
        <v>Posibilidad de pérdida reputacional en la imagen institucional ante los grupos de interés debido al incumplimiento en los tiempos establecidos para la generación del Acto Administrativo de inclusión a RESO por la  falta de información de los sujetos de ordenamiento para realizar la valoración</v>
      </c>
      <c r="Y124" s="159" t="s">
        <v>208</v>
      </c>
      <c r="Z124" s="159" t="s">
        <v>214</v>
      </c>
      <c r="AA124" s="163" t="s">
        <v>257</v>
      </c>
      <c r="AB124" s="163" t="s">
        <v>1037</v>
      </c>
      <c r="AC124" s="163" t="s">
        <v>1414</v>
      </c>
      <c r="AD124" s="195">
        <v>60000</v>
      </c>
      <c r="AE124" s="157" t="str">
        <f t="shared" ref="AE124" si="613">IF(AD124&lt;=0,"",IF(AD124&lt;=2,"Muy Baja",IF(AD124&lt;=24,"Baja",IF(AD124&lt;=500,"Media",IF(AD124&lt;=5000,"Alta","Muy Alta")))))</f>
        <v>Muy Alta</v>
      </c>
      <c r="AF124" s="158">
        <f t="shared" ref="AF124" si="614">IF(AE124="","",IF(AE124="Muy Baja",0.2,IF(AE124="Baja",0.4,IF(AE124="Media",0.6,IF(AE124="Alta",0.8,IF(AE124="Muy Alta",1,))))))</f>
        <v>1</v>
      </c>
      <c r="AG124" s="158" t="str">
        <f t="shared" ref="AG124" si="615">+T124</f>
        <v>El riesgo afecta la imagen de  la entidad con efecto publicitario sostenido a nivel de sector administrativo, nivel departamental o municipal</v>
      </c>
      <c r="AH124" s="157" t="str" cm="1">
        <f t="array" ref="AH124">_xlfn.IFS(AG124=Datos!$C$6,"Leve",AG124=Datos!$D$6,"Leve",AG124=Datos!$C$7,"Menor",AG124=Datos!$D$7,"Menor",AG124=Datos!$C$8,"Moderado",AG124=Datos!$D$8,"Moderado",AG124=Datos!$C$9,"Mayor",AG124=Datos!$D$9,"Mayor",AG124=Datos!$C$10,"Catastrófico",AG124=Datos!$D$10,"Catastrófico")</f>
        <v>Mayor</v>
      </c>
      <c r="AI124" s="158">
        <f t="shared" ref="AI124" si="616">IF(AH124="","",IF(AH124="Leve",0.2,IF(AH124="Menor",0.4,IF(AH124="Moderado",0.6,IF(AH124="Mayor",0.8,IF(AH124="Catastrófico",1,))))))</f>
        <v>0.8</v>
      </c>
      <c r="AJ124" s="157" t="str">
        <f t="shared" ref="AJ124" si="617">IF(OR(AND(AE124="Muy Baja",AH124="Leve"),AND(AE124="Muy Baja",AH124="Menor"),AND(AE124="Baja",AH124="Leve")),"Bajo",IF(OR(AND(AE124="Muy baja",AH124="Moderado"),AND(AE124="Baja",AH124="Menor"),AND(AE124="Baja",AH124="Moderado"),AND(AE124="Media",AH124="Leve"),AND(AE124="Media",AH124="Menor"),AND(AE124="Media",AH124="Moderado"),AND(AE124="Alta",AH124="Leve"),AND(AE124="Alta",AH124="Menor")),"Moderado",IF(OR(AND(AE124="Muy Baja",AH124="Mayor"),AND(AE124="Baja",AH124="Mayor"),AND(AE124="Media",AH124="Mayor"),AND(AE124="Alta",AH124="Moderado"),AND(AE124="Alta",AH124="Mayor"),AND(AE124="Muy Alta",AH124="Leve"),AND(AE124="Muy Alta",AH124="Menor"),AND(AE124="Muy Alta",AH124="Moderado"),AND(AE124="Muy Alta",AH124="Mayor")),"Alto",IF(OR(AND(AE124="Muy Baja",AH124="Catastrófico"),AND(AE124="Baja",AH124="Catastrófico"),AND(AE124="Media",AH124="Catastrófico"),AND(AE124="Alta",AH124="Catastrófico"),AND(AE124="Muy Alta",AH124="Catastrófico")),"Extremo",""))))</f>
        <v>Alto</v>
      </c>
      <c r="AK124" s="196" t="str" cm="1">
        <f t="array" ref="AK124">_xlfn.IFS(AJ124="Bajo","Aceptar",AJ124="Moderado","Reducir",AJ124="Alto","Reducir",AJ124="Extremo","Reducir")</f>
        <v>Reducir</v>
      </c>
      <c r="AL124" s="20" t="str">
        <f>CONCATENATE(J124," Control"," 1")</f>
        <v>POSPR 22 Control 1</v>
      </c>
      <c r="AM124" s="22" t="s">
        <v>1452</v>
      </c>
      <c r="AN124" s="22" t="s">
        <v>1453</v>
      </c>
      <c r="AO124" s="22" t="s">
        <v>1454</v>
      </c>
      <c r="AP124" s="22" t="str">
        <f>CONCATENATE(AM124," ",AN124," a través de ",AO124)</f>
        <v>La SUBDIRECCIÓN SISTEMAS INFORMACIÓN DE TIERRAS verifica la oportunidad en los tiempos de generación de las resoluciones de inclusión al RESO a través de análisis de cruce de bases de datos del Sistema de Información de Tierras (SIT) para los registros que hayan cumplido con los cruces de interoperabilidad del sistema orquestador, conforme a los requisitos establecidos en los artículos 4, 5 y 6 del Decreto Ley 902 de 2017, y que aún no cuenten con resolución expedida</v>
      </c>
      <c r="AQ124" s="20" t="s">
        <v>54</v>
      </c>
      <c r="AR124" s="20" t="str">
        <f>IF(OR(AQ124="Preventivo",AQ124="Detectivo"),"Probabilidad",IF(AQ124="Correctivo","Impacto",""))</f>
        <v>Probabilidad</v>
      </c>
      <c r="AS124" s="20" t="s">
        <v>56</v>
      </c>
      <c r="AT124" s="20" t="str">
        <f>IF(AND(AQ124="Preventivo",AS124="Automático"),"50%",IF(AND(AQ124="Preventivo",AS124="Manual"),"40%",IF(AND(AQ124="Detectivo",AS124="Automático"),"40%",IF(AND(AQ124="Detectivo",AS124="Manual"),"30%",IF(AND(AQ124="Correctivo",AS124="Automático"),"35%",IF(AND(AQ124="Correctivo",AS124="Manual"),"25%",""))))))</f>
        <v>30%</v>
      </c>
      <c r="AU124" s="20" t="s">
        <v>1</v>
      </c>
      <c r="AV124" s="20" t="s">
        <v>2</v>
      </c>
      <c r="AW124" s="20" t="s">
        <v>3</v>
      </c>
      <c r="AX124" s="21">
        <f t="shared" ref="AX124" si="618">+IF(AR124="Probabilidad",AF124-(AF124*AT124),AF124)</f>
        <v>0.7</v>
      </c>
      <c r="AY124" s="20" t="str">
        <f t="shared" si="375"/>
        <v>Alta</v>
      </c>
      <c r="AZ124" s="21">
        <f t="shared" ref="AZ124" si="619">+IF(AR124="Impacto",AI124-(AI124*AT124),AI124)</f>
        <v>0.8</v>
      </c>
      <c r="BA124" s="20" t="str">
        <f t="shared" si="377"/>
        <v>Mayor</v>
      </c>
      <c r="BB124" s="159" t="str">
        <f t="shared" ref="BB124" si="620">IF(OR(AND(AY127="Muy Baja",BA127="Leve"),AND(AY127="Muy Baja",BA127="Menor"),AND(AY127="Baja",BA127="Leve")),"Bajo",IF(OR(AND(AY127="Muy baja",BA127="Moderado"),AND(AY127="Baja",BA127="Menor"),AND(AY127="Baja",BA127="Moderado"),AND(AY127="Media",BA127="Leve"),AND(AY127="Media",BA127="Menor"),AND(AY127="Media",BA127="Moderado"),AND(AY127="Alta",BA127="Leve"),AND(AY127="Alta",BA127="Menor")),"Moderado",IF(OR(AND(AY127="Muy Baja",BA127="Mayor"),AND(AY127="Baja",BA127="Mayor"),AND(AY127="Media",BA127="Mayor"),AND(AY127="Alta",BA127="Moderado"),AND(AY127="Alta",BA127="Mayor"),AND(AY127="Muy Alta",BA127="Leve"),AND(AY127="Muy Alta",BA127="Menor"),AND(AY127="Muy Alta",BA127="Moderado"),AND(AY127="Muy Alta",BA127="Mayor")),"Alto",IF(OR(AND(AY127="Muy Baja",BA127="Catastrófico"),AND(AY127="Baja",BA127="Catastrófico"),AND(AY127="Media",BA127="Catastrófico"),AND(AY127="Alta",BA127="Catastrófico"),AND(AY127="Muy Alta",BA127="Catastrófico")),"Extremo",""))))</f>
        <v>Alto</v>
      </c>
      <c r="BC124" s="159" t="str" cm="1">
        <f t="array" ref="BC124">_xlfn.IFS(BB124="Bajo","Aceptar",BB124="Moderado","Reducir",BB124="Alto","Reducir",BB124="Extremo","Reducir")</f>
        <v>Reducir</v>
      </c>
      <c r="BD124" s="197" t="str" cm="1">
        <f t="array" ref="BD124">_xlfn.IFS(BC124="Aceptar","No",BC124="Reducir","Si")</f>
        <v>Si</v>
      </c>
      <c r="BE124" s="20" t="str">
        <f>CONCATENATE(J124," Acción preventiva"," 1")</f>
        <v>POSPR 22 Acción preventiva 1</v>
      </c>
      <c r="BF124" s="22" t="s">
        <v>500</v>
      </c>
      <c r="BG124" s="22" t="s">
        <v>531</v>
      </c>
      <c r="BH124" s="22" t="s">
        <v>532</v>
      </c>
      <c r="BI124" s="20">
        <f>+SUM(BJ124:BU124)</f>
        <v>4</v>
      </c>
      <c r="BJ124" s="20"/>
      <c r="BK124" s="20"/>
      <c r="BL124" s="20">
        <v>1</v>
      </c>
      <c r="BM124" s="20"/>
      <c r="BN124" s="20"/>
      <c r="BO124" s="20">
        <v>1</v>
      </c>
      <c r="BP124" s="20"/>
      <c r="BQ124" s="20"/>
      <c r="BR124" s="20">
        <v>1</v>
      </c>
      <c r="BS124" s="20"/>
      <c r="BT124" s="20"/>
      <c r="BU124" s="20">
        <v>1</v>
      </c>
      <c r="BV124" s="200">
        <f t="shared" si="379"/>
        <v>0</v>
      </c>
      <c r="BW124" s="37"/>
      <c r="BX124" s="37"/>
      <c r="BY124" s="37"/>
      <c r="BZ124" s="37"/>
      <c r="CA124" s="37"/>
      <c r="CB124" s="37"/>
      <c r="CC124" s="37"/>
      <c r="CD124" s="37"/>
      <c r="CE124" s="37"/>
      <c r="CF124" s="37"/>
      <c r="CG124" s="37"/>
      <c r="CH124" s="37"/>
      <c r="CI124" s="37">
        <f t="shared" si="355"/>
        <v>0</v>
      </c>
      <c r="CJ124" s="38"/>
      <c r="CK124" s="23"/>
      <c r="CL124" s="24"/>
      <c r="CM124" s="166">
        <f t="shared" ref="CM124" si="621">+AD124</f>
        <v>60000</v>
      </c>
      <c r="CN124" s="25">
        <f t="shared" ref="CN124" si="622">1-(CL124/CM124)</f>
        <v>1</v>
      </c>
      <c r="CO124" s="23" t="str" cm="1">
        <f t="array" ref="CO124">+_xlfn.IFS(CN124&lt;0.8,"Cambio",CN124&lt;0.9,"Revisión de control",CN124&gt;0.89,"Se mantiene")</f>
        <v>Se mantiene</v>
      </c>
      <c r="CP124" s="144"/>
      <c r="CQ124" s="144"/>
      <c r="CR124" s="144"/>
      <c r="CS124" s="144"/>
      <c r="CT124" s="25">
        <f>(_xlfn.IFS(CK124="",1,CK124="SI",0)+_xlfn.IFS(CP124="",1,CP124="SI",1,CP124="NO",0)+_xlfn.IFS(CQ124="",1,CQ124="SI",1,CQ124="NO",0)+_xlfn.IFS(CR124="",1,CR124="SI",1,CR124="NO",0)+_xlfn.IFS(CS124="",1,CS124="SI",1,CS124="NO",0))/5</f>
        <v>1</v>
      </c>
    </row>
    <row r="125" spans="1:98" ht="60" customHeight="1" x14ac:dyDescent="0.35">
      <c r="A125" s="147" t="s">
        <v>499</v>
      </c>
      <c r="B125" s="205"/>
      <c r="C125" s="149" t="s">
        <v>145</v>
      </c>
      <c r="D125" s="173"/>
      <c r="E125" s="176"/>
      <c r="F125" s="173"/>
      <c r="G125" s="208"/>
      <c r="H125" s="157"/>
      <c r="I125" s="182"/>
      <c r="J125" s="160"/>
      <c r="K125" s="160"/>
      <c r="L125" s="184"/>
      <c r="M125" s="186"/>
      <c r="N125" s="189"/>
      <c r="O125" s="192"/>
      <c r="P125" s="182"/>
      <c r="Q125" s="192"/>
      <c r="R125" s="182"/>
      <c r="S125" s="182"/>
      <c r="T125" s="182"/>
      <c r="U125" s="157"/>
      <c r="V125" s="162"/>
      <c r="W125" s="162"/>
      <c r="X125" s="194"/>
      <c r="Y125" s="160"/>
      <c r="Z125" s="160"/>
      <c r="AA125" s="164"/>
      <c r="AB125" s="164"/>
      <c r="AC125" s="164"/>
      <c r="AD125" s="195"/>
      <c r="AE125" s="157"/>
      <c r="AF125" s="158"/>
      <c r="AG125" s="157"/>
      <c r="AH125" s="157"/>
      <c r="AI125" s="158"/>
      <c r="AJ125" s="157"/>
      <c r="AK125" s="196"/>
      <c r="AL125" s="20" t="str">
        <f>CONCATENATE(J124," Control"," 2")</f>
        <v>POSPR 22 Control 2</v>
      </c>
      <c r="AM125" s="22" t="s">
        <v>1452</v>
      </c>
      <c r="AN125" s="22" t="s">
        <v>1455</v>
      </c>
      <c r="AO125" s="22" t="s">
        <v>1456</v>
      </c>
      <c r="AP125" s="22" t="str">
        <f>CONCATENATE(AM125," ",AN125," a través de ",AO125)</f>
        <v>La SUBDIRECCIÓN SISTEMAS INFORMACIÓN DE TIERRAS genera las resoluciones de inclusión de las solicitudes que no se han tramitado dentro de los tiempos establecidos  a través de un barrido de la caracterización de las solicitudes, una vez se han cumplido los cruces de interoperabilidad del sistema orquestador (requisitos artículos 4, 5 y 6 decreto ley 902 de 2017)</v>
      </c>
      <c r="AQ125" s="20" t="s">
        <v>55</v>
      </c>
      <c r="AR125" s="20" t="str">
        <f>IF(OR(AQ125="Preventivo",AQ125="Detectivo"),"Probabilidad",IF(AQ125="Correctivo","Impacto",""))</f>
        <v>Impacto</v>
      </c>
      <c r="AS125" s="20" t="s">
        <v>56</v>
      </c>
      <c r="AT125" s="20" t="str">
        <f>IF(AND(AQ125="Preventivo",AS125="Automático"),"50%",IF(AND(AQ125="Preventivo",AS125="Manual"),"40%",IF(AND(AQ125="Detectivo",AS125="Automático"),"40%",IF(AND(AQ125="Detectivo",AS125="Manual"),"30%",IF(AND(AQ125="Correctivo",AS125="Automático"),"35%",IF(AND(AQ125="Correctivo",AS125="Manual"),"25%",""))))))</f>
        <v>25%</v>
      </c>
      <c r="AU125" s="20" t="s">
        <v>1</v>
      </c>
      <c r="AV125" s="20" t="s">
        <v>2</v>
      </c>
      <c r="AW125" s="20" t="s">
        <v>3</v>
      </c>
      <c r="AX125" s="21">
        <f t="shared" ref="AX125:AX127" si="623">+IF(AR125="Probabilidad",AX124-(AX124*AT125),AX124)</f>
        <v>0.7</v>
      </c>
      <c r="AY125" s="20" t="str">
        <f t="shared" si="375"/>
        <v>Alta</v>
      </c>
      <c r="AZ125" s="21">
        <f t="shared" ref="AZ125:AZ127" si="624">+IF(AR125="Impacto",AZ124-(AZ124*AT125),AZ124)</f>
        <v>0.60000000000000009</v>
      </c>
      <c r="BA125" s="20" t="str">
        <f t="shared" si="377"/>
        <v>Moderado</v>
      </c>
      <c r="BB125" s="160"/>
      <c r="BC125" s="160"/>
      <c r="BD125" s="198"/>
      <c r="BE125" s="20" t="str">
        <f>CONCATENATE(J124," Acción preventiva"," 2")</f>
        <v>POSPR 22 Acción preventiva 2</v>
      </c>
      <c r="BF125" s="22"/>
      <c r="BG125" s="22"/>
      <c r="BH125" s="22"/>
      <c r="BI125" s="20">
        <f>+SUM(BJ125:BU125)</f>
        <v>0</v>
      </c>
      <c r="BJ125" s="20"/>
      <c r="BK125" s="20"/>
      <c r="BL125" s="20"/>
      <c r="BM125" s="20"/>
      <c r="BN125" s="20"/>
      <c r="BO125" s="20"/>
      <c r="BP125" s="20"/>
      <c r="BQ125" s="20"/>
      <c r="BR125" s="20"/>
      <c r="BS125" s="20"/>
      <c r="BT125" s="20"/>
      <c r="BU125" s="20"/>
      <c r="BV125" s="200"/>
      <c r="BW125" s="37"/>
      <c r="BX125" s="37"/>
      <c r="BY125" s="37"/>
      <c r="BZ125" s="37"/>
      <c r="CA125" s="37"/>
      <c r="CB125" s="37"/>
      <c r="CC125" s="37"/>
      <c r="CD125" s="37"/>
      <c r="CE125" s="37"/>
      <c r="CF125" s="37"/>
      <c r="CG125" s="37"/>
      <c r="CH125" s="37"/>
      <c r="CI125" s="37">
        <f t="shared" si="355"/>
        <v>0</v>
      </c>
      <c r="CJ125" s="38"/>
      <c r="CK125" s="23"/>
      <c r="CL125" s="24"/>
      <c r="CM125" s="167"/>
      <c r="CN125" s="25">
        <f t="shared" ref="CN125" si="625">1-(CL125/CM124)</f>
        <v>1</v>
      </c>
      <c r="CO125" s="23" t="str" cm="1">
        <f t="array" ref="CO125">+_xlfn.IFS(CN125&lt;0.8,"Cambio",CN125&lt;0.9,"Revisión de control",CN125&gt;0.89,"Se mantiene")</f>
        <v>Se mantiene</v>
      </c>
      <c r="CP125" s="144"/>
      <c r="CQ125" s="144"/>
      <c r="CR125" s="144"/>
      <c r="CS125" s="144"/>
      <c r="CT125" s="25">
        <f>(_xlfn.IFS(CK125="",1,CK125="SI",0)+_xlfn.IFS(CP125="",1,CP125="SI",1,CP125="NO",0)+_xlfn.IFS(CQ125="",1,CQ125="SI",1,CQ125="NO",0)+_xlfn.IFS(CR125="",1,CR125="SI",1,CR125="NO",0)+_xlfn.IFS(CS125="",1,CS125="SI",1,CS125="NO",0))/5</f>
        <v>1</v>
      </c>
    </row>
    <row r="126" spans="1:98" ht="60" customHeight="1" x14ac:dyDescent="0.35">
      <c r="A126" s="147" t="s">
        <v>499</v>
      </c>
      <c r="B126" s="205"/>
      <c r="C126" s="149" t="s">
        <v>145</v>
      </c>
      <c r="D126" s="173"/>
      <c r="E126" s="176"/>
      <c r="F126" s="173"/>
      <c r="G126" s="208"/>
      <c r="H126" s="157"/>
      <c r="I126" s="182"/>
      <c r="J126" s="160"/>
      <c r="K126" s="160"/>
      <c r="L126" s="184"/>
      <c r="M126" s="186"/>
      <c r="N126" s="189"/>
      <c r="O126" s="192"/>
      <c r="P126" s="182"/>
      <c r="Q126" s="192"/>
      <c r="R126" s="182"/>
      <c r="S126" s="182"/>
      <c r="T126" s="182"/>
      <c r="U126" s="157"/>
      <c r="V126" s="162"/>
      <c r="W126" s="162"/>
      <c r="X126" s="194"/>
      <c r="Y126" s="160"/>
      <c r="Z126" s="160"/>
      <c r="AA126" s="164"/>
      <c r="AB126" s="164"/>
      <c r="AC126" s="164"/>
      <c r="AD126" s="195"/>
      <c r="AE126" s="157"/>
      <c r="AF126" s="158"/>
      <c r="AG126" s="157"/>
      <c r="AH126" s="157"/>
      <c r="AI126" s="158"/>
      <c r="AJ126" s="157"/>
      <c r="AK126" s="196"/>
      <c r="AL126" s="20" t="str">
        <f>CONCATENATE(J124," Control"," 3")</f>
        <v>POSPR 22 Control 3</v>
      </c>
      <c r="AM126" s="22"/>
      <c r="AN126" s="22"/>
      <c r="AO126" s="22"/>
      <c r="AP126" s="22" t="str">
        <f>CONCATENATE(AM126," ",AN126," a través de ",AO126)</f>
        <v xml:space="preserve">  a través de </v>
      </c>
      <c r="AQ126" s="20"/>
      <c r="AR126" s="20" t="str">
        <f>IF(OR(AQ126="Preventivo",AQ126="Detectivo"),"Probabilidad",IF(AQ126="Correctivo","Impacto",""))</f>
        <v/>
      </c>
      <c r="AS126" s="20"/>
      <c r="AT126" s="20" t="str">
        <f>IF(AND(AQ126="Preventivo",AS126="Automático"),"50%",IF(AND(AQ126="Preventivo",AS126="Manual"),"40%",IF(AND(AQ126="Detectivo",AS126="Automático"),"40%",IF(AND(AQ126="Detectivo",AS126="Manual"),"30%",IF(AND(AQ126="Correctivo",AS126="Automático"),"35%",IF(AND(AQ126="Correctivo",AS126="Manual"),"25%",""))))))</f>
        <v/>
      </c>
      <c r="AU126" s="20"/>
      <c r="AV126" s="20"/>
      <c r="AW126" s="20"/>
      <c r="AX126" s="21">
        <f t="shared" si="623"/>
        <v>0.7</v>
      </c>
      <c r="AY126" s="20" t="str">
        <f t="shared" si="375"/>
        <v>Alta</v>
      </c>
      <c r="AZ126" s="21">
        <f t="shared" si="624"/>
        <v>0.60000000000000009</v>
      </c>
      <c r="BA126" s="20" t="str">
        <f t="shared" si="377"/>
        <v>Moderado</v>
      </c>
      <c r="BB126" s="160"/>
      <c r="BC126" s="160"/>
      <c r="BD126" s="198"/>
      <c r="BE126" s="20" t="str">
        <f>CONCATENATE(J124," Acción preventiva"," 3")</f>
        <v>POSPR 22 Acción preventiva 3</v>
      </c>
      <c r="BF126" s="22"/>
      <c r="BG126" s="22"/>
      <c r="BH126" s="22"/>
      <c r="BI126" s="20">
        <f>+SUM(BJ126:BU126)</f>
        <v>0</v>
      </c>
      <c r="BJ126" s="20"/>
      <c r="BK126" s="20"/>
      <c r="BL126" s="20"/>
      <c r="BM126" s="20"/>
      <c r="BN126" s="20"/>
      <c r="BO126" s="20"/>
      <c r="BP126" s="20"/>
      <c r="BQ126" s="20"/>
      <c r="BR126" s="20"/>
      <c r="BS126" s="20"/>
      <c r="BT126" s="20"/>
      <c r="BU126" s="20"/>
      <c r="BV126" s="200"/>
      <c r="BW126" s="37"/>
      <c r="BX126" s="37"/>
      <c r="BY126" s="37"/>
      <c r="BZ126" s="37"/>
      <c r="CA126" s="37"/>
      <c r="CB126" s="37"/>
      <c r="CC126" s="37"/>
      <c r="CD126" s="37"/>
      <c r="CE126" s="37"/>
      <c r="CF126" s="37"/>
      <c r="CG126" s="37"/>
      <c r="CH126" s="37"/>
      <c r="CI126" s="37">
        <f t="shared" si="355"/>
        <v>0</v>
      </c>
      <c r="CJ126" s="38"/>
      <c r="CK126" s="23"/>
      <c r="CL126" s="24"/>
      <c r="CM126" s="167"/>
      <c r="CN126" s="25">
        <f t="shared" ref="CN126" si="626">1-(CL126/CM124)</f>
        <v>1</v>
      </c>
      <c r="CO126" s="23" t="str" cm="1">
        <f t="array" ref="CO126">+_xlfn.IFS(CN126&lt;0.8,"Cambio",CN126&lt;0.9,"Revisión de control",CN126&gt;0.89,"Se mantiene")</f>
        <v>Se mantiene</v>
      </c>
      <c r="CP126" s="144"/>
      <c r="CQ126" s="144"/>
      <c r="CR126" s="144"/>
      <c r="CS126" s="144"/>
      <c r="CT126" s="25">
        <f>(_xlfn.IFS(CK126="",1,CK126="SI",0)+_xlfn.IFS(CP126="",1,CP126="SI",1,CP126="NO",0)+_xlfn.IFS(CQ126="",1,CQ126="SI",1,CQ126="NO",0)+_xlfn.IFS(CR126="",1,CR126="SI",1,CR126="NO",0)+_xlfn.IFS(CS126="",1,CS126="SI",1,CS126="NO",0))/5</f>
        <v>1</v>
      </c>
    </row>
    <row r="127" spans="1:98" ht="60" customHeight="1" x14ac:dyDescent="0.35">
      <c r="A127" s="147" t="s">
        <v>499</v>
      </c>
      <c r="B127" s="206"/>
      <c r="C127" s="149" t="s">
        <v>145</v>
      </c>
      <c r="D127" s="174"/>
      <c r="E127" s="177"/>
      <c r="F127" s="174"/>
      <c r="G127" s="208"/>
      <c r="H127" s="157"/>
      <c r="I127" s="183"/>
      <c r="J127" s="161"/>
      <c r="K127" s="161"/>
      <c r="L127" s="184"/>
      <c r="M127" s="187"/>
      <c r="N127" s="190"/>
      <c r="O127" s="193"/>
      <c r="P127" s="183"/>
      <c r="Q127" s="193"/>
      <c r="R127" s="183"/>
      <c r="S127" s="183"/>
      <c r="T127" s="183"/>
      <c r="U127" s="157"/>
      <c r="V127" s="162"/>
      <c r="W127" s="162"/>
      <c r="X127" s="194"/>
      <c r="Y127" s="161"/>
      <c r="Z127" s="161"/>
      <c r="AA127" s="165"/>
      <c r="AB127" s="165"/>
      <c r="AC127" s="165"/>
      <c r="AD127" s="195"/>
      <c r="AE127" s="157"/>
      <c r="AF127" s="158"/>
      <c r="AG127" s="157"/>
      <c r="AH127" s="157"/>
      <c r="AI127" s="158"/>
      <c r="AJ127" s="157"/>
      <c r="AK127" s="196"/>
      <c r="AL127" s="20" t="str">
        <f>CONCATENATE(J124," Control"," 4")</f>
        <v>POSPR 22 Control 4</v>
      </c>
      <c r="AM127" s="22"/>
      <c r="AN127" s="22"/>
      <c r="AO127" s="22"/>
      <c r="AP127" s="22" t="str">
        <f>CONCATENATE(AM127," ",AN127," a través de ",AO127)</f>
        <v xml:space="preserve">  a través de </v>
      </c>
      <c r="AQ127" s="20"/>
      <c r="AR127" s="20" t="str">
        <f>IF(OR(AQ127="Preventivo",AQ127="Detectivo"),"Probabilidad",IF(AQ127="Correctivo","Impacto",""))</f>
        <v/>
      </c>
      <c r="AS127" s="20"/>
      <c r="AT127" s="20" t="str">
        <f>IF(AND(AQ127="Preventivo",AS127="Automático"),"50%",IF(AND(AQ127="Preventivo",AS127="Manual"),"40%",IF(AND(AQ127="Detectivo",AS127="Automático"),"40%",IF(AND(AQ127="Detectivo",AS127="Manual"),"30%",IF(AND(AQ127="Correctivo",AS127="Automático"),"35%",IF(AND(AQ127="Correctivo",AS127="Manual"),"25%",""))))))</f>
        <v/>
      </c>
      <c r="AU127" s="20"/>
      <c r="AV127" s="20"/>
      <c r="AW127" s="20"/>
      <c r="AX127" s="21">
        <f t="shared" si="623"/>
        <v>0.7</v>
      </c>
      <c r="AY127" s="20" t="str">
        <f t="shared" si="375"/>
        <v>Alta</v>
      </c>
      <c r="AZ127" s="21">
        <f t="shared" si="624"/>
        <v>0.60000000000000009</v>
      </c>
      <c r="BA127" s="20" t="str">
        <f t="shared" si="377"/>
        <v>Moderado</v>
      </c>
      <c r="BB127" s="161"/>
      <c r="BC127" s="161"/>
      <c r="BD127" s="199"/>
      <c r="BE127" s="20" t="str">
        <f>CONCATENATE(J124," Acción preventiva"," 4")</f>
        <v>POSPR 22 Acción preventiva 4</v>
      </c>
      <c r="BF127" s="22"/>
      <c r="BG127" s="22"/>
      <c r="BH127" s="22"/>
      <c r="BI127" s="20">
        <f>+SUM(BJ127:BU127)</f>
        <v>0</v>
      </c>
      <c r="BJ127" s="20"/>
      <c r="BK127" s="20"/>
      <c r="BL127" s="20"/>
      <c r="BM127" s="20"/>
      <c r="BN127" s="20"/>
      <c r="BO127" s="20"/>
      <c r="BP127" s="20"/>
      <c r="BQ127" s="20"/>
      <c r="BR127" s="20"/>
      <c r="BS127" s="20"/>
      <c r="BT127" s="20"/>
      <c r="BU127" s="20"/>
      <c r="BV127" s="200"/>
      <c r="BW127" s="37"/>
      <c r="BX127" s="37"/>
      <c r="BY127" s="37"/>
      <c r="BZ127" s="37"/>
      <c r="CA127" s="37"/>
      <c r="CB127" s="37"/>
      <c r="CC127" s="37"/>
      <c r="CD127" s="37"/>
      <c r="CE127" s="37"/>
      <c r="CF127" s="37"/>
      <c r="CG127" s="37"/>
      <c r="CH127" s="37"/>
      <c r="CI127" s="37">
        <f t="shared" si="355"/>
        <v>0</v>
      </c>
      <c r="CJ127" s="38"/>
      <c r="CK127" s="23"/>
      <c r="CL127" s="24"/>
      <c r="CM127" s="168"/>
      <c r="CN127" s="25">
        <f t="shared" ref="CN127" si="627">1-(CL127/CM124)</f>
        <v>1</v>
      </c>
      <c r="CO127" s="23" t="str" cm="1">
        <f t="array" ref="CO127">+_xlfn.IFS(CN127&lt;0.8,"Cambio",CN127&lt;0.9,"Revisión de control",CN127&gt;0.89,"Se mantiene")</f>
        <v>Se mantiene</v>
      </c>
      <c r="CP127" s="144"/>
      <c r="CQ127" s="144"/>
      <c r="CR127" s="144"/>
      <c r="CS127" s="144"/>
      <c r="CT127" s="25">
        <f>(_xlfn.IFS(CK127="",1,CK127="SI",0)+_xlfn.IFS(CP127="",1,CP127="SI",1,CP127="NO",0)+_xlfn.IFS(CQ127="",1,CQ127="SI",1,CQ127="NO",0)+_xlfn.IFS(CR127="",1,CR127="SI",1,CR127="NO",0)+_xlfn.IFS(CS127="",1,CS127="SI",1,CS127="NO",0))/5</f>
        <v>1</v>
      </c>
    </row>
    <row r="128" spans="1:98" ht="60" customHeight="1" x14ac:dyDescent="0.35">
      <c r="A128" s="147" t="s">
        <v>499</v>
      </c>
      <c r="B128" s="204" t="s">
        <v>144</v>
      </c>
      <c r="C128" s="149" t="s">
        <v>145</v>
      </c>
      <c r="D128" s="172" t="str">
        <f>VLOOKUP(B128,Datos!$B$65:$F$80,3,FALSE)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8" s="175" t="str">
        <f>VLOOKUP(B128,Datos!$B$65:$F$80,5,FALSE)</f>
        <v>La posibilidad de incumplir con las acciones institucionales requeridas para la implementación efectiva del Ordenamiento Social de la Propiedad Rural a cargo de la ANT</v>
      </c>
      <c r="F128" s="172" t="str">
        <f>VLOOKUP(B128,Datos!$B$65:$F$80,4,FALSE)</f>
        <v>Desde la formulación de planes de ordenamiento de la propiedad rural, y/o de análisis de información de los diferentes modelos de atención hasta la implementación de acciones que permiten el cumplimiento de los procesos misionales de la entidad.</v>
      </c>
      <c r="G128" s="208" t="s">
        <v>524</v>
      </c>
      <c r="H128" s="157" t="s">
        <v>1410</v>
      </c>
      <c r="I128" s="181">
        <f t="shared" ref="I128" si="628">IF(K128="",0,1)</f>
        <v>1</v>
      </c>
      <c r="J128" s="159" t="str">
        <f t="shared" ref="J128" si="629">CONCATENATE(C128," ",K128)</f>
        <v>POSPR 23</v>
      </c>
      <c r="K128" s="159">
        <v>23</v>
      </c>
      <c r="L128" s="184">
        <v>46150</v>
      </c>
      <c r="M128" s="185">
        <f ca="1">+TODAY()-L128</f>
        <v>1</v>
      </c>
      <c r="N128" s="188" t="s">
        <v>1443</v>
      </c>
      <c r="O128" s="191" t="s">
        <v>23</v>
      </c>
      <c r="P128" s="181">
        <f>VLOOKUP(O128,Datos!$B$20:$D$25,3,FALSE)</f>
        <v>0.4</v>
      </c>
      <c r="Q128" s="191" t="s">
        <v>32</v>
      </c>
      <c r="R128" s="181">
        <f>VLOOKUP(Q128,Datos!$C$20:$D$25,2,FALSE)</f>
        <v>0.8</v>
      </c>
      <c r="S128" s="181">
        <f t="shared" ref="S128" si="630">+IF(P128="",R128,IF(R128="",P128,IF(P128&gt;R128,P128,R128)))</f>
        <v>0.8</v>
      </c>
      <c r="T128" s="181" t="str" cm="1">
        <f t="array" ref="T128">_xlfn.IFS(S128=P128,O128,S128=R128,Q128)</f>
        <v>El riesgo afecta la imagen de  la entidad con efecto publicitario sostenido a nivel de sector administrativo, nivel departamental o municipal</v>
      </c>
      <c r="U128" s="157" t="s">
        <v>4</v>
      </c>
      <c r="V128" s="162" t="s">
        <v>1445</v>
      </c>
      <c r="W128" s="162" t="s">
        <v>1444</v>
      </c>
      <c r="X128" s="194" t="str">
        <f t="shared" ref="X128" si="631">CONCATENATE("Posibilidad de"," ",U128," ",V128," debido ",W128)</f>
        <v>Posibilidad de pérdida reputacional en la imagen institucional por hallazgos del ente regulador debido al inadecuado seguimiento a la ejecución de las actividades desarrolladas por los socios estratégicos y/o contratos con personas jurídicas para la formulación e implementación de POSPR</v>
      </c>
      <c r="Y128" s="159" t="s">
        <v>208</v>
      </c>
      <c r="Z128" s="159" t="s">
        <v>214</v>
      </c>
      <c r="AA128" s="163" t="s">
        <v>257</v>
      </c>
      <c r="AB128" s="163" t="s">
        <v>1037</v>
      </c>
      <c r="AC128" s="163" t="s">
        <v>1414</v>
      </c>
      <c r="AD128" s="195">
        <v>1</v>
      </c>
      <c r="AE128" s="157" t="str">
        <f t="shared" ref="AE128" si="632">IF(AD128&lt;=0,"",IF(AD128&lt;=2,"Muy Baja",IF(AD128&lt;=24,"Baja",IF(AD128&lt;=500,"Media",IF(AD128&lt;=5000,"Alta","Muy Alta")))))</f>
        <v>Muy Baja</v>
      </c>
      <c r="AF128" s="158">
        <f t="shared" ref="AF128" si="633">IF(AE128="","",IF(AE128="Muy Baja",0.2,IF(AE128="Baja",0.4,IF(AE128="Media",0.6,IF(AE128="Alta",0.8,IF(AE128="Muy Alta",1,))))))</f>
        <v>0.2</v>
      </c>
      <c r="AG128" s="158" t="str">
        <f t="shared" ref="AG128" si="634">+T128</f>
        <v>El riesgo afecta la imagen de  la entidad con efecto publicitario sostenido a nivel de sector administrativo, nivel departamental o municipal</v>
      </c>
      <c r="AH128" s="157" t="str" cm="1">
        <f t="array" ref="AH128">_xlfn.IFS(AG128=Datos!$C$6,"Leve",AG128=Datos!$D$6,"Leve",AG128=Datos!$C$7,"Menor",AG128=Datos!$D$7,"Menor",AG128=Datos!$C$8,"Moderado",AG128=Datos!$D$8,"Moderado",AG128=Datos!$C$9,"Mayor",AG128=Datos!$D$9,"Mayor",AG128=Datos!$C$10,"Catastrófico",AG128=Datos!$D$10,"Catastrófico")</f>
        <v>Mayor</v>
      </c>
      <c r="AI128" s="158">
        <f t="shared" ref="AI128" si="635">IF(AH128="","",IF(AH128="Leve",0.2,IF(AH128="Menor",0.4,IF(AH128="Moderado",0.6,IF(AH128="Mayor",0.8,IF(AH128="Catastrófico",1,))))))</f>
        <v>0.8</v>
      </c>
      <c r="AJ128" s="157" t="str">
        <f t="shared" ref="AJ128" si="636">IF(OR(AND(AE128="Muy Baja",AH128="Leve"),AND(AE128="Muy Baja",AH128="Menor"),AND(AE128="Baja",AH128="Leve")),"Bajo",IF(OR(AND(AE128="Muy baja",AH128="Moderado"),AND(AE128="Baja",AH128="Menor"),AND(AE128="Baja",AH128="Moderado"),AND(AE128="Media",AH128="Leve"),AND(AE128="Media",AH128="Menor"),AND(AE128="Media",AH128="Moderado"),AND(AE128="Alta",AH128="Leve"),AND(AE128="Alta",AH128="Menor")),"Moderado",IF(OR(AND(AE128="Muy Baja",AH128="Mayor"),AND(AE128="Baja",AH128="Mayor"),AND(AE128="Media",AH128="Mayor"),AND(AE128="Alta",AH128="Moderado"),AND(AE128="Alta",AH128="Mayor"),AND(AE128="Muy Alta",AH128="Leve"),AND(AE128="Muy Alta",AH128="Menor"),AND(AE128="Muy Alta",AH128="Moderado"),AND(AE128="Muy Alta",AH128="Mayor")),"Alto",IF(OR(AND(AE128="Muy Baja",AH128="Catastrófico"),AND(AE128="Baja",AH128="Catastrófico"),AND(AE128="Media",AH128="Catastrófico"),AND(AE128="Alta",AH128="Catastrófico"),AND(AE128="Muy Alta",AH128="Catastrófico")),"Extremo",""))))</f>
        <v>Alto</v>
      </c>
      <c r="AK128" s="196" t="str" cm="1">
        <f t="array" ref="AK128">_xlfn.IFS(AJ128="Bajo","Aceptar",AJ128="Moderado","Reducir",AJ128="Alto","Reducir",AJ128="Extremo","Reducir")</f>
        <v>Reducir</v>
      </c>
      <c r="AL128" s="20" t="str">
        <f>CONCATENATE(J128," Control"," 1")</f>
        <v>POSPR 23 Control 1</v>
      </c>
      <c r="AM128" s="22" t="s">
        <v>1415</v>
      </c>
      <c r="AN128" s="22" t="s">
        <v>1446</v>
      </c>
      <c r="AO128" s="22" t="s">
        <v>1447</v>
      </c>
      <c r="AP128" s="22" t="str">
        <f t="shared" si="560"/>
        <v>La DIRECCIÓN DE GESTIÓN DEL ORDENAMIENTO SOCIAL DE LA PROPIEDAD verifica la conformación de los expedientes de la documentación precontractual, contractual, financiera, ejecución y liquidación  a través de actas mensuales de monitoreo y seguimiento a la supervisión de los convenios y/o contratos con personas jurídicas relacionados con la formulación e implementación de POSPR</v>
      </c>
      <c r="AQ128" s="20" t="s">
        <v>54</v>
      </c>
      <c r="AR128" s="20" t="str">
        <f t="shared" si="453"/>
        <v>Probabilidad</v>
      </c>
      <c r="AS128" s="20" t="s">
        <v>56</v>
      </c>
      <c r="AT128" s="20" t="str">
        <f t="shared" si="454"/>
        <v>30%</v>
      </c>
      <c r="AU128" s="20" t="s">
        <v>1</v>
      </c>
      <c r="AV128" s="20" t="s">
        <v>2</v>
      </c>
      <c r="AW128" s="20" t="s">
        <v>3</v>
      </c>
      <c r="AX128" s="21">
        <f t="shared" ref="AX128" si="637">+IF(AR128="Probabilidad",AF128-(AF128*AT128),AF128)</f>
        <v>0.14000000000000001</v>
      </c>
      <c r="AY128" s="20" t="str">
        <f t="shared" si="375"/>
        <v>Muy Baja</v>
      </c>
      <c r="AZ128" s="21">
        <f t="shared" ref="AZ128" si="638">+IF(AR128="Impacto",AI128-(AI128*AT128),AI128)</f>
        <v>0.8</v>
      </c>
      <c r="BA128" s="20" t="str">
        <f t="shared" si="377"/>
        <v>Mayor</v>
      </c>
      <c r="BB128" s="159" t="str">
        <f t="shared" ref="BB128" si="639">IF(OR(AND(AY131="Muy Baja",BA131="Leve"),AND(AY131="Muy Baja",BA131="Menor"),AND(AY131="Baja",BA131="Leve")),"Bajo",IF(OR(AND(AY131="Muy baja",BA131="Moderado"),AND(AY131="Baja",BA131="Menor"),AND(AY131="Baja",BA131="Moderado"),AND(AY131="Media",BA131="Leve"),AND(AY131="Media",BA131="Menor"),AND(AY131="Media",BA131="Moderado"),AND(AY131="Alta",BA131="Leve"),AND(AY131="Alta",BA131="Menor")),"Moderado",IF(OR(AND(AY131="Muy Baja",BA131="Mayor"),AND(AY131="Baja",BA131="Mayor"),AND(AY131="Media",BA131="Mayor"),AND(AY131="Alta",BA131="Moderado"),AND(AY131="Alta",BA131="Mayor"),AND(AY131="Muy Alta",BA131="Leve"),AND(AY131="Muy Alta",BA131="Menor"),AND(AY131="Muy Alta",BA131="Moderado"),AND(AY131="Muy Alta",BA131="Mayor")),"Alto",IF(OR(AND(AY131="Muy Baja",BA131="Catastrófico"),AND(AY131="Baja",BA131="Catastrófico"),AND(AY131="Media",BA131="Catastrófico"),AND(AY131="Alta",BA131="Catastrófico"),AND(AY131="Muy Alta",BA131="Catastrófico")),"Extremo",""))))</f>
        <v>Moderado</v>
      </c>
      <c r="BC128" s="159" t="str" cm="1">
        <f t="array" ref="BC128">_xlfn.IFS(BB128="Bajo","Aceptar",BB128="Moderado","Reducir",BB128="Alto","Reducir",BB128="Extremo","Reducir")</f>
        <v>Reducir</v>
      </c>
      <c r="BD128" s="197" t="str" cm="1">
        <f t="array" ref="BD128">_xlfn.IFS(BC128="Aceptar","No",BC128="Reducir","Si")</f>
        <v>Si</v>
      </c>
      <c r="BE128" s="20" t="str">
        <f>CONCATENATE(J128," Acción preventiva"," 1")</f>
        <v>POSPR 23 Acción preventiva 1</v>
      </c>
      <c r="BF128" s="22" t="s">
        <v>510</v>
      </c>
      <c r="BG128" s="22" t="s">
        <v>528</v>
      </c>
      <c r="BH128" s="22" t="s">
        <v>529</v>
      </c>
      <c r="BI128" s="20">
        <f t="shared" si="497"/>
        <v>10</v>
      </c>
      <c r="BJ128" s="20"/>
      <c r="BK128" s="20">
        <v>1</v>
      </c>
      <c r="BL128" s="20">
        <v>1</v>
      </c>
      <c r="BM128" s="20">
        <v>1</v>
      </c>
      <c r="BN128" s="20">
        <v>1</v>
      </c>
      <c r="BO128" s="20">
        <v>1</v>
      </c>
      <c r="BP128" s="20">
        <v>1</v>
      </c>
      <c r="BQ128" s="20">
        <v>1</v>
      </c>
      <c r="BR128" s="20">
        <v>1</v>
      </c>
      <c r="BS128" s="20">
        <v>1</v>
      </c>
      <c r="BT128" s="20">
        <v>1</v>
      </c>
      <c r="BU128" s="20"/>
      <c r="BV128" s="200">
        <f t="shared" si="379"/>
        <v>0</v>
      </c>
      <c r="BW128" s="37"/>
      <c r="BX128" s="37"/>
      <c r="BY128" s="37"/>
      <c r="BZ128" s="37"/>
      <c r="CA128" s="37"/>
      <c r="CB128" s="37"/>
      <c r="CC128" s="37"/>
      <c r="CD128" s="37"/>
      <c r="CE128" s="37"/>
      <c r="CF128" s="37"/>
      <c r="CG128" s="37"/>
      <c r="CH128" s="37"/>
      <c r="CI128" s="37">
        <f t="shared" si="355"/>
        <v>0</v>
      </c>
      <c r="CJ128" s="38"/>
      <c r="CK128" s="23"/>
      <c r="CL128" s="24"/>
      <c r="CM128" s="166">
        <f t="shared" ref="CM128" si="640">+AD128</f>
        <v>1</v>
      </c>
      <c r="CN128" s="25">
        <f t="shared" ref="CN128" si="641">1-(CL128/CM128)</f>
        <v>1</v>
      </c>
      <c r="CO128" s="23" t="str" cm="1">
        <f t="array" ref="CO128">+_xlfn.IFS(CN128&lt;0.8,"Cambio",CN128&lt;0.9,"Revisión de control",CN128&gt;0.89,"Se mantiene")</f>
        <v>Se mantiene</v>
      </c>
      <c r="CP128" s="144"/>
      <c r="CQ128" s="144"/>
      <c r="CR128" s="144"/>
      <c r="CS128" s="144"/>
      <c r="CT128" s="25">
        <f t="shared" si="545"/>
        <v>1</v>
      </c>
    </row>
    <row r="129" spans="1:98" ht="60" customHeight="1" x14ac:dyDescent="0.35">
      <c r="A129" s="147" t="s">
        <v>499</v>
      </c>
      <c r="B129" s="205"/>
      <c r="C129" s="149" t="s">
        <v>145</v>
      </c>
      <c r="D129" s="173"/>
      <c r="E129" s="176"/>
      <c r="F129" s="173"/>
      <c r="G129" s="208"/>
      <c r="H129" s="157"/>
      <c r="I129" s="182"/>
      <c r="J129" s="160"/>
      <c r="K129" s="160"/>
      <c r="L129" s="184"/>
      <c r="M129" s="186"/>
      <c r="N129" s="189"/>
      <c r="O129" s="192"/>
      <c r="P129" s="182"/>
      <c r="Q129" s="192"/>
      <c r="R129" s="182"/>
      <c r="S129" s="182"/>
      <c r="T129" s="182"/>
      <c r="U129" s="157"/>
      <c r="V129" s="162"/>
      <c r="W129" s="162"/>
      <c r="X129" s="194"/>
      <c r="Y129" s="160"/>
      <c r="Z129" s="160"/>
      <c r="AA129" s="164"/>
      <c r="AB129" s="164"/>
      <c r="AC129" s="164"/>
      <c r="AD129" s="195"/>
      <c r="AE129" s="157"/>
      <c r="AF129" s="158"/>
      <c r="AG129" s="157"/>
      <c r="AH129" s="157"/>
      <c r="AI129" s="158"/>
      <c r="AJ129" s="157"/>
      <c r="AK129" s="196"/>
      <c r="AL129" s="20" t="str">
        <f>CONCATENATE(J128," Control"," 2")</f>
        <v>POSPR 23 Control 2</v>
      </c>
      <c r="AM129" s="22" t="s">
        <v>1415</v>
      </c>
      <c r="AN129" s="22" t="s">
        <v>1448</v>
      </c>
      <c r="AO129" s="22" t="s">
        <v>1449</v>
      </c>
      <c r="AP129" s="22" t="str">
        <f t="shared" si="560"/>
        <v>La DIRECCIÓN DE GESTIÓN DEL ORDENAMIENTO SOCIAL DE LA PROPIEDAD gestiona la completitud de los expedientes de los convenios y/o contratos, vinculados a la formulación e implementación del POSPR a través de cargue de documentos faltantes o requeridos y el diligenciamiento de la matriz de seguimiento.</v>
      </c>
      <c r="AQ129" s="20" t="s">
        <v>55</v>
      </c>
      <c r="AR129" s="20" t="str">
        <f t="shared" si="453"/>
        <v>Impacto</v>
      </c>
      <c r="AS129" s="20" t="s">
        <v>56</v>
      </c>
      <c r="AT129" s="20" t="str">
        <f t="shared" si="454"/>
        <v>25%</v>
      </c>
      <c r="AU129" s="20" t="s">
        <v>5</v>
      </c>
      <c r="AV129" s="20" t="s">
        <v>2</v>
      </c>
      <c r="AW129" s="20" t="s">
        <v>3</v>
      </c>
      <c r="AX129" s="21">
        <f t="shared" ref="AX129:AX131" si="642">+IF(AR129="Probabilidad",AX128-(AX128*AT129),AX128)</f>
        <v>0.14000000000000001</v>
      </c>
      <c r="AY129" s="20" t="str">
        <f t="shared" si="375"/>
        <v>Muy Baja</v>
      </c>
      <c r="AZ129" s="21">
        <f t="shared" ref="AZ129:AZ131" si="643">+IF(AR129="Impacto",AZ128-(AZ128*AT129),AZ128)</f>
        <v>0.60000000000000009</v>
      </c>
      <c r="BA129" s="20" t="str">
        <f t="shared" si="377"/>
        <v>Moderado</v>
      </c>
      <c r="BB129" s="160"/>
      <c r="BC129" s="160"/>
      <c r="BD129" s="198"/>
      <c r="BE129" s="20" t="str">
        <f>CONCATENATE(J128," Acción preventiva"," 2")</f>
        <v>POSPR 23 Acción preventiva 2</v>
      </c>
      <c r="BF129" s="22"/>
      <c r="BG129" s="22"/>
      <c r="BH129" s="22"/>
      <c r="BI129" s="20">
        <f t="shared" si="497"/>
        <v>0</v>
      </c>
      <c r="BJ129" s="20"/>
      <c r="BK129" s="20"/>
      <c r="BL129" s="20"/>
      <c r="BM129" s="20"/>
      <c r="BN129" s="20"/>
      <c r="BO129" s="20"/>
      <c r="BP129" s="20"/>
      <c r="BQ129" s="20"/>
      <c r="BR129" s="20"/>
      <c r="BS129" s="20"/>
      <c r="BT129" s="20"/>
      <c r="BU129" s="20"/>
      <c r="BV129" s="200"/>
      <c r="BW129" s="37"/>
      <c r="BX129" s="37"/>
      <c r="BY129" s="37"/>
      <c r="BZ129" s="37"/>
      <c r="CA129" s="37"/>
      <c r="CB129" s="37"/>
      <c r="CC129" s="37"/>
      <c r="CD129" s="37"/>
      <c r="CE129" s="37"/>
      <c r="CF129" s="37"/>
      <c r="CG129" s="37"/>
      <c r="CH129" s="37"/>
      <c r="CI129" s="37">
        <f t="shared" si="355"/>
        <v>0</v>
      </c>
      <c r="CJ129" s="38"/>
      <c r="CK129" s="23"/>
      <c r="CL129" s="24"/>
      <c r="CM129" s="167"/>
      <c r="CN129" s="25">
        <f t="shared" ref="CN129" si="644">1-(CL129/CM128)</f>
        <v>1</v>
      </c>
      <c r="CO129" s="23" t="str" cm="1">
        <f t="array" ref="CO129">+_xlfn.IFS(CN129&lt;0.8,"Cambio",CN129&lt;0.9,"Revisión de control",CN129&gt;0.89,"Se mantiene")</f>
        <v>Se mantiene</v>
      </c>
      <c r="CP129" s="144"/>
      <c r="CQ129" s="144"/>
      <c r="CR129" s="144"/>
      <c r="CS129" s="144"/>
      <c r="CT129" s="25">
        <f t="shared" si="545"/>
        <v>1</v>
      </c>
    </row>
    <row r="130" spans="1:98" ht="60" customHeight="1" x14ac:dyDescent="0.35">
      <c r="A130" s="147" t="s">
        <v>499</v>
      </c>
      <c r="B130" s="205"/>
      <c r="C130" s="149" t="s">
        <v>145</v>
      </c>
      <c r="D130" s="173"/>
      <c r="E130" s="176"/>
      <c r="F130" s="173"/>
      <c r="G130" s="208"/>
      <c r="H130" s="157"/>
      <c r="I130" s="182"/>
      <c r="J130" s="160"/>
      <c r="K130" s="160"/>
      <c r="L130" s="184"/>
      <c r="M130" s="186"/>
      <c r="N130" s="189"/>
      <c r="O130" s="192"/>
      <c r="P130" s="182"/>
      <c r="Q130" s="192"/>
      <c r="R130" s="182"/>
      <c r="S130" s="182"/>
      <c r="T130" s="182"/>
      <c r="U130" s="157"/>
      <c r="V130" s="162"/>
      <c r="W130" s="162"/>
      <c r="X130" s="194"/>
      <c r="Y130" s="160"/>
      <c r="Z130" s="160"/>
      <c r="AA130" s="164"/>
      <c r="AB130" s="164"/>
      <c r="AC130" s="164"/>
      <c r="AD130" s="195"/>
      <c r="AE130" s="157"/>
      <c r="AF130" s="158"/>
      <c r="AG130" s="157"/>
      <c r="AH130" s="157"/>
      <c r="AI130" s="158"/>
      <c r="AJ130" s="157"/>
      <c r="AK130" s="196"/>
      <c r="AL130" s="20" t="str">
        <f>CONCATENATE(J128," Control"," 3")</f>
        <v>POSPR 23 Control 3</v>
      </c>
      <c r="AM130" s="22"/>
      <c r="AN130" s="22"/>
      <c r="AO130" s="22"/>
      <c r="AP130" s="22" t="str">
        <f t="shared" si="560"/>
        <v xml:space="preserve">  a través de </v>
      </c>
      <c r="AQ130" s="20"/>
      <c r="AR130" s="20" t="str">
        <f t="shared" si="453"/>
        <v/>
      </c>
      <c r="AS130" s="20"/>
      <c r="AT130" s="20" t="str">
        <f t="shared" si="454"/>
        <v/>
      </c>
      <c r="AU130" s="20"/>
      <c r="AV130" s="20"/>
      <c r="AW130" s="20"/>
      <c r="AX130" s="21">
        <f t="shared" si="642"/>
        <v>0.14000000000000001</v>
      </c>
      <c r="AY130" s="20" t="str">
        <f t="shared" si="375"/>
        <v>Muy Baja</v>
      </c>
      <c r="AZ130" s="21">
        <f t="shared" si="643"/>
        <v>0.60000000000000009</v>
      </c>
      <c r="BA130" s="20" t="str">
        <f t="shared" si="377"/>
        <v>Moderado</v>
      </c>
      <c r="BB130" s="160"/>
      <c r="BC130" s="160"/>
      <c r="BD130" s="198"/>
      <c r="BE130" s="20" t="str">
        <f>CONCATENATE(J128," Acción preventiva"," 3")</f>
        <v>POSPR 23 Acción preventiva 3</v>
      </c>
      <c r="BF130" s="22"/>
      <c r="BG130" s="22"/>
      <c r="BH130" s="22"/>
      <c r="BI130" s="20">
        <f t="shared" si="497"/>
        <v>0</v>
      </c>
      <c r="BJ130" s="20"/>
      <c r="BK130" s="20"/>
      <c r="BL130" s="20"/>
      <c r="BM130" s="20"/>
      <c r="BN130" s="20"/>
      <c r="BO130" s="20"/>
      <c r="BP130" s="20"/>
      <c r="BQ130" s="20"/>
      <c r="BR130" s="20"/>
      <c r="BS130" s="20"/>
      <c r="BT130" s="20"/>
      <c r="BU130" s="20"/>
      <c r="BV130" s="200"/>
      <c r="BW130" s="37"/>
      <c r="BX130" s="37"/>
      <c r="BY130" s="37"/>
      <c r="BZ130" s="37"/>
      <c r="CA130" s="37"/>
      <c r="CB130" s="37"/>
      <c r="CC130" s="37"/>
      <c r="CD130" s="37"/>
      <c r="CE130" s="37"/>
      <c r="CF130" s="37"/>
      <c r="CG130" s="37"/>
      <c r="CH130" s="37"/>
      <c r="CI130" s="37">
        <f t="shared" si="355"/>
        <v>0</v>
      </c>
      <c r="CJ130" s="38"/>
      <c r="CK130" s="23"/>
      <c r="CL130" s="24"/>
      <c r="CM130" s="167"/>
      <c r="CN130" s="25">
        <f t="shared" ref="CN130" si="645">1-(CL130/CM128)</f>
        <v>1</v>
      </c>
      <c r="CO130" s="23" t="str" cm="1">
        <f t="array" ref="CO130">+_xlfn.IFS(CN130&lt;0.8,"Cambio",CN130&lt;0.9,"Revisión de control",CN130&gt;0.89,"Se mantiene")</f>
        <v>Se mantiene</v>
      </c>
      <c r="CP130" s="144"/>
      <c r="CQ130" s="144"/>
      <c r="CR130" s="144"/>
      <c r="CS130" s="144"/>
      <c r="CT130" s="25">
        <f t="shared" si="545"/>
        <v>1</v>
      </c>
    </row>
    <row r="131" spans="1:98" ht="60" customHeight="1" x14ac:dyDescent="0.35">
      <c r="A131" s="147" t="s">
        <v>499</v>
      </c>
      <c r="B131" s="206"/>
      <c r="C131" s="149" t="s">
        <v>145</v>
      </c>
      <c r="D131" s="174"/>
      <c r="E131" s="177"/>
      <c r="F131" s="174"/>
      <c r="G131" s="208"/>
      <c r="H131" s="157"/>
      <c r="I131" s="183"/>
      <c r="J131" s="161"/>
      <c r="K131" s="161"/>
      <c r="L131" s="184"/>
      <c r="M131" s="187"/>
      <c r="N131" s="190"/>
      <c r="O131" s="193"/>
      <c r="P131" s="183"/>
      <c r="Q131" s="193"/>
      <c r="R131" s="183"/>
      <c r="S131" s="183"/>
      <c r="T131" s="183"/>
      <c r="U131" s="157"/>
      <c r="V131" s="162"/>
      <c r="W131" s="162"/>
      <c r="X131" s="194"/>
      <c r="Y131" s="161"/>
      <c r="Z131" s="161"/>
      <c r="AA131" s="165"/>
      <c r="AB131" s="165"/>
      <c r="AC131" s="165"/>
      <c r="AD131" s="195"/>
      <c r="AE131" s="157"/>
      <c r="AF131" s="158"/>
      <c r="AG131" s="157"/>
      <c r="AH131" s="157"/>
      <c r="AI131" s="158"/>
      <c r="AJ131" s="157"/>
      <c r="AK131" s="196"/>
      <c r="AL131" s="20" t="str">
        <f>CONCATENATE(J128," Control"," 4")</f>
        <v>POSPR 23 Control 4</v>
      </c>
      <c r="AM131" s="22"/>
      <c r="AN131" s="22"/>
      <c r="AO131" s="22"/>
      <c r="AP131" s="22" t="str">
        <f t="shared" si="560"/>
        <v xml:space="preserve">  a través de </v>
      </c>
      <c r="AQ131" s="20"/>
      <c r="AR131" s="20" t="str">
        <f t="shared" si="453"/>
        <v/>
      </c>
      <c r="AS131" s="20"/>
      <c r="AT131" s="20" t="str">
        <f t="shared" si="454"/>
        <v/>
      </c>
      <c r="AU131" s="20"/>
      <c r="AV131" s="20"/>
      <c r="AW131" s="20"/>
      <c r="AX131" s="21">
        <f t="shared" si="642"/>
        <v>0.14000000000000001</v>
      </c>
      <c r="AY131" s="20" t="str">
        <f t="shared" si="375"/>
        <v>Muy Baja</v>
      </c>
      <c r="AZ131" s="21">
        <f t="shared" si="643"/>
        <v>0.60000000000000009</v>
      </c>
      <c r="BA131" s="20" t="str">
        <f t="shared" si="377"/>
        <v>Moderado</v>
      </c>
      <c r="BB131" s="161"/>
      <c r="BC131" s="161"/>
      <c r="BD131" s="199"/>
      <c r="BE131" s="20" t="str">
        <f>CONCATENATE(J128," Acción preventiva"," 4")</f>
        <v>POSPR 23 Acción preventiva 4</v>
      </c>
      <c r="BF131" s="22"/>
      <c r="BG131" s="22"/>
      <c r="BH131" s="22"/>
      <c r="BI131" s="20">
        <f t="shared" si="497"/>
        <v>0</v>
      </c>
      <c r="BJ131" s="20"/>
      <c r="BK131" s="20"/>
      <c r="BL131" s="20"/>
      <c r="BM131" s="20"/>
      <c r="BN131" s="20"/>
      <c r="BO131" s="20"/>
      <c r="BP131" s="20"/>
      <c r="BQ131" s="20"/>
      <c r="BR131" s="20"/>
      <c r="BS131" s="20"/>
      <c r="BT131" s="20"/>
      <c r="BU131" s="20"/>
      <c r="BV131" s="200"/>
      <c r="BW131" s="37"/>
      <c r="BX131" s="37"/>
      <c r="BY131" s="37"/>
      <c r="BZ131" s="37"/>
      <c r="CA131" s="37"/>
      <c r="CB131" s="37"/>
      <c r="CC131" s="37"/>
      <c r="CD131" s="37"/>
      <c r="CE131" s="37"/>
      <c r="CF131" s="37"/>
      <c r="CG131" s="37"/>
      <c r="CH131" s="37"/>
      <c r="CI131" s="37">
        <f t="shared" si="355"/>
        <v>0</v>
      </c>
      <c r="CJ131" s="38"/>
      <c r="CK131" s="23"/>
      <c r="CL131" s="24"/>
      <c r="CM131" s="168"/>
      <c r="CN131" s="25">
        <f t="shared" ref="CN131" si="646">1-(CL131/CM128)</f>
        <v>1</v>
      </c>
      <c r="CO131" s="23" t="str" cm="1">
        <f t="array" ref="CO131">+_xlfn.IFS(CN131&lt;0.8,"Cambio",CN131&lt;0.9,"Revisión de control",CN131&gt;0.89,"Se mantiene")</f>
        <v>Se mantiene</v>
      </c>
      <c r="CP131" s="144"/>
      <c r="CQ131" s="144"/>
      <c r="CR131" s="144"/>
      <c r="CS131" s="144"/>
      <c r="CT131" s="25">
        <f t="shared" si="545"/>
        <v>1</v>
      </c>
    </row>
    <row r="132" spans="1:98" ht="60" hidden="1" customHeight="1" x14ac:dyDescent="0.35">
      <c r="A132" s="147"/>
      <c r="B132" s="227" t="s">
        <v>144</v>
      </c>
      <c r="C132" s="149" t="s">
        <v>145</v>
      </c>
      <c r="D132" s="172" t="str">
        <f>VLOOKUP(B132,Datos!$B$65:$F$80,3,FALSE)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32" s="175" t="str">
        <f>VLOOKUP(B132,Datos!$B$65:$F$80,5,FALSE)</f>
        <v>La posibilidad de incumplir con las acciones institucionales requeridas para la implementación efectiva del Ordenamiento Social de la Propiedad Rural a cargo de la ANT</v>
      </c>
      <c r="F132" s="172" t="str">
        <f>VLOOKUP(B132,Datos!$B$65:$F$80,4,FALSE)</f>
        <v>Desde la formulación de planes de ordenamiento de la propiedad rural, y/o de análisis de información de los diferentes modelos de atención hasta la implementación de acciones que permiten el cumplimiento de los procesos misionales de la entidad.</v>
      </c>
      <c r="G132" s="208" t="s">
        <v>645</v>
      </c>
      <c r="H132" s="157"/>
      <c r="I132" s="181">
        <f t="shared" ref="I132" si="647">IF(K132="",0,1)</f>
        <v>0</v>
      </c>
      <c r="J132" s="159" t="str">
        <f t="shared" ref="J132" si="648">CONCATENATE(C132," ",K132)</f>
        <v xml:space="preserve">POSPR </v>
      </c>
      <c r="K132" s="159"/>
      <c r="L132" s="184"/>
      <c r="M132" s="185">
        <f ca="1">+TODAY()-L132</f>
        <v>46151</v>
      </c>
      <c r="N132" s="188"/>
      <c r="O132" s="191"/>
      <c r="P132" s="181" t="e">
        <f>VLOOKUP(O132,Datos!$B$20:$D$25,3,FALSE)</f>
        <v>#N/A</v>
      </c>
      <c r="Q132" s="191"/>
      <c r="R132" s="181" t="e">
        <f>VLOOKUP(Q132,Datos!$C$20:$D$25,2,FALSE)</f>
        <v>#N/A</v>
      </c>
      <c r="S132" s="181" t="e">
        <f t="shared" ref="S132" si="649">+IF(P132="",R132,IF(R132="",P132,IF(P132&gt;R132,P132,R132)))</f>
        <v>#N/A</v>
      </c>
      <c r="T132" s="181" t="e" cm="1">
        <f t="array" ref="T132">_xlfn.IFS(S132=P132,O132,S132=R132,Q132)</f>
        <v>#N/A</v>
      </c>
      <c r="U132" s="157"/>
      <c r="V132" s="162"/>
      <c r="W132" s="162"/>
      <c r="X132" s="194" t="str">
        <f t="shared" ref="X132" si="650">CONCATENATE("Posibilidad de"," ",U132," ",V132," debido ",W132)</f>
        <v xml:space="preserve">Posibilidad de   debido </v>
      </c>
      <c r="Y132" s="159"/>
      <c r="Z132" s="159"/>
      <c r="AA132" s="163"/>
      <c r="AB132" s="163"/>
      <c r="AC132" s="163"/>
      <c r="AD132" s="195"/>
      <c r="AE132" s="157" t="str">
        <f t="shared" ref="AE132" si="651">IF(AD132&lt;=0,"",IF(AD132&lt;=2,"Muy Baja",IF(AD132&lt;=24,"Baja",IF(AD132&lt;=500,"Media",IF(AD132&lt;=5000,"Alta","Muy Alta")))))</f>
        <v/>
      </c>
      <c r="AF132" s="158" t="str">
        <f t="shared" ref="AF132" si="652">IF(AE132="","",IF(AE132="Muy Baja",0.2,IF(AE132="Baja",0.4,IF(AE132="Media",0.6,IF(AE132="Alta",0.8,IF(AE132="Muy Alta",1,))))))</f>
        <v/>
      </c>
      <c r="AG132" s="158" t="e">
        <f t="shared" ref="AG132" si="653">+T132</f>
        <v>#N/A</v>
      </c>
      <c r="AH132" s="157" t="e" cm="1">
        <f t="array" ref="AH132">_xlfn.IFS(AG132=Datos!$C$6,"Leve",AG132=Datos!$D$6,"Leve",AG132=Datos!$C$7,"Menor",AG132=Datos!$D$7,"Menor",AG132=Datos!$C$8,"Moderado",AG132=Datos!$D$8,"Moderado",AG132=Datos!$C$9,"Mayor",AG132=Datos!$D$9,"Mayor",AG132=Datos!$C$10,"Catastrófico",AG132=Datos!$D$10,"Catastrófico")</f>
        <v>#N/A</v>
      </c>
      <c r="AI132" s="158" t="e">
        <f t="shared" ref="AI132" si="654">IF(AH132="","",IF(AH132="Leve",0.2,IF(AH132="Menor",0.4,IF(AH132="Moderado",0.6,IF(AH132="Mayor",0.8,IF(AH132="Catastrófico",1,))))))</f>
        <v>#N/A</v>
      </c>
      <c r="AJ132" s="157" t="e">
        <f t="shared" ref="AJ132" si="655">IF(OR(AND(AE132="Muy Baja",AH132="Leve"),AND(AE132="Muy Baja",AH132="Menor"),AND(AE132="Baja",AH132="Leve")),"Bajo",IF(OR(AND(AE132="Muy baja",AH132="Moderado"),AND(AE132="Baja",AH132="Menor"),AND(AE132="Baja",AH132="Moderado"),AND(AE132="Media",AH132="Leve"),AND(AE132="Media",AH132="Menor"),AND(AE132="Media",AH132="Moderado"),AND(AE132="Alta",AH132="Leve"),AND(AE132="Alta",AH132="Menor")),"Moderado",IF(OR(AND(AE132="Muy Baja",AH132="Mayor"),AND(AE132="Baja",AH132="Mayor"),AND(AE132="Media",AH132="Mayor"),AND(AE132="Alta",AH132="Moderado"),AND(AE132="Alta",AH132="Mayor"),AND(AE132="Muy Alta",AH132="Leve"),AND(AE132="Muy Alta",AH132="Menor"),AND(AE132="Muy Alta",AH132="Moderado"),AND(AE132="Muy Alta",AH132="Mayor")),"Alto",IF(OR(AND(AE132="Muy Baja",AH132="Catastrófico"),AND(AE132="Baja",AH132="Catastrófico"),AND(AE132="Media",AH132="Catastrófico"),AND(AE132="Alta",AH132="Catastrófico"),AND(AE132="Muy Alta",AH132="Catastrófico")),"Extremo",""))))</f>
        <v>#N/A</v>
      </c>
      <c r="AK132" s="196" t="e" cm="1">
        <f t="array" ref="AK132">_xlfn.IFS(AJ132="Bajo","Aceptar",AJ132="Moderado","Reducir",AJ132="Alto","Reducir",AJ132="Extremo","Reducir")</f>
        <v>#N/A</v>
      </c>
      <c r="AL132" s="20" t="str">
        <f>CONCATENATE(J132," Control"," 1")</f>
        <v>POSPR  Control 1</v>
      </c>
      <c r="AM132" s="22"/>
      <c r="AN132" s="22"/>
      <c r="AO132" s="22"/>
      <c r="AP132" s="22" t="str">
        <f t="shared" ref="AP132:AP139" si="656">CONCATENATE(AM132," ",AN132," a través de ",AO132)</f>
        <v xml:space="preserve">  a través de </v>
      </c>
      <c r="AQ132" s="20"/>
      <c r="AR132" s="20" t="str">
        <f t="shared" si="453"/>
        <v/>
      </c>
      <c r="AS132" s="20"/>
      <c r="AT132" s="20" t="str">
        <f t="shared" si="454"/>
        <v/>
      </c>
      <c r="AU132" s="20"/>
      <c r="AV132" s="20"/>
      <c r="AW132" s="20"/>
      <c r="AX132" s="21" t="str">
        <f t="shared" ref="AX132" si="657">+IF(AR132="Probabilidad",AF132-(AF132*AT132),AF132)</f>
        <v/>
      </c>
      <c r="AY132" s="20" t="str">
        <f t="shared" si="375"/>
        <v/>
      </c>
      <c r="AZ132" s="21" t="e">
        <f t="shared" ref="AZ132" si="658">+IF(AR132="Impacto",AI132-(AI132*AT132),AI132)</f>
        <v>#N/A</v>
      </c>
      <c r="BA132" s="20" t="str">
        <f t="shared" si="377"/>
        <v/>
      </c>
      <c r="BB132" s="159" t="str">
        <f t="shared" ref="BB132" si="659">IF(OR(AND(AY135="Muy Baja",BA135="Leve"),AND(AY135="Muy Baja",BA135="Menor"),AND(AY135="Baja",BA135="Leve")),"Bajo",IF(OR(AND(AY135="Muy baja",BA135="Moderado"),AND(AY135="Baja",BA135="Menor"),AND(AY135="Baja",BA135="Moderado"),AND(AY135="Media",BA135="Leve"),AND(AY135="Media",BA135="Menor"),AND(AY135="Media",BA135="Moderado"),AND(AY135="Alta",BA135="Leve"),AND(AY135="Alta",BA135="Menor")),"Moderado",IF(OR(AND(AY135="Muy Baja",BA135="Mayor"),AND(AY135="Baja",BA135="Mayor"),AND(AY135="Media",BA135="Mayor"),AND(AY135="Alta",BA135="Moderado"),AND(AY135="Alta",BA135="Mayor"),AND(AY135="Muy Alta",BA135="Leve"),AND(AY135="Muy Alta",BA135="Menor"),AND(AY135="Muy Alta",BA135="Moderado"),AND(AY135="Muy Alta",BA135="Mayor")),"Alto",IF(OR(AND(AY135="Muy Baja",BA135="Catastrófico"),AND(AY135="Baja",BA135="Catastrófico"),AND(AY135="Media",BA135="Catastrófico"),AND(AY135="Alta",BA135="Catastrófico"),AND(AY135="Muy Alta",BA135="Catastrófico")),"Extremo",""))))</f>
        <v/>
      </c>
      <c r="BC132" s="159" t="e" cm="1">
        <f t="array" ref="BC132">_xlfn.IFS(BB132="Bajo","Aceptar",BB132="Moderado","Reducir",BB132="Alto","Reducir",BB132="Extremo","Reducir")</f>
        <v>#N/A</v>
      </c>
      <c r="BD132" s="197" t="e" cm="1">
        <f t="array" ref="BD132">_xlfn.IFS(BC132="Aceptar","No",BC132="Reducir","Si")</f>
        <v>#N/A</v>
      </c>
      <c r="BE132" s="20" t="str">
        <f>CONCATENATE(J132," Acción preventiva"," 1")</f>
        <v>POSPR  Acción preventiva 1</v>
      </c>
      <c r="BF132" s="22"/>
      <c r="BG132" s="22"/>
      <c r="BH132" s="22"/>
      <c r="BI132" s="20">
        <f t="shared" ref="BI132:BI143" si="660">+SUM(BJ132:BU132)</f>
        <v>0</v>
      </c>
      <c r="BJ132" s="20"/>
      <c r="BK132" s="20"/>
      <c r="BL132" s="20"/>
      <c r="BM132" s="20"/>
      <c r="BN132" s="20"/>
      <c r="BO132" s="20"/>
      <c r="BP132" s="20"/>
      <c r="BQ132" s="20"/>
      <c r="BR132" s="20"/>
      <c r="BS132" s="20"/>
      <c r="BT132" s="20"/>
      <c r="BU132" s="20"/>
      <c r="BV132" s="200"/>
      <c r="BW132" s="37"/>
      <c r="BX132" s="37"/>
      <c r="BY132" s="37"/>
      <c r="BZ132" s="37"/>
      <c r="CA132" s="37"/>
      <c r="CB132" s="37"/>
      <c r="CC132" s="37"/>
      <c r="CD132" s="37"/>
      <c r="CE132" s="37"/>
      <c r="CF132" s="37"/>
      <c r="CG132" s="37"/>
      <c r="CH132" s="37"/>
      <c r="CI132" s="37">
        <f t="shared" si="355"/>
        <v>0</v>
      </c>
      <c r="CJ132" s="38"/>
      <c r="CK132" s="23"/>
      <c r="CL132" s="24"/>
      <c r="CM132" s="166">
        <f t="shared" ref="CM132" si="661">+AD132</f>
        <v>0</v>
      </c>
      <c r="CN132" s="25" t="e">
        <f t="shared" ref="CN132" si="662">1-(CL132/CM132)</f>
        <v>#DIV/0!</v>
      </c>
      <c r="CO132" s="23" t="e" cm="1">
        <f t="array" ref="CO132">+_xlfn.IFS(CN132&lt;0.8,"Cambio",CN132&lt;0.9,"Revisión de control",CN132&gt;0.89,"Se mantiene")</f>
        <v>#DIV/0!</v>
      </c>
      <c r="CP132" s="144"/>
      <c r="CQ132" s="144"/>
      <c r="CR132" s="144"/>
      <c r="CS132" s="144"/>
      <c r="CT132" s="25">
        <f t="shared" ref="CT132:CT139" si="663">(_xlfn.IFS(CK132="",1,CK132="SI",0)+_xlfn.IFS(CP132="",1,CP132="SI",1,CP132="NO",0)+_xlfn.IFS(CQ132="",1,CQ132="SI",1,CQ132="NO",0)+_xlfn.IFS(CR132="",1,CR132="SI",1,CR132="NO",0)+_xlfn.IFS(CS132="",1,CS132="SI",1,CS132="NO",0))/5</f>
        <v>1</v>
      </c>
    </row>
    <row r="133" spans="1:98" ht="60" hidden="1" customHeight="1" x14ac:dyDescent="0.35">
      <c r="A133" s="147"/>
      <c r="B133" s="228"/>
      <c r="C133" s="149" t="s">
        <v>145</v>
      </c>
      <c r="D133" s="173"/>
      <c r="E133" s="176"/>
      <c r="F133" s="173"/>
      <c r="G133" s="208"/>
      <c r="H133" s="157"/>
      <c r="I133" s="182"/>
      <c r="J133" s="160"/>
      <c r="K133" s="160"/>
      <c r="L133" s="184"/>
      <c r="M133" s="186"/>
      <c r="N133" s="189"/>
      <c r="O133" s="192"/>
      <c r="P133" s="182"/>
      <c r="Q133" s="192"/>
      <c r="R133" s="182"/>
      <c r="S133" s="182"/>
      <c r="T133" s="182"/>
      <c r="U133" s="157"/>
      <c r="V133" s="162"/>
      <c r="W133" s="162"/>
      <c r="X133" s="194"/>
      <c r="Y133" s="160"/>
      <c r="Z133" s="160"/>
      <c r="AA133" s="164"/>
      <c r="AB133" s="164"/>
      <c r="AC133" s="164"/>
      <c r="AD133" s="195"/>
      <c r="AE133" s="157"/>
      <c r="AF133" s="158"/>
      <c r="AG133" s="157"/>
      <c r="AH133" s="157"/>
      <c r="AI133" s="158"/>
      <c r="AJ133" s="157"/>
      <c r="AK133" s="196"/>
      <c r="AL133" s="20" t="str">
        <f>CONCATENATE(J132," Control"," 2")</f>
        <v>POSPR  Control 2</v>
      </c>
      <c r="AM133" s="22"/>
      <c r="AN133" s="22"/>
      <c r="AO133" s="22"/>
      <c r="AP133" s="22" t="str">
        <f t="shared" si="656"/>
        <v xml:space="preserve">  a través de </v>
      </c>
      <c r="AQ133" s="20"/>
      <c r="AR133" s="20" t="str">
        <f t="shared" si="453"/>
        <v/>
      </c>
      <c r="AS133" s="20"/>
      <c r="AT133" s="20" t="str">
        <f t="shared" si="454"/>
        <v/>
      </c>
      <c r="AU133" s="20"/>
      <c r="AV133" s="20"/>
      <c r="AW133" s="20"/>
      <c r="AX133" s="21" t="str">
        <f t="shared" ref="AX133:AX135" si="664">+IF(AR133="Probabilidad",AX132-(AX132*AT133),AX132)</f>
        <v/>
      </c>
      <c r="AY133" s="20" t="str">
        <f t="shared" si="375"/>
        <v/>
      </c>
      <c r="AZ133" s="21" t="e">
        <f t="shared" ref="AZ133:AZ135" si="665">+IF(AR133="Impacto",AZ132-(AZ132*AT133),AZ132)</f>
        <v>#N/A</v>
      </c>
      <c r="BA133" s="20" t="str">
        <f t="shared" si="377"/>
        <v/>
      </c>
      <c r="BB133" s="160"/>
      <c r="BC133" s="160"/>
      <c r="BD133" s="198"/>
      <c r="BE133" s="20" t="str">
        <f>CONCATENATE(J132," Acción preventiva"," 2")</f>
        <v>POSPR  Acción preventiva 2</v>
      </c>
      <c r="BF133" s="22"/>
      <c r="BG133" s="22"/>
      <c r="BH133" s="22"/>
      <c r="BI133" s="20">
        <f t="shared" si="660"/>
        <v>0</v>
      </c>
      <c r="BJ133" s="20"/>
      <c r="BK133" s="20"/>
      <c r="BL133" s="20"/>
      <c r="BM133" s="20"/>
      <c r="BN133" s="20"/>
      <c r="BO133" s="20"/>
      <c r="BP133" s="20"/>
      <c r="BQ133" s="20"/>
      <c r="BR133" s="20"/>
      <c r="BS133" s="20"/>
      <c r="BT133" s="20"/>
      <c r="BU133" s="20"/>
      <c r="BV133" s="200"/>
      <c r="BW133" s="37"/>
      <c r="BX133" s="37"/>
      <c r="BY133" s="37"/>
      <c r="BZ133" s="37"/>
      <c r="CA133" s="37"/>
      <c r="CB133" s="37"/>
      <c r="CC133" s="37"/>
      <c r="CD133" s="37"/>
      <c r="CE133" s="37"/>
      <c r="CF133" s="37"/>
      <c r="CG133" s="37"/>
      <c r="CH133" s="37"/>
      <c r="CI133" s="37">
        <f t="shared" si="355"/>
        <v>0</v>
      </c>
      <c r="CJ133" s="38"/>
      <c r="CK133" s="23"/>
      <c r="CL133" s="24"/>
      <c r="CM133" s="167"/>
      <c r="CN133" s="25" t="e">
        <f t="shared" ref="CN133" si="666">1-(CL133/CM132)</f>
        <v>#DIV/0!</v>
      </c>
      <c r="CO133" s="23" t="e" cm="1">
        <f t="array" ref="CO133">+_xlfn.IFS(CN133&lt;0.8,"Cambio",CN133&lt;0.9,"Revisión de control",CN133&gt;0.89,"Se mantiene")</f>
        <v>#DIV/0!</v>
      </c>
      <c r="CP133" s="144"/>
      <c r="CQ133" s="144"/>
      <c r="CR133" s="144"/>
      <c r="CS133" s="144"/>
      <c r="CT133" s="25">
        <f t="shared" si="663"/>
        <v>1</v>
      </c>
    </row>
    <row r="134" spans="1:98" ht="60" hidden="1" customHeight="1" x14ac:dyDescent="0.35">
      <c r="A134" s="147"/>
      <c r="B134" s="228"/>
      <c r="C134" s="149" t="s">
        <v>145</v>
      </c>
      <c r="D134" s="173"/>
      <c r="E134" s="176"/>
      <c r="F134" s="173"/>
      <c r="G134" s="208"/>
      <c r="H134" s="157"/>
      <c r="I134" s="182"/>
      <c r="J134" s="160"/>
      <c r="K134" s="160"/>
      <c r="L134" s="184"/>
      <c r="M134" s="186"/>
      <c r="N134" s="189"/>
      <c r="O134" s="192"/>
      <c r="P134" s="182"/>
      <c r="Q134" s="192"/>
      <c r="R134" s="182"/>
      <c r="S134" s="182"/>
      <c r="T134" s="182"/>
      <c r="U134" s="157"/>
      <c r="V134" s="162"/>
      <c r="W134" s="162"/>
      <c r="X134" s="194"/>
      <c r="Y134" s="160"/>
      <c r="Z134" s="160"/>
      <c r="AA134" s="164"/>
      <c r="AB134" s="164"/>
      <c r="AC134" s="164"/>
      <c r="AD134" s="195"/>
      <c r="AE134" s="157"/>
      <c r="AF134" s="158"/>
      <c r="AG134" s="157"/>
      <c r="AH134" s="157"/>
      <c r="AI134" s="158"/>
      <c r="AJ134" s="157"/>
      <c r="AK134" s="196"/>
      <c r="AL134" s="20" t="str">
        <f>CONCATENATE(J132," Control"," 3")</f>
        <v>POSPR  Control 3</v>
      </c>
      <c r="AM134" s="22"/>
      <c r="AN134" s="22"/>
      <c r="AO134" s="22"/>
      <c r="AP134" s="22" t="str">
        <f t="shared" si="656"/>
        <v xml:space="preserve">  a través de </v>
      </c>
      <c r="AQ134" s="20"/>
      <c r="AR134" s="20" t="str">
        <f t="shared" si="453"/>
        <v/>
      </c>
      <c r="AS134" s="20"/>
      <c r="AT134" s="20" t="str">
        <f t="shared" si="454"/>
        <v/>
      </c>
      <c r="AU134" s="20"/>
      <c r="AV134" s="20"/>
      <c r="AW134" s="20"/>
      <c r="AX134" s="21" t="str">
        <f t="shared" si="664"/>
        <v/>
      </c>
      <c r="AY134" s="20" t="str">
        <f t="shared" si="375"/>
        <v/>
      </c>
      <c r="AZ134" s="21" t="e">
        <f t="shared" si="665"/>
        <v>#N/A</v>
      </c>
      <c r="BA134" s="20" t="str">
        <f t="shared" si="377"/>
        <v/>
      </c>
      <c r="BB134" s="160"/>
      <c r="BC134" s="160"/>
      <c r="BD134" s="198"/>
      <c r="BE134" s="20" t="str">
        <f>CONCATENATE(J132," Acción preventiva"," 3")</f>
        <v>POSPR  Acción preventiva 3</v>
      </c>
      <c r="BF134" s="22"/>
      <c r="BG134" s="22"/>
      <c r="BH134" s="22"/>
      <c r="BI134" s="20">
        <f t="shared" si="660"/>
        <v>0</v>
      </c>
      <c r="BJ134" s="20"/>
      <c r="BK134" s="20"/>
      <c r="BL134" s="20"/>
      <c r="BM134" s="20"/>
      <c r="BN134" s="20"/>
      <c r="BO134" s="20"/>
      <c r="BP134" s="20"/>
      <c r="BQ134" s="20"/>
      <c r="BR134" s="20"/>
      <c r="BS134" s="20"/>
      <c r="BT134" s="20"/>
      <c r="BU134" s="20"/>
      <c r="BV134" s="200"/>
      <c r="BW134" s="37"/>
      <c r="BX134" s="37"/>
      <c r="BY134" s="37"/>
      <c r="BZ134" s="37"/>
      <c r="CA134" s="37"/>
      <c r="CB134" s="37"/>
      <c r="CC134" s="37"/>
      <c r="CD134" s="37"/>
      <c r="CE134" s="37"/>
      <c r="CF134" s="37"/>
      <c r="CG134" s="37"/>
      <c r="CH134" s="37"/>
      <c r="CI134" s="37">
        <f t="shared" si="355"/>
        <v>0</v>
      </c>
      <c r="CJ134" s="38"/>
      <c r="CK134" s="23"/>
      <c r="CL134" s="24"/>
      <c r="CM134" s="167"/>
      <c r="CN134" s="25" t="e">
        <f t="shared" ref="CN134" si="667">1-(CL134/CM132)</f>
        <v>#DIV/0!</v>
      </c>
      <c r="CO134" s="23" t="e" cm="1">
        <f t="array" ref="CO134">+_xlfn.IFS(CN134&lt;0.8,"Cambio",CN134&lt;0.9,"Revisión de control",CN134&gt;0.89,"Se mantiene")</f>
        <v>#DIV/0!</v>
      </c>
      <c r="CP134" s="144"/>
      <c r="CQ134" s="144"/>
      <c r="CR134" s="144"/>
      <c r="CS134" s="144"/>
      <c r="CT134" s="25">
        <f t="shared" si="663"/>
        <v>1</v>
      </c>
    </row>
    <row r="135" spans="1:98" ht="60" hidden="1" customHeight="1" x14ac:dyDescent="0.35">
      <c r="A135" s="147"/>
      <c r="B135" s="229"/>
      <c r="C135" s="149" t="s">
        <v>145</v>
      </c>
      <c r="D135" s="174"/>
      <c r="E135" s="177"/>
      <c r="F135" s="174"/>
      <c r="G135" s="208"/>
      <c r="H135" s="157"/>
      <c r="I135" s="183"/>
      <c r="J135" s="161"/>
      <c r="K135" s="161"/>
      <c r="L135" s="184"/>
      <c r="M135" s="187"/>
      <c r="N135" s="190"/>
      <c r="O135" s="193"/>
      <c r="P135" s="183"/>
      <c r="Q135" s="193"/>
      <c r="R135" s="183"/>
      <c r="S135" s="183"/>
      <c r="T135" s="183"/>
      <c r="U135" s="157"/>
      <c r="V135" s="162"/>
      <c r="W135" s="162"/>
      <c r="X135" s="194"/>
      <c r="Y135" s="161"/>
      <c r="Z135" s="161"/>
      <c r="AA135" s="165"/>
      <c r="AB135" s="165"/>
      <c r="AC135" s="165"/>
      <c r="AD135" s="195"/>
      <c r="AE135" s="157"/>
      <c r="AF135" s="158"/>
      <c r="AG135" s="157"/>
      <c r="AH135" s="157"/>
      <c r="AI135" s="158"/>
      <c r="AJ135" s="157"/>
      <c r="AK135" s="196"/>
      <c r="AL135" s="20" t="str">
        <f>CONCATENATE(J132," Control"," 4")</f>
        <v>POSPR  Control 4</v>
      </c>
      <c r="AM135" s="22"/>
      <c r="AN135" s="22"/>
      <c r="AO135" s="22"/>
      <c r="AP135" s="22" t="str">
        <f t="shared" si="656"/>
        <v xml:space="preserve">  a través de </v>
      </c>
      <c r="AQ135" s="20"/>
      <c r="AR135" s="20" t="str">
        <f t="shared" si="453"/>
        <v/>
      </c>
      <c r="AS135" s="20"/>
      <c r="AT135" s="20" t="str">
        <f t="shared" si="454"/>
        <v/>
      </c>
      <c r="AU135" s="20"/>
      <c r="AV135" s="20"/>
      <c r="AW135" s="20"/>
      <c r="AX135" s="21" t="str">
        <f t="shared" si="664"/>
        <v/>
      </c>
      <c r="AY135" s="20" t="str">
        <f t="shared" si="375"/>
        <v/>
      </c>
      <c r="AZ135" s="21" t="e">
        <f t="shared" si="665"/>
        <v>#N/A</v>
      </c>
      <c r="BA135" s="20" t="str">
        <f t="shared" si="377"/>
        <v/>
      </c>
      <c r="BB135" s="161"/>
      <c r="BC135" s="161"/>
      <c r="BD135" s="199"/>
      <c r="BE135" s="20" t="str">
        <f>CONCATENATE(J132," Acción preventiva"," 4")</f>
        <v>POSPR  Acción preventiva 4</v>
      </c>
      <c r="BF135" s="22"/>
      <c r="BG135" s="22"/>
      <c r="BH135" s="22"/>
      <c r="BI135" s="20">
        <f t="shared" si="660"/>
        <v>0</v>
      </c>
      <c r="BJ135" s="20"/>
      <c r="BK135" s="20"/>
      <c r="BL135" s="20"/>
      <c r="BM135" s="20"/>
      <c r="BN135" s="20"/>
      <c r="BO135" s="20"/>
      <c r="BP135" s="20"/>
      <c r="BQ135" s="20"/>
      <c r="BR135" s="20"/>
      <c r="BS135" s="20"/>
      <c r="BT135" s="20"/>
      <c r="BU135" s="20"/>
      <c r="BV135" s="200"/>
      <c r="BW135" s="37"/>
      <c r="BX135" s="37"/>
      <c r="BY135" s="37"/>
      <c r="BZ135" s="37"/>
      <c r="CA135" s="37"/>
      <c r="CB135" s="37"/>
      <c r="CC135" s="37"/>
      <c r="CD135" s="37"/>
      <c r="CE135" s="37"/>
      <c r="CF135" s="37"/>
      <c r="CG135" s="37"/>
      <c r="CH135" s="37"/>
      <c r="CI135" s="37">
        <f t="shared" si="355"/>
        <v>0</v>
      </c>
      <c r="CJ135" s="38"/>
      <c r="CK135" s="23"/>
      <c r="CL135" s="24"/>
      <c r="CM135" s="168"/>
      <c r="CN135" s="25" t="e">
        <f t="shared" ref="CN135" si="668">1-(CL135/CM132)</f>
        <v>#DIV/0!</v>
      </c>
      <c r="CO135" s="23" t="e" cm="1">
        <f t="array" ref="CO135">+_xlfn.IFS(CN135&lt;0.8,"Cambio",CN135&lt;0.9,"Revisión de control",CN135&gt;0.89,"Se mantiene")</f>
        <v>#DIV/0!</v>
      </c>
      <c r="CP135" s="144"/>
      <c r="CQ135" s="144"/>
      <c r="CR135" s="144"/>
      <c r="CS135" s="144"/>
      <c r="CT135" s="25">
        <f t="shared" si="663"/>
        <v>1</v>
      </c>
    </row>
    <row r="136" spans="1:98" ht="60" hidden="1" customHeight="1" x14ac:dyDescent="0.35">
      <c r="A136" s="147"/>
      <c r="B136" s="227" t="s">
        <v>144</v>
      </c>
      <c r="C136" s="149" t="s">
        <v>145</v>
      </c>
      <c r="D136" s="172" t="str">
        <f>VLOOKUP(B136,Datos!$B$65:$F$80,3,FALSE)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36" s="175" t="str">
        <f>VLOOKUP(B136,Datos!$B$65:$F$80,5,FALSE)</f>
        <v>La posibilidad de incumplir con las acciones institucionales requeridas para la implementación efectiva del Ordenamiento Social de la Propiedad Rural a cargo de la ANT</v>
      </c>
      <c r="F136" s="172" t="str">
        <f>VLOOKUP(B136,Datos!$B$65:$F$80,4,FALSE)</f>
        <v>Desde la formulación de planes de ordenamiento de la propiedad rural, y/o de análisis de información de los diferentes modelos de atención hasta la implementación de acciones que permiten el cumplimiento de los procesos misionales de la entidad.</v>
      </c>
      <c r="G136" s="208" t="s">
        <v>646</v>
      </c>
      <c r="H136" s="157"/>
      <c r="I136" s="181">
        <f t="shared" ref="I136" si="669">IF(K136="",0,1)</f>
        <v>0</v>
      </c>
      <c r="J136" s="159" t="str">
        <f t="shared" ref="J136" si="670">CONCATENATE(C136," ",K136)</f>
        <v xml:space="preserve">POSPR </v>
      </c>
      <c r="K136" s="159"/>
      <c r="L136" s="184"/>
      <c r="M136" s="185">
        <f ca="1">+TODAY()-L136</f>
        <v>46151</v>
      </c>
      <c r="N136" s="188"/>
      <c r="O136" s="191"/>
      <c r="P136" s="181" t="e">
        <f>VLOOKUP(O136,Datos!$B$20:$D$25,3,FALSE)</f>
        <v>#N/A</v>
      </c>
      <c r="Q136" s="191"/>
      <c r="R136" s="181" t="e">
        <f>VLOOKUP(Q136,Datos!$C$20:$D$25,2,FALSE)</f>
        <v>#N/A</v>
      </c>
      <c r="S136" s="181" t="e">
        <f t="shared" ref="S136" si="671">+IF(P136="",R136,IF(R136="",P136,IF(P136&gt;R136,P136,R136)))</f>
        <v>#N/A</v>
      </c>
      <c r="T136" s="181" t="e" cm="1">
        <f t="array" ref="T136">_xlfn.IFS(S136=P136,O136,S136=R136,Q136)</f>
        <v>#N/A</v>
      </c>
      <c r="U136" s="157"/>
      <c r="V136" s="162"/>
      <c r="W136" s="162"/>
      <c r="X136" s="194" t="str">
        <f t="shared" ref="X136" si="672">CONCATENATE("Posibilidad de"," ",U136," ",V136," debido ",W136)</f>
        <v xml:space="preserve">Posibilidad de   debido </v>
      </c>
      <c r="Y136" s="159"/>
      <c r="Z136" s="159"/>
      <c r="AA136" s="163"/>
      <c r="AB136" s="163"/>
      <c r="AC136" s="163"/>
      <c r="AD136" s="195"/>
      <c r="AE136" s="157" t="str">
        <f t="shared" ref="AE136" si="673">IF(AD136&lt;=0,"",IF(AD136&lt;=2,"Muy Baja",IF(AD136&lt;=24,"Baja",IF(AD136&lt;=500,"Media",IF(AD136&lt;=5000,"Alta","Muy Alta")))))</f>
        <v/>
      </c>
      <c r="AF136" s="158" t="str">
        <f t="shared" ref="AF136" si="674">IF(AE136="","",IF(AE136="Muy Baja",0.2,IF(AE136="Baja",0.4,IF(AE136="Media",0.6,IF(AE136="Alta",0.8,IF(AE136="Muy Alta",1,))))))</f>
        <v/>
      </c>
      <c r="AG136" s="158" t="e">
        <f t="shared" ref="AG136" si="675">+T136</f>
        <v>#N/A</v>
      </c>
      <c r="AH136" s="157" t="e" cm="1">
        <f t="array" ref="AH136">_xlfn.IFS(AG136=Datos!$C$6,"Leve",AG136=Datos!$D$6,"Leve",AG136=Datos!$C$7,"Menor",AG136=Datos!$D$7,"Menor",AG136=Datos!$C$8,"Moderado",AG136=Datos!$D$8,"Moderado",AG136=Datos!$C$9,"Mayor",AG136=Datos!$D$9,"Mayor",AG136=Datos!$C$10,"Catastrófico",AG136=Datos!$D$10,"Catastrófico")</f>
        <v>#N/A</v>
      </c>
      <c r="AI136" s="158" t="e">
        <f t="shared" ref="AI136" si="676">IF(AH136="","",IF(AH136="Leve",0.2,IF(AH136="Menor",0.4,IF(AH136="Moderado",0.6,IF(AH136="Mayor",0.8,IF(AH136="Catastrófico",1,))))))</f>
        <v>#N/A</v>
      </c>
      <c r="AJ136" s="157" t="e">
        <f t="shared" ref="AJ136" si="677">IF(OR(AND(AE136="Muy Baja",AH136="Leve"),AND(AE136="Muy Baja",AH136="Menor"),AND(AE136="Baja",AH136="Leve")),"Bajo",IF(OR(AND(AE136="Muy baja",AH136="Moderado"),AND(AE136="Baja",AH136="Menor"),AND(AE136="Baja",AH136="Moderado"),AND(AE136="Media",AH136="Leve"),AND(AE136="Media",AH136="Menor"),AND(AE136="Media",AH136="Moderado"),AND(AE136="Alta",AH136="Leve"),AND(AE136="Alta",AH136="Menor")),"Moderado",IF(OR(AND(AE136="Muy Baja",AH136="Mayor"),AND(AE136="Baja",AH136="Mayor"),AND(AE136="Media",AH136="Mayor"),AND(AE136="Alta",AH136="Moderado"),AND(AE136="Alta",AH136="Mayor"),AND(AE136="Muy Alta",AH136="Leve"),AND(AE136="Muy Alta",AH136="Menor"),AND(AE136="Muy Alta",AH136="Moderado"),AND(AE136="Muy Alta",AH136="Mayor")),"Alto",IF(OR(AND(AE136="Muy Baja",AH136="Catastrófico"),AND(AE136="Baja",AH136="Catastrófico"),AND(AE136="Media",AH136="Catastrófico"),AND(AE136="Alta",AH136="Catastrófico"),AND(AE136="Muy Alta",AH136="Catastrófico")),"Extremo",""))))</f>
        <v>#N/A</v>
      </c>
      <c r="AK136" s="196" t="e" cm="1">
        <f t="array" ref="AK136">_xlfn.IFS(AJ136="Bajo","Aceptar",AJ136="Moderado","Reducir",AJ136="Alto","Reducir",AJ136="Extremo","Reducir")</f>
        <v>#N/A</v>
      </c>
      <c r="AL136" s="20" t="str">
        <f>CONCATENATE(J136," Control"," 1")</f>
        <v>POSPR  Control 1</v>
      </c>
      <c r="AM136" s="22"/>
      <c r="AN136" s="22"/>
      <c r="AO136" s="22"/>
      <c r="AP136" s="22" t="str">
        <f t="shared" si="656"/>
        <v xml:space="preserve">  a través de </v>
      </c>
      <c r="AQ136" s="20"/>
      <c r="AR136" s="20" t="str">
        <f t="shared" ref="AR136:AR219" si="678">IF(OR(AQ136="Preventivo",AQ136="Detectivo"),"Probabilidad",IF(AQ136="Correctivo","Impacto",""))</f>
        <v/>
      </c>
      <c r="AS136" s="20"/>
      <c r="AT136" s="20" t="str">
        <f t="shared" ref="AT136:AT219" si="679">IF(AND(AQ136="Preventivo",AS136="Automático"),"50%",IF(AND(AQ136="Preventivo",AS136="Manual"),"40%",IF(AND(AQ136="Detectivo",AS136="Automático"),"40%",IF(AND(AQ136="Detectivo",AS136="Manual"),"30%",IF(AND(AQ136="Correctivo",AS136="Automático"),"35%",IF(AND(AQ136="Correctivo",AS136="Manual"),"25%",""))))))</f>
        <v/>
      </c>
      <c r="AU136" s="20"/>
      <c r="AV136" s="20"/>
      <c r="AW136" s="20"/>
      <c r="AX136" s="21" t="str">
        <f t="shared" ref="AX136" si="680">+IF(AR136="Probabilidad",AF136-(AF136*AT136),AF136)</f>
        <v/>
      </c>
      <c r="AY136" s="20" t="str">
        <f t="shared" si="375"/>
        <v/>
      </c>
      <c r="AZ136" s="21" t="e">
        <f t="shared" ref="AZ136" si="681">+IF(AR136="Impacto",AI136-(AI136*AT136),AI136)</f>
        <v>#N/A</v>
      </c>
      <c r="BA136" s="20" t="str">
        <f t="shared" si="377"/>
        <v/>
      </c>
      <c r="BB136" s="159" t="str">
        <f t="shared" ref="BB136" si="682">IF(OR(AND(AY139="Muy Baja",BA139="Leve"),AND(AY139="Muy Baja",BA139="Menor"),AND(AY139="Baja",BA139="Leve")),"Bajo",IF(OR(AND(AY139="Muy baja",BA139="Moderado"),AND(AY139="Baja",BA139="Menor"),AND(AY139="Baja",BA139="Moderado"),AND(AY139="Media",BA139="Leve"),AND(AY139="Media",BA139="Menor"),AND(AY139="Media",BA139="Moderado"),AND(AY139="Alta",BA139="Leve"),AND(AY139="Alta",BA139="Menor")),"Moderado",IF(OR(AND(AY139="Muy Baja",BA139="Mayor"),AND(AY139="Baja",BA139="Mayor"),AND(AY139="Media",BA139="Mayor"),AND(AY139="Alta",BA139="Moderado"),AND(AY139="Alta",BA139="Mayor"),AND(AY139="Muy Alta",BA139="Leve"),AND(AY139="Muy Alta",BA139="Menor"),AND(AY139="Muy Alta",BA139="Moderado"),AND(AY139="Muy Alta",BA139="Mayor")),"Alto",IF(OR(AND(AY139="Muy Baja",BA139="Catastrófico"),AND(AY139="Baja",BA139="Catastrófico"),AND(AY139="Media",BA139="Catastrófico"),AND(AY139="Alta",BA139="Catastrófico"),AND(AY139="Muy Alta",BA139="Catastrófico")),"Extremo",""))))</f>
        <v/>
      </c>
      <c r="BC136" s="159" t="e" cm="1">
        <f t="array" ref="BC136">_xlfn.IFS(BB136="Bajo","Aceptar",BB136="Moderado","Reducir",BB136="Alto","Reducir",BB136="Extremo","Reducir")</f>
        <v>#N/A</v>
      </c>
      <c r="BD136" s="197" t="e" cm="1">
        <f t="array" ref="BD136">_xlfn.IFS(BC136="Aceptar","No",BC136="Reducir","Si")</f>
        <v>#N/A</v>
      </c>
      <c r="BE136" s="20" t="str">
        <f>CONCATENATE(J136," Acción preventiva"," 1")</f>
        <v>POSPR  Acción preventiva 1</v>
      </c>
      <c r="BF136" s="22"/>
      <c r="BG136" s="22"/>
      <c r="BH136" s="22"/>
      <c r="BI136" s="20">
        <f t="shared" si="660"/>
        <v>0</v>
      </c>
      <c r="BJ136" s="20"/>
      <c r="BK136" s="20"/>
      <c r="BL136" s="20"/>
      <c r="BM136" s="20"/>
      <c r="BN136" s="20"/>
      <c r="BO136" s="20"/>
      <c r="BP136" s="20"/>
      <c r="BQ136" s="20"/>
      <c r="BR136" s="20"/>
      <c r="BS136" s="20"/>
      <c r="BT136" s="20"/>
      <c r="BU136" s="20"/>
      <c r="BV136" s="200"/>
      <c r="BW136" s="37"/>
      <c r="BX136" s="37"/>
      <c r="BY136" s="37"/>
      <c r="BZ136" s="37"/>
      <c r="CA136" s="37"/>
      <c r="CB136" s="37"/>
      <c r="CC136" s="37"/>
      <c r="CD136" s="37"/>
      <c r="CE136" s="37"/>
      <c r="CF136" s="37"/>
      <c r="CG136" s="37"/>
      <c r="CH136" s="37"/>
      <c r="CI136" s="37">
        <f t="shared" ref="CI136:CI199" si="683">+SUM(BW136:CH136)</f>
        <v>0</v>
      </c>
      <c r="CJ136" s="38"/>
      <c r="CK136" s="23"/>
      <c r="CL136" s="24"/>
      <c r="CM136" s="166">
        <f t="shared" ref="CM136" si="684">+AD136</f>
        <v>0</v>
      </c>
      <c r="CN136" s="25" t="e">
        <f t="shared" ref="CN136" si="685">1-(CL136/CM136)</f>
        <v>#DIV/0!</v>
      </c>
      <c r="CO136" s="23" t="e" cm="1">
        <f t="array" ref="CO136">+_xlfn.IFS(CN136&lt;0.8,"Cambio",CN136&lt;0.9,"Revisión de control",CN136&gt;0.89,"Se mantiene")</f>
        <v>#DIV/0!</v>
      </c>
      <c r="CP136" s="144"/>
      <c r="CQ136" s="144"/>
      <c r="CR136" s="144"/>
      <c r="CS136" s="144"/>
      <c r="CT136" s="25">
        <f t="shared" si="663"/>
        <v>1</v>
      </c>
    </row>
    <row r="137" spans="1:98" ht="60" hidden="1" customHeight="1" x14ac:dyDescent="0.35">
      <c r="A137" s="147"/>
      <c r="B137" s="228"/>
      <c r="C137" s="149" t="s">
        <v>145</v>
      </c>
      <c r="D137" s="173"/>
      <c r="E137" s="176"/>
      <c r="F137" s="173"/>
      <c r="G137" s="208"/>
      <c r="H137" s="157"/>
      <c r="I137" s="182"/>
      <c r="J137" s="160"/>
      <c r="K137" s="160"/>
      <c r="L137" s="184"/>
      <c r="M137" s="186"/>
      <c r="N137" s="189"/>
      <c r="O137" s="192"/>
      <c r="P137" s="182"/>
      <c r="Q137" s="192"/>
      <c r="R137" s="182"/>
      <c r="S137" s="182"/>
      <c r="T137" s="182"/>
      <c r="U137" s="157"/>
      <c r="V137" s="162"/>
      <c r="W137" s="162"/>
      <c r="X137" s="194"/>
      <c r="Y137" s="160"/>
      <c r="Z137" s="160"/>
      <c r="AA137" s="164"/>
      <c r="AB137" s="164"/>
      <c r="AC137" s="164"/>
      <c r="AD137" s="195"/>
      <c r="AE137" s="157"/>
      <c r="AF137" s="158"/>
      <c r="AG137" s="157"/>
      <c r="AH137" s="157"/>
      <c r="AI137" s="158"/>
      <c r="AJ137" s="157"/>
      <c r="AK137" s="196"/>
      <c r="AL137" s="20" t="str">
        <f>CONCATENATE(J136," Control"," 2")</f>
        <v>POSPR  Control 2</v>
      </c>
      <c r="AM137" s="22"/>
      <c r="AN137" s="22"/>
      <c r="AO137" s="22"/>
      <c r="AP137" s="22" t="str">
        <f t="shared" si="656"/>
        <v xml:space="preserve">  a través de </v>
      </c>
      <c r="AQ137" s="20"/>
      <c r="AR137" s="20" t="str">
        <f t="shared" si="678"/>
        <v/>
      </c>
      <c r="AS137" s="20"/>
      <c r="AT137" s="20" t="str">
        <f t="shared" si="679"/>
        <v/>
      </c>
      <c r="AU137" s="20"/>
      <c r="AV137" s="20"/>
      <c r="AW137" s="20"/>
      <c r="AX137" s="21" t="str">
        <f t="shared" ref="AX137:AX139" si="686">+IF(AR137="Probabilidad",AX136-(AX136*AT137),AX136)</f>
        <v/>
      </c>
      <c r="AY137" s="20" t="str">
        <f t="shared" si="375"/>
        <v/>
      </c>
      <c r="AZ137" s="21" t="e">
        <f t="shared" ref="AZ137:AZ139" si="687">+IF(AR137="Impacto",AZ136-(AZ136*AT137),AZ136)</f>
        <v>#N/A</v>
      </c>
      <c r="BA137" s="20" t="str">
        <f t="shared" si="377"/>
        <v/>
      </c>
      <c r="BB137" s="160"/>
      <c r="BC137" s="160"/>
      <c r="BD137" s="198"/>
      <c r="BE137" s="20" t="str">
        <f>CONCATENATE(J136," Acción preventiva"," 2")</f>
        <v>POSPR  Acción preventiva 2</v>
      </c>
      <c r="BF137" s="22"/>
      <c r="BG137" s="22"/>
      <c r="BH137" s="22"/>
      <c r="BI137" s="20">
        <f t="shared" si="660"/>
        <v>0</v>
      </c>
      <c r="BJ137" s="20"/>
      <c r="BK137" s="20"/>
      <c r="BL137" s="20"/>
      <c r="BM137" s="20"/>
      <c r="BN137" s="20"/>
      <c r="BO137" s="20"/>
      <c r="BP137" s="20"/>
      <c r="BQ137" s="20"/>
      <c r="BR137" s="20"/>
      <c r="BS137" s="20"/>
      <c r="BT137" s="20"/>
      <c r="BU137" s="20"/>
      <c r="BV137" s="200"/>
      <c r="BW137" s="37"/>
      <c r="BX137" s="37"/>
      <c r="BY137" s="37"/>
      <c r="BZ137" s="37"/>
      <c r="CA137" s="37"/>
      <c r="CB137" s="37"/>
      <c r="CC137" s="37"/>
      <c r="CD137" s="37"/>
      <c r="CE137" s="37"/>
      <c r="CF137" s="37"/>
      <c r="CG137" s="37"/>
      <c r="CH137" s="37"/>
      <c r="CI137" s="37">
        <f t="shared" si="683"/>
        <v>0</v>
      </c>
      <c r="CJ137" s="38"/>
      <c r="CK137" s="23"/>
      <c r="CL137" s="24"/>
      <c r="CM137" s="167"/>
      <c r="CN137" s="25" t="e">
        <f t="shared" ref="CN137" si="688">1-(CL137/CM136)</f>
        <v>#DIV/0!</v>
      </c>
      <c r="CO137" s="23" t="e" cm="1">
        <f t="array" ref="CO137">+_xlfn.IFS(CN137&lt;0.8,"Cambio",CN137&lt;0.9,"Revisión de control",CN137&gt;0.89,"Se mantiene")</f>
        <v>#DIV/0!</v>
      </c>
      <c r="CP137" s="144"/>
      <c r="CQ137" s="144"/>
      <c r="CR137" s="144"/>
      <c r="CS137" s="144"/>
      <c r="CT137" s="25">
        <f t="shared" si="663"/>
        <v>1</v>
      </c>
    </row>
    <row r="138" spans="1:98" ht="60" hidden="1" customHeight="1" x14ac:dyDescent="0.35">
      <c r="A138" s="147"/>
      <c r="B138" s="228"/>
      <c r="C138" s="149" t="s">
        <v>145</v>
      </c>
      <c r="D138" s="173"/>
      <c r="E138" s="176"/>
      <c r="F138" s="173"/>
      <c r="G138" s="208"/>
      <c r="H138" s="157"/>
      <c r="I138" s="182"/>
      <c r="J138" s="160"/>
      <c r="K138" s="160"/>
      <c r="L138" s="184"/>
      <c r="M138" s="186"/>
      <c r="N138" s="189"/>
      <c r="O138" s="192"/>
      <c r="P138" s="182"/>
      <c r="Q138" s="192"/>
      <c r="R138" s="182"/>
      <c r="S138" s="182"/>
      <c r="T138" s="182"/>
      <c r="U138" s="157"/>
      <c r="V138" s="162"/>
      <c r="W138" s="162"/>
      <c r="X138" s="194"/>
      <c r="Y138" s="160"/>
      <c r="Z138" s="160"/>
      <c r="AA138" s="164"/>
      <c r="AB138" s="164"/>
      <c r="AC138" s="164"/>
      <c r="AD138" s="195"/>
      <c r="AE138" s="157"/>
      <c r="AF138" s="158"/>
      <c r="AG138" s="157"/>
      <c r="AH138" s="157"/>
      <c r="AI138" s="158"/>
      <c r="AJ138" s="157"/>
      <c r="AK138" s="196"/>
      <c r="AL138" s="20" t="str">
        <f>CONCATENATE(J136," Control"," 3")</f>
        <v>POSPR  Control 3</v>
      </c>
      <c r="AM138" s="22"/>
      <c r="AN138" s="22"/>
      <c r="AO138" s="22"/>
      <c r="AP138" s="22" t="str">
        <f t="shared" si="656"/>
        <v xml:space="preserve">  a través de </v>
      </c>
      <c r="AQ138" s="20"/>
      <c r="AR138" s="20" t="str">
        <f t="shared" si="678"/>
        <v/>
      </c>
      <c r="AS138" s="20"/>
      <c r="AT138" s="20" t="str">
        <f t="shared" si="679"/>
        <v/>
      </c>
      <c r="AU138" s="20"/>
      <c r="AV138" s="20"/>
      <c r="AW138" s="20"/>
      <c r="AX138" s="21" t="str">
        <f t="shared" si="686"/>
        <v/>
      </c>
      <c r="AY138" s="20" t="str">
        <f t="shared" si="375"/>
        <v/>
      </c>
      <c r="AZ138" s="21" t="e">
        <f t="shared" si="687"/>
        <v>#N/A</v>
      </c>
      <c r="BA138" s="20" t="str">
        <f t="shared" si="377"/>
        <v/>
      </c>
      <c r="BB138" s="160"/>
      <c r="BC138" s="160"/>
      <c r="BD138" s="198"/>
      <c r="BE138" s="20" t="str">
        <f>CONCATENATE(J136," Acción preventiva"," 3")</f>
        <v>POSPR  Acción preventiva 3</v>
      </c>
      <c r="BF138" s="22"/>
      <c r="BG138" s="22"/>
      <c r="BH138" s="22"/>
      <c r="BI138" s="20">
        <f t="shared" si="660"/>
        <v>0</v>
      </c>
      <c r="BJ138" s="20"/>
      <c r="BK138" s="20"/>
      <c r="BL138" s="20"/>
      <c r="BM138" s="20"/>
      <c r="BN138" s="20"/>
      <c r="BO138" s="20"/>
      <c r="BP138" s="20"/>
      <c r="BQ138" s="20"/>
      <c r="BR138" s="20"/>
      <c r="BS138" s="20"/>
      <c r="BT138" s="20"/>
      <c r="BU138" s="20"/>
      <c r="BV138" s="200"/>
      <c r="BW138" s="37"/>
      <c r="BX138" s="37"/>
      <c r="BY138" s="37"/>
      <c r="BZ138" s="37"/>
      <c r="CA138" s="37"/>
      <c r="CB138" s="37"/>
      <c r="CC138" s="37"/>
      <c r="CD138" s="37"/>
      <c r="CE138" s="37"/>
      <c r="CF138" s="37"/>
      <c r="CG138" s="37"/>
      <c r="CH138" s="37"/>
      <c r="CI138" s="37">
        <f t="shared" si="683"/>
        <v>0</v>
      </c>
      <c r="CJ138" s="38"/>
      <c r="CK138" s="23"/>
      <c r="CL138" s="24"/>
      <c r="CM138" s="167"/>
      <c r="CN138" s="25" t="e">
        <f t="shared" ref="CN138" si="689">1-(CL138/CM136)</f>
        <v>#DIV/0!</v>
      </c>
      <c r="CO138" s="23" t="e" cm="1">
        <f t="array" ref="CO138">+_xlfn.IFS(CN138&lt;0.8,"Cambio",CN138&lt;0.9,"Revisión de control",CN138&gt;0.89,"Se mantiene")</f>
        <v>#DIV/0!</v>
      </c>
      <c r="CP138" s="144"/>
      <c r="CQ138" s="144"/>
      <c r="CR138" s="144"/>
      <c r="CS138" s="144"/>
      <c r="CT138" s="25">
        <f t="shared" si="663"/>
        <v>1</v>
      </c>
    </row>
    <row r="139" spans="1:98" ht="60" hidden="1" customHeight="1" x14ac:dyDescent="0.35">
      <c r="A139" s="147"/>
      <c r="B139" s="229"/>
      <c r="C139" s="149" t="s">
        <v>145</v>
      </c>
      <c r="D139" s="174"/>
      <c r="E139" s="177"/>
      <c r="F139" s="174"/>
      <c r="G139" s="208"/>
      <c r="H139" s="157"/>
      <c r="I139" s="183"/>
      <c r="J139" s="161"/>
      <c r="K139" s="161"/>
      <c r="L139" s="184"/>
      <c r="M139" s="187"/>
      <c r="N139" s="190"/>
      <c r="O139" s="193"/>
      <c r="P139" s="183"/>
      <c r="Q139" s="193"/>
      <c r="R139" s="183"/>
      <c r="S139" s="183"/>
      <c r="T139" s="183"/>
      <c r="U139" s="157"/>
      <c r="V139" s="162"/>
      <c r="W139" s="162"/>
      <c r="X139" s="194"/>
      <c r="Y139" s="161"/>
      <c r="Z139" s="161"/>
      <c r="AA139" s="165"/>
      <c r="AB139" s="165"/>
      <c r="AC139" s="165"/>
      <c r="AD139" s="195"/>
      <c r="AE139" s="157"/>
      <c r="AF139" s="158"/>
      <c r="AG139" s="157"/>
      <c r="AH139" s="157"/>
      <c r="AI139" s="158"/>
      <c r="AJ139" s="157"/>
      <c r="AK139" s="196"/>
      <c r="AL139" s="20" t="str">
        <f>CONCATENATE(J136," Control"," 4")</f>
        <v>POSPR  Control 4</v>
      </c>
      <c r="AM139" s="22"/>
      <c r="AN139" s="22"/>
      <c r="AO139" s="22"/>
      <c r="AP139" s="22" t="str">
        <f t="shared" si="656"/>
        <v xml:space="preserve">  a través de </v>
      </c>
      <c r="AQ139" s="20"/>
      <c r="AR139" s="20" t="str">
        <f t="shared" si="678"/>
        <v/>
      </c>
      <c r="AS139" s="20"/>
      <c r="AT139" s="20" t="str">
        <f t="shared" si="679"/>
        <v/>
      </c>
      <c r="AU139" s="20"/>
      <c r="AV139" s="20"/>
      <c r="AW139" s="20"/>
      <c r="AX139" s="21" t="str">
        <f t="shared" si="686"/>
        <v/>
      </c>
      <c r="AY139" s="20" t="str">
        <f t="shared" si="375"/>
        <v/>
      </c>
      <c r="AZ139" s="21" t="e">
        <f t="shared" si="687"/>
        <v>#N/A</v>
      </c>
      <c r="BA139" s="20" t="str">
        <f t="shared" si="377"/>
        <v/>
      </c>
      <c r="BB139" s="161"/>
      <c r="BC139" s="161"/>
      <c r="BD139" s="199"/>
      <c r="BE139" s="20" t="str">
        <f>CONCATENATE(J136," Acción preventiva"," 4")</f>
        <v>POSPR  Acción preventiva 4</v>
      </c>
      <c r="BF139" s="22"/>
      <c r="BG139" s="22"/>
      <c r="BH139" s="22"/>
      <c r="BI139" s="20">
        <f t="shared" si="660"/>
        <v>0</v>
      </c>
      <c r="BJ139" s="20"/>
      <c r="BK139" s="20"/>
      <c r="BL139" s="20"/>
      <c r="BM139" s="20"/>
      <c r="BN139" s="20"/>
      <c r="BO139" s="20"/>
      <c r="BP139" s="20"/>
      <c r="BQ139" s="20"/>
      <c r="BR139" s="20"/>
      <c r="BS139" s="20"/>
      <c r="BT139" s="20"/>
      <c r="BU139" s="20"/>
      <c r="BV139" s="200"/>
      <c r="BW139" s="37"/>
      <c r="BX139" s="37"/>
      <c r="BY139" s="37"/>
      <c r="BZ139" s="37"/>
      <c r="CA139" s="37"/>
      <c r="CB139" s="37"/>
      <c r="CC139" s="37"/>
      <c r="CD139" s="37"/>
      <c r="CE139" s="37"/>
      <c r="CF139" s="37"/>
      <c r="CG139" s="37"/>
      <c r="CH139" s="37"/>
      <c r="CI139" s="37">
        <f t="shared" si="683"/>
        <v>0</v>
      </c>
      <c r="CJ139" s="38"/>
      <c r="CK139" s="23"/>
      <c r="CL139" s="24"/>
      <c r="CM139" s="168"/>
      <c r="CN139" s="25" t="e">
        <f t="shared" ref="CN139" si="690">1-(CL139/CM136)</f>
        <v>#DIV/0!</v>
      </c>
      <c r="CO139" s="23" t="e" cm="1">
        <f t="array" ref="CO139">+_xlfn.IFS(CN139&lt;0.8,"Cambio",CN139&lt;0.9,"Revisión de control",CN139&gt;0.89,"Se mantiene")</f>
        <v>#DIV/0!</v>
      </c>
      <c r="CP139" s="144"/>
      <c r="CQ139" s="144"/>
      <c r="CR139" s="144"/>
      <c r="CS139" s="144"/>
      <c r="CT139" s="25">
        <f t="shared" si="663"/>
        <v>1</v>
      </c>
    </row>
    <row r="140" spans="1:98" ht="60" hidden="1" customHeight="1" x14ac:dyDescent="0.35">
      <c r="A140" s="147"/>
      <c r="B140" s="227" t="s">
        <v>144</v>
      </c>
      <c r="C140" s="149" t="s">
        <v>145</v>
      </c>
      <c r="D140" s="172" t="str">
        <f>VLOOKUP(B140,Datos!$B$65:$F$80,3,FALSE)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40" s="175" t="str">
        <f>VLOOKUP(B140,Datos!$B$65:$F$80,5,FALSE)</f>
        <v>La posibilidad de incumplir con las acciones institucionales requeridas para la implementación efectiva del Ordenamiento Social de la Propiedad Rural a cargo de la ANT</v>
      </c>
      <c r="F140" s="172" t="str">
        <f>VLOOKUP(B140,Datos!$B$65:$F$80,4,FALSE)</f>
        <v>Desde la formulación de planes de ordenamiento de la propiedad rural, y/o de análisis de información de los diferentes modelos de atención hasta la implementación de acciones que permiten el cumplimiento de los procesos misionales de la entidad.</v>
      </c>
      <c r="G140" s="208" t="s">
        <v>647</v>
      </c>
      <c r="H140" s="157"/>
      <c r="I140" s="181">
        <f t="shared" ref="I140" si="691">IF(K140="",0,1)</f>
        <v>0</v>
      </c>
      <c r="J140" s="159" t="str">
        <f t="shared" ref="J140" si="692">CONCATENATE(C140," ",K140)</f>
        <v xml:space="preserve">POSPR </v>
      </c>
      <c r="K140" s="159"/>
      <c r="L140" s="184"/>
      <c r="M140" s="185">
        <f ca="1">+TODAY()-L140</f>
        <v>46151</v>
      </c>
      <c r="N140" s="188"/>
      <c r="O140" s="191"/>
      <c r="P140" s="181" t="e">
        <f>VLOOKUP(O140,Datos!$B$20:$D$25,3,FALSE)</f>
        <v>#N/A</v>
      </c>
      <c r="Q140" s="191"/>
      <c r="R140" s="181" t="e">
        <f>VLOOKUP(Q140,Datos!$C$20:$D$25,2,FALSE)</f>
        <v>#N/A</v>
      </c>
      <c r="S140" s="181" t="e">
        <f t="shared" ref="S140" si="693">+IF(P140="",R140,IF(R140="",P140,IF(P140&gt;R140,P140,R140)))</f>
        <v>#N/A</v>
      </c>
      <c r="T140" s="181" t="e" cm="1">
        <f t="array" ref="T140">_xlfn.IFS(S140=P140,O140,S140=R140,Q140)</f>
        <v>#N/A</v>
      </c>
      <c r="U140" s="157"/>
      <c r="V140" s="162"/>
      <c r="W140" s="162"/>
      <c r="X140" s="194" t="str">
        <f t="shared" ref="X140" si="694">CONCATENATE("Posibilidad de"," ",U140," ",V140," debido ",W140)</f>
        <v xml:space="preserve">Posibilidad de   debido </v>
      </c>
      <c r="Y140" s="159"/>
      <c r="Z140" s="159"/>
      <c r="AA140" s="163"/>
      <c r="AB140" s="163"/>
      <c r="AC140" s="163"/>
      <c r="AD140" s="195"/>
      <c r="AE140" s="157" t="str">
        <f t="shared" ref="AE140" si="695">IF(AD140&lt;=0,"",IF(AD140&lt;=2,"Muy Baja",IF(AD140&lt;=24,"Baja",IF(AD140&lt;=500,"Media",IF(AD140&lt;=5000,"Alta","Muy Alta")))))</f>
        <v/>
      </c>
      <c r="AF140" s="158" t="str">
        <f t="shared" ref="AF140" si="696">IF(AE140="","",IF(AE140="Muy Baja",0.2,IF(AE140="Baja",0.4,IF(AE140="Media",0.6,IF(AE140="Alta",0.8,IF(AE140="Muy Alta",1,))))))</f>
        <v/>
      </c>
      <c r="AG140" s="158" t="e">
        <f t="shared" ref="AG140" si="697">+T140</f>
        <v>#N/A</v>
      </c>
      <c r="AH140" s="157" t="e" cm="1">
        <f t="array" ref="AH140">_xlfn.IFS(AG140=Datos!$C$6,"Leve",AG140=Datos!$D$6,"Leve",AG140=Datos!$C$7,"Menor",AG140=Datos!$D$7,"Menor",AG140=Datos!$C$8,"Moderado",AG140=Datos!$D$8,"Moderado",AG140=Datos!$C$9,"Mayor",AG140=Datos!$D$9,"Mayor",AG140=Datos!$C$10,"Catastrófico",AG140=Datos!$D$10,"Catastrófico")</f>
        <v>#N/A</v>
      </c>
      <c r="AI140" s="158" t="e">
        <f t="shared" ref="AI140" si="698">IF(AH140="","",IF(AH140="Leve",0.2,IF(AH140="Menor",0.4,IF(AH140="Moderado",0.6,IF(AH140="Mayor",0.8,IF(AH140="Catastrófico",1,))))))</f>
        <v>#N/A</v>
      </c>
      <c r="AJ140" s="157" t="e">
        <f t="shared" ref="AJ140" si="699">IF(OR(AND(AE140="Muy Baja",AH140="Leve"),AND(AE140="Muy Baja",AH140="Menor"),AND(AE140="Baja",AH140="Leve")),"Bajo",IF(OR(AND(AE140="Muy baja",AH140="Moderado"),AND(AE140="Baja",AH140="Menor"),AND(AE140="Baja",AH140="Moderado"),AND(AE140="Media",AH140="Leve"),AND(AE140="Media",AH140="Menor"),AND(AE140="Media",AH140="Moderado"),AND(AE140="Alta",AH140="Leve"),AND(AE140="Alta",AH140="Menor")),"Moderado",IF(OR(AND(AE140="Muy Baja",AH140="Mayor"),AND(AE140="Baja",AH140="Mayor"),AND(AE140="Media",AH140="Mayor"),AND(AE140="Alta",AH140="Moderado"),AND(AE140="Alta",AH140="Mayor"),AND(AE140="Muy Alta",AH140="Leve"),AND(AE140="Muy Alta",AH140="Menor"),AND(AE140="Muy Alta",AH140="Moderado"),AND(AE140="Muy Alta",AH140="Mayor")),"Alto",IF(OR(AND(AE140="Muy Baja",AH140="Catastrófico"),AND(AE140="Baja",AH140="Catastrófico"),AND(AE140="Media",AH140="Catastrófico"),AND(AE140="Alta",AH140="Catastrófico"),AND(AE140="Muy Alta",AH140="Catastrófico")),"Extremo",""))))</f>
        <v>#N/A</v>
      </c>
      <c r="AK140" s="196" t="e" cm="1">
        <f t="array" ref="AK140">_xlfn.IFS(AJ140="Bajo","Aceptar",AJ140="Moderado","Reducir",AJ140="Alto","Reducir",AJ140="Extremo","Reducir")</f>
        <v>#N/A</v>
      </c>
      <c r="AL140" s="20" t="str">
        <f>CONCATENATE(J140," Control"," 1")</f>
        <v>POSPR  Control 1</v>
      </c>
      <c r="AM140" s="22"/>
      <c r="AN140" s="22"/>
      <c r="AO140" s="22"/>
      <c r="AP140" s="22" t="str">
        <f t="shared" ref="AP140:AP143" si="700">CONCATENATE(AM140," ",AN140," a través de ",AO140)</f>
        <v xml:space="preserve">  a través de </v>
      </c>
      <c r="AQ140" s="20"/>
      <c r="AR140" s="20" t="str">
        <f t="shared" si="678"/>
        <v/>
      </c>
      <c r="AS140" s="20"/>
      <c r="AT140" s="20" t="str">
        <f t="shared" si="679"/>
        <v/>
      </c>
      <c r="AU140" s="20"/>
      <c r="AV140" s="20"/>
      <c r="AW140" s="20"/>
      <c r="AX140" s="21" t="str">
        <f t="shared" ref="AX140" si="701">+IF(AR140="Probabilidad",AF140-(AF140*AT140),AF140)</f>
        <v/>
      </c>
      <c r="AY140" s="20" t="str">
        <f t="shared" ref="AY140:AY203" si="702">IFERROR(IF(AX140="","",IF(AX140&lt;=20%,"Muy Baja",IF(AX140&lt;=40%,"Baja",IF(AX140&lt;=60%,"Media",IF(AX140&lt;=80%,"Alta","Muy Alta"))))),"")</f>
        <v/>
      </c>
      <c r="AZ140" s="21" t="e">
        <f t="shared" ref="AZ140" si="703">+IF(AR140="Impacto",AI140-(AI140*AT140),AI140)</f>
        <v>#N/A</v>
      </c>
      <c r="BA140" s="20" t="str">
        <f t="shared" ref="BA140:BA203" si="704">IFERROR(IF(AZ140="","",IF(AZ140&lt;=0.2,"Leve",IF(AZ140&lt;=0.4,"Menor",IF(AZ140&lt;=0.6,"Moderado",IF(AZ140&lt;=0.8,"Mayor","Catastrófico"))))),"")</f>
        <v/>
      </c>
      <c r="BB140" s="159" t="str">
        <f t="shared" ref="BB140" si="705">IF(OR(AND(AY143="Muy Baja",BA143="Leve"),AND(AY143="Muy Baja",BA143="Menor"),AND(AY143="Baja",BA143="Leve")),"Bajo",IF(OR(AND(AY143="Muy baja",BA143="Moderado"),AND(AY143="Baja",BA143="Menor"),AND(AY143="Baja",BA143="Moderado"),AND(AY143="Media",BA143="Leve"),AND(AY143="Media",BA143="Menor"),AND(AY143="Media",BA143="Moderado"),AND(AY143="Alta",BA143="Leve"),AND(AY143="Alta",BA143="Menor")),"Moderado",IF(OR(AND(AY143="Muy Baja",BA143="Mayor"),AND(AY143="Baja",BA143="Mayor"),AND(AY143="Media",BA143="Mayor"),AND(AY143="Alta",BA143="Moderado"),AND(AY143="Alta",BA143="Mayor"),AND(AY143="Muy Alta",BA143="Leve"),AND(AY143="Muy Alta",BA143="Menor"),AND(AY143="Muy Alta",BA143="Moderado"),AND(AY143="Muy Alta",BA143="Mayor")),"Alto",IF(OR(AND(AY143="Muy Baja",BA143="Catastrófico"),AND(AY143="Baja",BA143="Catastrófico"),AND(AY143="Media",BA143="Catastrófico"),AND(AY143="Alta",BA143="Catastrófico"),AND(AY143="Muy Alta",BA143="Catastrófico")),"Extremo",""))))</f>
        <v/>
      </c>
      <c r="BC140" s="159" t="e" cm="1">
        <f t="array" ref="BC140">_xlfn.IFS(BB140="Bajo","Aceptar",BB140="Moderado","Reducir",BB140="Alto","Reducir",BB140="Extremo","Reducir")</f>
        <v>#N/A</v>
      </c>
      <c r="BD140" s="197" t="e" cm="1">
        <f t="array" ref="BD140">_xlfn.IFS(BC140="Aceptar","No",BC140="Reducir","Si")</f>
        <v>#N/A</v>
      </c>
      <c r="BE140" s="20" t="str">
        <f>CONCATENATE(J140," Acción preventiva"," 1")</f>
        <v>POSPR  Acción preventiva 1</v>
      </c>
      <c r="BF140" s="22"/>
      <c r="BG140" s="22"/>
      <c r="BH140" s="22"/>
      <c r="BI140" s="20">
        <f t="shared" si="660"/>
        <v>0</v>
      </c>
      <c r="BJ140" s="20"/>
      <c r="BK140" s="20"/>
      <c r="BL140" s="20"/>
      <c r="BM140" s="20"/>
      <c r="BN140" s="20"/>
      <c r="BO140" s="20"/>
      <c r="BP140" s="20"/>
      <c r="BQ140" s="20"/>
      <c r="BR140" s="20"/>
      <c r="BS140" s="20"/>
      <c r="BT140" s="20"/>
      <c r="BU140" s="20"/>
      <c r="BV140" s="200"/>
      <c r="BW140" s="37"/>
      <c r="BX140" s="37"/>
      <c r="BY140" s="37"/>
      <c r="BZ140" s="37"/>
      <c r="CA140" s="37"/>
      <c r="CB140" s="37"/>
      <c r="CC140" s="37"/>
      <c r="CD140" s="37"/>
      <c r="CE140" s="37"/>
      <c r="CF140" s="37"/>
      <c r="CG140" s="37"/>
      <c r="CH140" s="37"/>
      <c r="CI140" s="37">
        <f t="shared" si="683"/>
        <v>0</v>
      </c>
      <c r="CJ140" s="38"/>
      <c r="CK140" s="23"/>
      <c r="CL140" s="24"/>
      <c r="CM140" s="166">
        <f t="shared" ref="CM140" si="706">+AD140</f>
        <v>0</v>
      </c>
      <c r="CN140" s="25" t="e">
        <f t="shared" ref="CN140" si="707">1-(CL140/CM140)</f>
        <v>#DIV/0!</v>
      </c>
      <c r="CO140" s="23" t="e" cm="1">
        <f t="array" ref="CO140">+_xlfn.IFS(CN140&lt;0.8,"Cambio",CN140&lt;0.9,"Revisión de control",CN140&gt;0.89,"Se mantiene")</f>
        <v>#DIV/0!</v>
      </c>
      <c r="CP140" s="144"/>
      <c r="CQ140" s="144"/>
      <c r="CR140" s="144"/>
      <c r="CS140" s="144"/>
      <c r="CT140" s="25">
        <f t="shared" ref="CT140:CT143" si="708">(_xlfn.IFS(CK140="",1,CK140="SI",0)+_xlfn.IFS(CP140="",1,CP140="SI",1,CP140="NO",0)+_xlfn.IFS(CQ140="",1,CQ140="SI",1,CQ140="NO",0)+_xlfn.IFS(CR140="",1,CR140="SI",1,CR140="NO",0)+_xlfn.IFS(CS140="",1,CS140="SI",1,CS140="NO",0))/5</f>
        <v>1</v>
      </c>
    </row>
    <row r="141" spans="1:98" ht="60" hidden="1" customHeight="1" x14ac:dyDescent="0.35">
      <c r="A141" s="147"/>
      <c r="B141" s="228"/>
      <c r="C141" s="149" t="s">
        <v>145</v>
      </c>
      <c r="D141" s="173"/>
      <c r="E141" s="176"/>
      <c r="F141" s="173"/>
      <c r="G141" s="208"/>
      <c r="H141" s="157"/>
      <c r="I141" s="182"/>
      <c r="J141" s="160"/>
      <c r="K141" s="160"/>
      <c r="L141" s="184"/>
      <c r="M141" s="186"/>
      <c r="N141" s="189"/>
      <c r="O141" s="192"/>
      <c r="P141" s="182"/>
      <c r="Q141" s="192"/>
      <c r="R141" s="182"/>
      <c r="S141" s="182"/>
      <c r="T141" s="182"/>
      <c r="U141" s="157"/>
      <c r="V141" s="162"/>
      <c r="W141" s="162"/>
      <c r="X141" s="194"/>
      <c r="Y141" s="160"/>
      <c r="Z141" s="160"/>
      <c r="AA141" s="164"/>
      <c r="AB141" s="164"/>
      <c r="AC141" s="164"/>
      <c r="AD141" s="195"/>
      <c r="AE141" s="157"/>
      <c r="AF141" s="158"/>
      <c r="AG141" s="157"/>
      <c r="AH141" s="157"/>
      <c r="AI141" s="158"/>
      <c r="AJ141" s="157"/>
      <c r="AK141" s="196"/>
      <c r="AL141" s="20" t="str">
        <f>CONCATENATE(J140," Control"," 2")</f>
        <v>POSPR  Control 2</v>
      </c>
      <c r="AM141" s="22"/>
      <c r="AN141" s="22"/>
      <c r="AO141" s="22"/>
      <c r="AP141" s="22" t="str">
        <f t="shared" si="700"/>
        <v xml:space="preserve">  a través de </v>
      </c>
      <c r="AQ141" s="20"/>
      <c r="AR141" s="20" t="str">
        <f t="shared" si="678"/>
        <v/>
      </c>
      <c r="AS141" s="20"/>
      <c r="AT141" s="20" t="str">
        <f t="shared" si="679"/>
        <v/>
      </c>
      <c r="AU141" s="20"/>
      <c r="AV141" s="20"/>
      <c r="AW141" s="20"/>
      <c r="AX141" s="21" t="str">
        <f t="shared" ref="AX141:AX143" si="709">+IF(AR141="Probabilidad",AX140-(AX140*AT141),AX140)</f>
        <v/>
      </c>
      <c r="AY141" s="20" t="str">
        <f t="shared" si="702"/>
        <v/>
      </c>
      <c r="AZ141" s="21" t="e">
        <f t="shared" ref="AZ141:AZ143" si="710">+IF(AR141="Impacto",AZ140-(AZ140*AT141),AZ140)</f>
        <v>#N/A</v>
      </c>
      <c r="BA141" s="20" t="str">
        <f t="shared" si="704"/>
        <v/>
      </c>
      <c r="BB141" s="160"/>
      <c r="BC141" s="160"/>
      <c r="BD141" s="198"/>
      <c r="BE141" s="20" t="str">
        <f>CONCATENATE(J140," Acción preventiva"," 2")</f>
        <v>POSPR  Acción preventiva 2</v>
      </c>
      <c r="BF141" s="22"/>
      <c r="BG141" s="22"/>
      <c r="BH141" s="22"/>
      <c r="BI141" s="20">
        <f t="shared" si="660"/>
        <v>0</v>
      </c>
      <c r="BJ141" s="20"/>
      <c r="BK141" s="20"/>
      <c r="BL141" s="20"/>
      <c r="BM141" s="20"/>
      <c r="BN141" s="20"/>
      <c r="BO141" s="20"/>
      <c r="BP141" s="20"/>
      <c r="BQ141" s="20"/>
      <c r="BR141" s="20"/>
      <c r="BS141" s="20"/>
      <c r="BT141" s="20"/>
      <c r="BU141" s="20"/>
      <c r="BV141" s="200"/>
      <c r="BW141" s="37"/>
      <c r="BX141" s="37"/>
      <c r="BY141" s="37"/>
      <c r="BZ141" s="37"/>
      <c r="CA141" s="37"/>
      <c r="CB141" s="37"/>
      <c r="CC141" s="37"/>
      <c r="CD141" s="37"/>
      <c r="CE141" s="37"/>
      <c r="CF141" s="37"/>
      <c r="CG141" s="37"/>
      <c r="CH141" s="37"/>
      <c r="CI141" s="37">
        <f t="shared" si="683"/>
        <v>0</v>
      </c>
      <c r="CJ141" s="38"/>
      <c r="CK141" s="23"/>
      <c r="CL141" s="24"/>
      <c r="CM141" s="167"/>
      <c r="CN141" s="25" t="e">
        <f t="shared" ref="CN141" si="711">1-(CL141/CM140)</f>
        <v>#DIV/0!</v>
      </c>
      <c r="CO141" s="23" t="e" cm="1">
        <f t="array" ref="CO141">+_xlfn.IFS(CN141&lt;0.8,"Cambio",CN141&lt;0.9,"Revisión de control",CN141&gt;0.89,"Se mantiene")</f>
        <v>#DIV/0!</v>
      </c>
      <c r="CP141" s="144"/>
      <c r="CQ141" s="144"/>
      <c r="CR141" s="144"/>
      <c r="CS141" s="144"/>
      <c r="CT141" s="25">
        <f t="shared" si="708"/>
        <v>1</v>
      </c>
    </row>
    <row r="142" spans="1:98" ht="60" hidden="1" customHeight="1" x14ac:dyDescent="0.35">
      <c r="A142" s="147"/>
      <c r="B142" s="228"/>
      <c r="C142" s="149" t="s">
        <v>145</v>
      </c>
      <c r="D142" s="173"/>
      <c r="E142" s="176"/>
      <c r="F142" s="173"/>
      <c r="G142" s="208"/>
      <c r="H142" s="157"/>
      <c r="I142" s="182"/>
      <c r="J142" s="160"/>
      <c r="K142" s="160"/>
      <c r="L142" s="184"/>
      <c r="M142" s="186"/>
      <c r="N142" s="189"/>
      <c r="O142" s="192"/>
      <c r="P142" s="182"/>
      <c r="Q142" s="192"/>
      <c r="R142" s="182"/>
      <c r="S142" s="182"/>
      <c r="T142" s="182"/>
      <c r="U142" s="157"/>
      <c r="V142" s="162"/>
      <c r="W142" s="162"/>
      <c r="X142" s="194"/>
      <c r="Y142" s="160"/>
      <c r="Z142" s="160"/>
      <c r="AA142" s="164"/>
      <c r="AB142" s="164"/>
      <c r="AC142" s="164"/>
      <c r="AD142" s="195"/>
      <c r="AE142" s="157"/>
      <c r="AF142" s="158"/>
      <c r="AG142" s="157"/>
      <c r="AH142" s="157"/>
      <c r="AI142" s="158"/>
      <c r="AJ142" s="157"/>
      <c r="AK142" s="196"/>
      <c r="AL142" s="20" t="str">
        <f>CONCATENATE(J140," Control"," 3")</f>
        <v>POSPR  Control 3</v>
      </c>
      <c r="AM142" s="22"/>
      <c r="AN142" s="22"/>
      <c r="AO142" s="22"/>
      <c r="AP142" s="22" t="str">
        <f t="shared" si="700"/>
        <v xml:space="preserve">  a través de </v>
      </c>
      <c r="AQ142" s="20"/>
      <c r="AR142" s="20" t="str">
        <f t="shared" si="678"/>
        <v/>
      </c>
      <c r="AS142" s="20"/>
      <c r="AT142" s="20" t="str">
        <f t="shared" si="679"/>
        <v/>
      </c>
      <c r="AU142" s="20"/>
      <c r="AV142" s="20"/>
      <c r="AW142" s="20"/>
      <c r="AX142" s="21" t="str">
        <f t="shared" si="709"/>
        <v/>
      </c>
      <c r="AY142" s="20" t="str">
        <f t="shared" si="702"/>
        <v/>
      </c>
      <c r="AZ142" s="21" t="e">
        <f t="shared" si="710"/>
        <v>#N/A</v>
      </c>
      <c r="BA142" s="20" t="str">
        <f t="shared" si="704"/>
        <v/>
      </c>
      <c r="BB142" s="160"/>
      <c r="BC142" s="160"/>
      <c r="BD142" s="198"/>
      <c r="BE142" s="20" t="str">
        <f>CONCATENATE(J140," Acción preventiva"," 3")</f>
        <v>POSPR  Acción preventiva 3</v>
      </c>
      <c r="BF142" s="22"/>
      <c r="BG142" s="22"/>
      <c r="BH142" s="22"/>
      <c r="BI142" s="20">
        <f t="shared" si="660"/>
        <v>0</v>
      </c>
      <c r="BJ142" s="20"/>
      <c r="BK142" s="20"/>
      <c r="BL142" s="20"/>
      <c r="BM142" s="20"/>
      <c r="BN142" s="20"/>
      <c r="BO142" s="20"/>
      <c r="BP142" s="20"/>
      <c r="BQ142" s="20"/>
      <c r="BR142" s="20"/>
      <c r="BS142" s="20"/>
      <c r="BT142" s="20"/>
      <c r="BU142" s="20"/>
      <c r="BV142" s="200"/>
      <c r="BW142" s="37"/>
      <c r="BX142" s="37"/>
      <c r="BY142" s="37"/>
      <c r="BZ142" s="37"/>
      <c r="CA142" s="37"/>
      <c r="CB142" s="37"/>
      <c r="CC142" s="37"/>
      <c r="CD142" s="37"/>
      <c r="CE142" s="37"/>
      <c r="CF142" s="37"/>
      <c r="CG142" s="37"/>
      <c r="CH142" s="37"/>
      <c r="CI142" s="37">
        <f t="shared" si="683"/>
        <v>0</v>
      </c>
      <c r="CJ142" s="38"/>
      <c r="CK142" s="23"/>
      <c r="CL142" s="24"/>
      <c r="CM142" s="167"/>
      <c r="CN142" s="25" t="e">
        <f t="shared" ref="CN142" si="712">1-(CL142/CM140)</f>
        <v>#DIV/0!</v>
      </c>
      <c r="CO142" s="23" t="e" cm="1">
        <f t="array" ref="CO142">+_xlfn.IFS(CN142&lt;0.8,"Cambio",CN142&lt;0.9,"Revisión de control",CN142&gt;0.89,"Se mantiene")</f>
        <v>#DIV/0!</v>
      </c>
      <c r="CP142" s="144"/>
      <c r="CQ142" s="144"/>
      <c r="CR142" s="144"/>
      <c r="CS142" s="144"/>
      <c r="CT142" s="25">
        <f t="shared" si="708"/>
        <v>1</v>
      </c>
    </row>
    <row r="143" spans="1:98" ht="60" hidden="1" customHeight="1" x14ac:dyDescent="0.35">
      <c r="A143" s="147"/>
      <c r="B143" s="229"/>
      <c r="C143" s="149" t="s">
        <v>145</v>
      </c>
      <c r="D143" s="174"/>
      <c r="E143" s="177"/>
      <c r="F143" s="174"/>
      <c r="G143" s="208"/>
      <c r="H143" s="157"/>
      <c r="I143" s="183"/>
      <c r="J143" s="161"/>
      <c r="K143" s="161"/>
      <c r="L143" s="184"/>
      <c r="M143" s="187"/>
      <c r="N143" s="190"/>
      <c r="O143" s="193"/>
      <c r="P143" s="183"/>
      <c r="Q143" s="193"/>
      <c r="R143" s="183"/>
      <c r="S143" s="183"/>
      <c r="T143" s="183"/>
      <c r="U143" s="157"/>
      <c r="V143" s="162"/>
      <c r="W143" s="162"/>
      <c r="X143" s="194"/>
      <c r="Y143" s="161"/>
      <c r="Z143" s="161"/>
      <c r="AA143" s="165"/>
      <c r="AB143" s="165"/>
      <c r="AC143" s="165"/>
      <c r="AD143" s="195"/>
      <c r="AE143" s="157"/>
      <c r="AF143" s="158"/>
      <c r="AG143" s="157"/>
      <c r="AH143" s="157"/>
      <c r="AI143" s="158"/>
      <c r="AJ143" s="157"/>
      <c r="AK143" s="196"/>
      <c r="AL143" s="20" t="str">
        <f>CONCATENATE(J140," Control"," 4")</f>
        <v>POSPR  Control 4</v>
      </c>
      <c r="AM143" s="22"/>
      <c r="AN143" s="22"/>
      <c r="AO143" s="22"/>
      <c r="AP143" s="22" t="str">
        <f t="shared" si="700"/>
        <v xml:space="preserve">  a través de </v>
      </c>
      <c r="AQ143" s="20"/>
      <c r="AR143" s="20" t="str">
        <f t="shared" si="678"/>
        <v/>
      </c>
      <c r="AS143" s="20"/>
      <c r="AT143" s="20" t="str">
        <f t="shared" si="679"/>
        <v/>
      </c>
      <c r="AU143" s="20"/>
      <c r="AV143" s="20"/>
      <c r="AW143" s="20"/>
      <c r="AX143" s="21" t="str">
        <f t="shared" si="709"/>
        <v/>
      </c>
      <c r="AY143" s="20" t="str">
        <f t="shared" si="702"/>
        <v/>
      </c>
      <c r="AZ143" s="21" t="e">
        <f t="shared" si="710"/>
        <v>#N/A</v>
      </c>
      <c r="BA143" s="20" t="str">
        <f t="shared" si="704"/>
        <v/>
      </c>
      <c r="BB143" s="161"/>
      <c r="BC143" s="161"/>
      <c r="BD143" s="199"/>
      <c r="BE143" s="20" t="str">
        <f>CONCATENATE(J140," Acción preventiva"," 4")</f>
        <v>POSPR  Acción preventiva 4</v>
      </c>
      <c r="BF143" s="22"/>
      <c r="BG143" s="22"/>
      <c r="BH143" s="22"/>
      <c r="BI143" s="20">
        <f t="shared" si="660"/>
        <v>0</v>
      </c>
      <c r="BJ143" s="20"/>
      <c r="BK143" s="20"/>
      <c r="BL143" s="20"/>
      <c r="BM143" s="20"/>
      <c r="BN143" s="20"/>
      <c r="BO143" s="20"/>
      <c r="BP143" s="20"/>
      <c r="BQ143" s="20"/>
      <c r="BR143" s="20"/>
      <c r="BS143" s="20"/>
      <c r="BT143" s="20"/>
      <c r="BU143" s="20"/>
      <c r="BV143" s="200"/>
      <c r="BW143" s="37"/>
      <c r="BX143" s="37"/>
      <c r="BY143" s="37"/>
      <c r="BZ143" s="37"/>
      <c r="CA143" s="37"/>
      <c r="CB143" s="37"/>
      <c r="CC143" s="37"/>
      <c r="CD143" s="37"/>
      <c r="CE143" s="37"/>
      <c r="CF143" s="37"/>
      <c r="CG143" s="37"/>
      <c r="CH143" s="37"/>
      <c r="CI143" s="37">
        <f t="shared" si="683"/>
        <v>0</v>
      </c>
      <c r="CJ143" s="38"/>
      <c r="CK143" s="23"/>
      <c r="CL143" s="24"/>
      <c r="CM143" s="168"/>
      <c r="CN143" s="25" t="e">
        <f t="shared" ref="CN143" si="713">1-(CL143/CM140)</f>
        <v>#DIV/0!</v>
      </c>
      <c r="CO143" s="23" t="e" cm="1">
        <f t="array" ref="CO143">+_xlfn.IFS(CN143&lt;0.8,"Cambio",CN143&lt;0.9,"Revisión de control",CN143&gt;0.89,"Se mantiene")</f>
        <v>#DIV/0!</v>
      </c>
      <c r="CP143" s="144"/>
      <c r="CQ143" s="144"/>
      <c r="CR143" s="144"/>
      <c r="CS143" s="144"/>
      <c r="CT143" s="25">
        <f t="shared" si="708"/>
        <v>1</v>
      </c>
    </row>
    <row r="144" spans="1:98" ht="60" customHeight="1" x14ac:dyDescent="0.35">
      <c r="A144" s="147" t="s">
        <v>1253</v>
      </c>
      <c r="B144" s="204" t="s">
        <v>146</v>
      </c>
      <c r="C144" s="149" t="s">
        <v>147</v>
      </c>
      <c r="D144" s="172" t="str">
        <f>VLOOKUP(B144,Datos!$B$65:$F$80,3,FALSE)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4" s="175" t="str">
        <f>VLOOKUP(B144,Datos!$B$65:$F$80,5,FALSE)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4" s="172" t="str">
        <f>VLOOKUP(B144,Datos!$B$65:$F$80,4,FALSE)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4" s="208" t="s">
        <v>1252</v>
      </c>
      <c r="H144" s="157" t="s">
        <v>1256</v>
      </c>
      <c r="I144" s="181">
        <f t="shared" ref="I144" si="714">IF(K144="",0,1)</f>
        <v>1</v>
      </c>
      <c r="J144" s="159" t="str">
        <f t="shared" ref="J144" si="715">CONCATENATE(C144," ",K144)</f>
        <v>SEJUT 24</v>
      </c>
      <c r="K144" s="159">
        <v>24</v>
      </c>
      <c r="L144" s="184">
        <v>46150</v>
      </c>
      <c r="M144" s="185">
        <f ca="1">+TODAY()-L144</f>
        <v>1</v>
      </c>
      <c r="N144" s="188" t="s">
        <v>1257</v>
      </c>
      <c r="O144" s="191" t="s">
        <v>19</v>
      </c>
      <c r="P144" s="181">
        <f>VLOOKUP(O144,Datos!$B$20:$D$25,3,FALSE)</f>
        <v>0.2</v>
      </c>
      <c r="Q144" s="191" t="s">
        <v>32</v>
      </c>
      <c r="R144" s="181">
        <f>VLOOKUP(Q144,Datos!$C$20:$D$25,2,FALSE)</f>
        <v>0.8</v>
      </c>
      <c r="S144" s="181">
        <f t="shared" ref="S144" si="716">+IF(P144="",R144,IF(R144="",P144,IF(P144&gt;R144,P144,R144)))</f>
        <v>0.8</v>
      </c>
      <c r="T144" s="181" t="str" cm="1">
        <f t="array" ref="T144">_xlfn.IFS(S144=P144,O144,S144=R144,Q144)</f>
        <v>El riesgo afecta la imagen de  la entidad con efecto publicitario sostenido a nivel de sector administrativo, nivel departamental o municipal</v>
      </c>
      <c r="U144" s="157" t="s">
        <v>4</v>
      </c>
      <c r="V144" s="162" t="s">
        <v>1259</v>
      </c>
      <c r="W144" s="162" t="s">
        <v>1260</v>
      </c>
      <c r="X144" s="194" t="str">
        <f t="shared" ref="X144" si="717">CONCATENATE("Posibilidad de"," ",U144," ",V144," debido ",W144)</f>
        <v>Posibilidad de pérdida reputacional en la credibilidad institucional ante los grupos de interés debido a la decisión generada erradamente en el acto administrativo de decisión o cierre de etapa administrativa del proceso agrario</v>
      </c>
      <c r="Y144" s="159" t="s">
        <v>208</v>
      </c>
      <c r="Z144" s="159" t="s">
        <v>214</v>
      </c>
      <c r="AA144" s="163" t="s">
        <v>342</v>
      </c>
      <c r="AB144" s="163" t="s">
        <v>1037</v>
      </c>
      <c r="AC144" s="163" t="s">
        <v>1262</v>
      </c>
      <c r="AD144" s="195">
        <v>727</v>
      </c>
      <c r="AE144" s="157" t="str">
        <f t="shared" ref="AE144" si="718">IF(AD144&lt;=0,"",IF(AD144&lt;=2,"Muy Baja",IF(AD144&lt;=24,"Baja",IF(AD144&lt;=500,"Media",IF(AD144&lt;=5000,"Alta","Muy Alta")))))</f>
        <v>Alta</v>
      </c>
      <c r="AF144" s="158">
        <f t="shared" ref="AF144" si="719">IF(AE144="","",IF(AE144="Muy Baja",0.2,IF(AE144="Baja",0.4,IF(AE144="Media",0.6,IF(AE144="Alta",0.8,IF(AE144="Muy Alta",1,))))))</f>
        <v>0.8</v>
      </c>
      <c r="AG144" s="158" t="str">
        <f t="shared" ref="AG144" si="720">+T144</f>
        <v>El riesgo afecta la imagen de  la entidad con efecto publicitario sostenido a nivel de sector administrativo, nivel departamental o municipal</v>
      </c>
      <c r="AH144" s="157" t="str" cm="1">
        <f t="array" ref="AH144">_xlfn.IFS(AG144=Datos!$C$6,"Leve",AG144=Datos!$D$6,"Leve",AG144=Datos!$C$7,"Menor",AG144=Datos!$D$7,"Menor",AG144=Datos!$C$8,"Moderado",AG144=Datos!$D$8,"Moderado",AG144=Datos!$C$9,"Mayor",AG144=Datos!$D$9,"Mayor",AG144=Datos!$C$10,"Catastrófico",AG144=Datos!$D$10,"Catastrófico")</f>
        <v>Mayor</v>
      </c>
      <c r="AI144" s="158">
        <f t="shared" ref="AI144" si="721">IF(AH144="","",IF(AH144="Leve",0.2,IF(AH144="Menor",0.4,IF(AH144="Moderado",0.6,IF(AH144="Mayor",0.8,IF(AH144="Catastrófico",1,))))))</f>
        <v>0.8</v>
      </c>
      <c r="AJ144" s="157" t="str">
        <f t="shared" ref="AJ144" si="722">IF(OR(AND(AE144="Muy Baja",AH144="Leve"),AND(AE144="Muy Baja",AH144="Menor"),AND(AE144="Baja",AH144="Leve")),"Bajo",IF(OR(AND(AE144="Muy baja",AH144="Moderado"),AND(AE144="Baja",AH144="Menor"),AND(AE144="Baja",AH144="Moderado"),AND(AE144="Media",AH144="Leve"),AND(AE144="Media",AH144="Menor"),AND(AE144="Media",AH144="Moderado"),AND(AE144="Alta",AH144="Leve"),AND(AE144="Alta",AH144="Menor")),"Moderado",IF(OR(AND(AE144="Muy Baja",AH144="Mayor"),AND(AE144="Baja",AH144="Mayor"),AND(AE144="Media",AH144="Mayor"),AND(AE144="Alta",AH144="Moderado"),AND(AE144="Alta",AH144="Mayor"),AND(AE144="Muy Alta",AH144="Leve"),AND(AE144="Muy Alta",AH144="Menor"),AND(AE144="Muy Alta",AH144="Moderado"),AND(AE144="Muy Alta",AH144="Mayor")),"Alto",IF(OR(AND(AE144="Muy Baja",AH144="Catastrófico"),AND(AE144="Baja",AH144="Catastrófico"),AND(AE144="Media",AH144="Catastrófico"),AND(AE144="Alta",AH144="Catastrófico"),AND(AE144="Muy Alta",AH144="Catastrófico")),"Extremo",""))))</f>
        <v>Alto</v>
      </c>
      <c r="AK144" s="196" t="str" cm="1">
        <f t="array" ref="AK144">_xlfn.IFS(AJ144="Bajo","Aceptar",AJ144="Moderado","Reducir",AJ144="Alto","Reducir",AJ144="Extremo","Reducir")</f>
        <v>Reducir</v>
      </c>
      <c r="AL144" s="20" t="str">
        <f>CONCATENATE(J144," Control"," 1")</f>
        <v>SEJUT 24 Control 1</v>
      </c>
      <c r="AM144" s="22" t="s">
        <v>1705</v>
      </c>
      <c r="AN144" s="22" t="s">
        <v>1263</v>
      </c>
      <c r="AO144" s="22" t="s">
        <v>1264</v>
      </c>
      <c r="AP144" s="22" t="str">
        <f t="shared" si="560"/>
        <v>La SUBDIRECCIÓN DE PROCESOS AGRARIOS Y GESTIÓN JURÍDICA revisa, antes de ser suscritos, todos los actos administrativos definitivos o que cierran etapa administrativa y ordenan demanda, generados en el marco de la gestión de los procesos especiales agrarios a través de la matriz de los actos administrativos expedidos mensualmente por la SPAGJ, donde consta la validación indicando, nombre del revisor, el número de expediente y el número del acto administrativo que está en los sistemas de información de la ANT.</v>
      </c>
      <c r="AQ144" s="20" t="s">
        <v>54</v>
      </c>
      <c r="AR144" s="20" t="str">
        <f t="shared" si="678"/>
        <v>Probabilidad</v>
      </c>
      <c r="AS144" s="20" t="s">
        <v>56</v>
      </c>
      <c r="AT144" s="20" t="str">
        <f t="shared" si="679"/>
        <v>30%</v>
      </c>
      <c r="AU144" s="20" t="s">
        <v>1</v>
      </c>
      <c r="AV144" s="20" t="s">
        <v>2</v>
      </c>
      <c r="AW144" s="20" t="s">
        <v>3</v>
      </c>
      <c r="AX144" s="21">
        <f t="shared" ref="AX144" si="723">+IF(AR144="Probabilidad",AF144-(AF144*AT144),AF144)</f>
        <v>0.56000000000000005</v>
      </c>
      <c r="AY144" s="20" t="str">
        <f t="shared" si="702"/>
        <v>Media</v>
      </c>
      <c r="AZ144" s="21">
        <f t="shared" ref="AZ144" si="724">+IF(AR144="Impacto",AI144-(AI144*AT144),AI144)</f>
        <v>0.8</v>
      </c>
      <c r="BA144" s="20" t="str">
        <f t="shared" si="704"/>
        <v>Mayor</v>
      </c>
      <c r="BB144" s="159" t="str">
        <f t="shared" ref="BB144" si="725">IF(OR(AND(AY147="Muy Baja",BA147="Leve"),AND(AY147="Muy Baja",BA147="Menor"),AND(AY147="Baja",BA147="Leve")),"Bajo",IF(OR(AND(AY147="Muy baja",BA147="Moderado"),AND(AY147="Baja",BA147="Menor"),AND(AY147="Baja",BA147="Moderado"),AND(AY147="Media",BA147="Leve"),AND(AY147="Media",BA147="Menor"),AND(AY147="Media",BA147="Moderado"),AND(AY147="Alta",BA147="Leve"),AND(AY147="Alta",BA147="Menor")),"Moderado",IF(OR(AND(AY147="Muy Baja",BA147="Mayor"),AND(AY147="Baja",BA147="Mayor"),AND(AY147="Media",BA147="Mayor"),AND(AY147="Alta",BA147="Moderado"),AND(AY147="Alta",BA147="Mayor"),AND(AY147="Muy Alta",BA147="Leve"),AND(AY147="Muy Alta",BA147="Menor"),AND(AY147="Muy Alta",BA147="Moderado"),AND(AY147="Muy Alta",BA147="Mayor")),"Alto",IF(OR(AND(AY147="Muy Baja",BA147="Catastrófico"),AND(AY147="Baja",BA147="Catastrófico"),AND(AY147="Media",BA147="Catastrófico"),AND(AY147="Alta",BA147="Catastrófico"),AND(AY147="Muy Alta",BA147="Catastrófico")),"Extremo",""))))</f>
        <v>Moderado</v>
      </c>
      <c r="BC144" s="159" t="str" cm="1">
        <f t="array" ref="BC144">_xlfn.IFS(BB144="Bajo","Aceptar",BB144="Moderado","Reducir",BB144="Alto","Reducir",BB144="Extremo","Reducir")</f>
        <v>Reducir</v>
      </c>
      <c r="BD144" s="197" t="str" cm="1">
        <f t="array" ref="BD144">_xlfn.IFS(BC144="Aceptar","No",BC144="Reducir","Si")</f>
        <v>Si</v>
      </c>
      <c r="BE144" s="20" t="str">
        <f>CONCATENATE(J144," Acción preventiva"," 1")</f>
        <v>SEJUT 24 Acción preventiva 1</v>
      </c>
      <c r="BF144" s="22" t="s">
        <v>1704</v>
      </c>
      <c r="BG144" s="22" t="s">
        <v>1272</v>
      </c>
      <c r="BH144" s="22" t="s">
        <v>463</v>
      </c>
      <c r="BI144" s="20">
        <f t="shared" ref="BI144:BI171" si="726">+SUM(BJ144:BU144)</f>
        <v>8</v>
      </c>
      <c r="BJ144" s="20"/>
      <c r="BK144" s="20"/>
      <c r="BL144" s="20"/>
      <c r="BM144" s="20">
        <v>1</v>
      </c>
      <c r="BN144" s="20">
        <v>1</v>
      </c>
      <c r="BO144" s="20">
        <v>1</v>
      </c>
      <c r="BP144" s="20">
        <v>1</v>
      </c>
      <c r="BQ144" s="20">
        <v>1</v>
      </c>
      <c r="BR144" s="20">
        <v>1</v>
      </c>
      <c r="BS144" s="20">
        <v>1</v>
      </c>
      <c r="BT144" s="20">
        <v>1</v>
      </c>
      <c r="BU144" s="20"/>
      <c r="BV144" s="200">
        <f t="shared" ref="BV144:BV196" si="727">+AVERAGE(CI144:CI147)/AVERAGE(BI144:BI147)</f>
        <v>0</v>
      </c>
      <c r="BW144" s="37"/>
      <c r="BX144" s="37"/>
      <c r="BY144" s="37"/>
      <c r="BZ144" s="37"/>
      <c r="CA144" s="37"/>
      <c r="CB144" s="37"/>
      <c r="CC144" s="37"/>
      <c r="CD144" s="37"/>
      <c r="CE144" s="37"/>
      <c r="CF144" s="37"/>
      <c r="CG144" s="37"/>
      <c r="CH144" s="37"/>
      <c r="CI144" s="37">
        <f t="shared" si="683"/>
        <v>0</v>
      </c>
      <c r="CJ144" s="38"/>
      <c r="CK144" s="23"/>
      <c r="CL144" s="24"/>
      <c r="CM144" s="166">
        <f t="shared" ref="CM144" si="728">+AD144</f>
        <v>727</v>
      </c>
      <c r="CN144" s="25">
        <f t="shared" ref="CN144" si="729">1-(CL144/CM144)</f>
        <v>1</v>
      </c>
      <c r="CO144" s="23" t="str" cm="1">
        <f t="array" ref="CO144">+_xlfn.IFS(CN144&lt;0.8,"Cambio",CN144&lt;0.9,"Revisión de control",CN144&gt;0.89,"Se mantiene")</f>
        <v>Se mantiene</v>
      </c>
      <c r="CP144" s="144"/>
      <c r="CQ144" s="144"/>
      <c r="CR144" s="144"/>
      <c r="CS144" s="144"/>
      <c r="CT144" s="25">
        <f t="shared" ref="CT144:CT219" si="730">(_xlfn.IFS(CK144="",1,CK144="SI",0)+_xlfn.IFS(CP144="",1,CP144="SI",1,CP144="NO",0)+_xlfn.IFS(CQ144="",1,CQ144="SI",1,CQ144="NO",0)+_xlfn.IFS(CR144="",1,CR144="SI",1,CR144="NO",0)+_xlfn.IFS(CS144="",1,CS144="SI",1,CS144="NO",0))/5</f>
        <v>1</v>
      </c>
    </row>
    <row r="145" spans="1:98" ht="60" customHeight="1" x14ac:dyDescent="0.35">
      <c r="A145" s="147" t="s">
        <v>1253</v>
      </c>
      <c r="B145" s="205"/>
      <c r="C145" s="149" t="s">
        <v>147</v>
      </c>
      <c r="D145" s="173"/>
      <c r="E145" s="176"/>
      <c r="F145" s="173"/>
      <c r="G145" s="208"/>
      <c r="H145" s="157"/>
      <c r="I145" s="182"/>
      <c r="J145" s="160"/>
      <c r="K145" s="160"/>
      <c r="L145" s="184"/>
      <c r="M145" s="186"/>
      <c r="N145" s="189"/>
      <c r="O145" s="192"/>
      <c r="P145" s="182"/>
      <c r="Q145" s="192"/>
      <c r="R145" s="182"/>
      <c r="S145" s="182"/>
      <c r="T145" s="182"/>
      <c r="U145" s="157"/>
      <c r="V145" s="162"/>
      <c r="W145" s="162"/>
      <c r="X145" s="194"/>
      <c r="Y145" s="160"/>
      <c r="Z145" s="160"/>
      <c r="AA145" s="164"/>
      <c r="AB145" s="164"/>
      <c r="AC145" s="164"/>
      <c r="AD145" s="195"/>
      <c r="AE145" s="157"/>
      <c r="AF145" s="158"/>
      <c r="AG145" s="157"/>
      <c r="AH145" s="157"/>
      <c r="AI145" s="158"/>
      <c r="AJ145" s="157"/>
      <c r="AK145" s="196"/>
      <c r="AL145" s="20" t="str">
        <f>CONCATENATE(J144," Control"," 2")</f>
        <v>SEJUT 24 Control 2</v>
      </c>
      <c r="AM145" s="22" t="s">
        <v>1705</v>
      </c>
      <c r="AN145" s="22" t="s">
        <v>1265</v>
      </c>
      <c r="AO145" s="22" t="s">
        <v>1266</v>
      </c>
      <c r="AP145" s="22" t="str">
        <f t="shared" si="560"/>
        <v>La SUBDIRECCIÓN DE PROCESOS AGRARIOS Y GESTIÓN JURÍDICA corrige las inconsistencias de la decisión del proceso agrario a través de un acto de corrección o un nuevo acto administrativo definitivo o de cierre de etapa administrativa</v>
      </c>
      <c r="AQ145" s="20" t="s">
        <v>55</v>
      </c>
      <c r="AR145" s="20" t="str">
        <f t="shared" si="678"/>
        <v>Impacto</v>
      </c>
      <c r="AS145" s="20" t="s">
        <v>56</v>
      </c>
      <c r="AT145" s="20" t="str">
        <f t="shared" si="679"/>
        <v>25%</v>
      </c>
      <c r="AU145" s="20" t="s">
        <v>5</v>
      </c>
      <c r="AV145" s="20" t="s">
        <v>2</v>
      </c>
      <c r="AW145" s="20" t="s">
        <v>3</v>
      </c>
      <c r="AX145" s="21">
        <f t="shared" ref="AX145:AX147" si="731">+IF(AR145="Probabilidad",AX144-(AX144*AT145),AX144)</f>
        <v>0.56000000000000005</v>
      </c>
      <c r="AY145" s="20" t="str">
        <f t="shared" si="702"/>
        <v>Media</v>
      </c>
      <c r="AZ145" s="21">
        <f t="shared" ref="AZ145:AZ147" si="732">+IF(AR145="Impacto",AZ144-(AZ144*AT145),AZ144)</f>
        <v>0.60000000000000009</v>
      </c>
      <c r="BA145" s="20" t="str">
        <f t="shared" si="704"/>
        <v>Moderado</v>
      </c>
      <c r="BB145" s="160"/>
      <c r="BC145" s="160"/>
      <c r="BD145" s="198"/>
      <c r="BE145" s="20" t="str">
        <f>CONCATENATE(J144," Acción preventiva"," 2")</f>
        <v>SEJUT 24 Acción preventiva 2</v>
      </c>
      <c r="BF145" s="22" t="s">
        <v>1704</v>
      </c>
      <c r="BG145" s="22" t="s">
        <v>1273</v>
      </c>
      <c r="BH145" s="22" t="s">
        <v>463</v>
      </c>
      <c r="BI145" s="20">
        <f t="shared" si="726"/>
        <v>8</v>
      </c>
      <c r="BJ145" s="20"/>
      <c r="BK145" s="20"/>
      <c r="BL145" s="20"/>
      <c r="BM145" s="20">
        <v>1</v>
      </c>
      <c r="BN145" s="20">
        <v>1</v>
      </c>
      <c r="BO145" s="20">
        <v>1</v>
      </c>
      <c r="BP145" s="20">
        <v>1</v>
      </c>
      <c r="BQ145" s="20">
        <v>1</v>
      </c>
      <c r="BR145" s="20">
        <v>1</v>
      </c>
      <c r="BS145" s="20">
        <v>1</v>
      </c>
      <c r="BT145" s="20">
        <v>1</v>
      </c>
      <c r="BU145" s="20"/>
      <c r="BV145" s="200"/>
      <c r="BW145" s="37"/>
      <c r="BX145" s="37"/>
      <c r="BY145" s="37"/>
      <c r="BZ145" s="37"/>
      <c r="CA145" s="37"/>
      <c r="CB145" s="37"/>
      <c r="CC145" s="37"/>
      <c r="CD145" s="37"/>
      <c r="CE145" s="37"/>
      <c r="CF145" s="37"/>
      <c r="CG145" s="37"/>
      <c r="CH145" s="37"/>
      <c r="CI145" s="37">
        <f t="shared" si="683"/>
        <v>0</v>
      </c>
      <c r="CJ145" s="38"/>
      <c r="CK145" s="23"/>
      <c r="CL145" s="24"/>
      <c r="CM145" s="167"/>
      <c r="CN145" s="25">
        <f t="shared" ref="CN145" si="733">1-(CL145/CM144)</f>
        <v>1</v>
      </c>
      <c r="CO145" s="23" t="str" cm="1">
        <f t="array" ref="CO145">+_xlfn.IFS(CN145&lt;0.8,"Cambio",CN145&lt;0.9,"Revisión de control",CN145&gt;0.89,"Se mantiene")</f>
        <v>Se mantiene</v>
      </c>
      <c r="CP145" s="144"/>
      <c r="CQ145" s="144"/>
      <c r="CR145" s="144"/>
      <c r="CS145" s="144"/>
      <c r="CT145" s="25">
        <f t="shared" si="730"/>
        <v>1</v>
      </c>
    </row>
    <row r="146" spans="1:98" ht="60" customHeight="1" x14ac:dyDescent="0.35">
      <c r="A146" s="147" t="s">
        <v>1253</v>
      </c>
      <c r="B146" s="205"/>
      <c r="C146" s="149" t="s">
        <v>147</v>
      </c>
      <c r="D146" s="173"/>
      <c r="E146" s="176"/>
      <c r="F146" s="173"/>
      <c r="G146" s="208"/>
      <c r="H146" s="157"/>
      <c r="I146" s="182"/>
      <c r="J146" s="160"/>
      <c r="K146" s="160"/>
      <c r="L146" s="184"/>
      <c r="M146" s="186"/>
      <c r="N146" s="189"/>
      <c r="O146" s="192"/>
      <c r="P146" s="182"/>
      <c r="Q146" s="192"/>
      <c r="R146" s="182"/>
      <c r="S146" s="182"/>
      <c r="T146" s="182"/>
      <c r="U146" s="157"/>
      <c r="V146" s="162"/>
      <c r="W146" s="162"/>
      <c r="X146" s="194"/>
      <c r="Y146" s="160"/>
      <c r="Z146" s="160"/>
      <c r="AA146" s="164"/>
      <c r="AB146" s="164"/>
      <c r="AC146" s="164"/>
      <c r="AD146" s="195"/>
      <c r="AE146" s="157"/>
      <c r="AF146" s="158"/>
      <c r="AG146" s="157"/>
      <c r="AH146" s="157"/>
      <c r="AI146" s="158"/>
      <c r="AJ146" s="157"/>
      <c r="AK146" s="196"/>
      <c r="AL146" s="20" t="str">
        <f>CONCATENATE(J144," Control"," 3")</f>
        <v>SEJUT 24 Control 3</v>
      </c>
      <c r="AM146" s="22" t="s">
        <v>1706</v>
      </c>
      <c r="AN146" s="22" t="s">
        <v>1263</v>
      </c>
      <c r="AO146" s="22" t="s">
        <v>1267</v>
      </c>
      <c r="AP146" s="22" t="str">
        <f t="shared" si="560"/>
        <v>la SUBDIRECCIÓN DE SEGURIDAD JURÍDICA revisa, antes de ser suscritos, todos los actos administrativos definitivos o que cierran etapa administrativa y ordenan demanda, generados en el marco de la gestión de los procesos especiales agrarios a través de la matriz de los actos administrativos expedidos mensualmente por la SSJ, donde consta la validación indicando, nombre del revisor, el número de expediente y el número del acto administrativo que está en los sistemas de información de la ANT.</v>
      </c>
      <c r="AQ146" s="20" t="s">
        <v>54</v>
      </c>
      <c r="AR146" s="20" t="str">
        <f t="shared" si="678"/>
        <v>Probabilidad</v>
      </c>
      <c r="AS146" s="20" t="s">
        <v>56</v>
      </c>
      <c r="AT146" s="20" t="str">
        <f t="shared" si="679"/>
        <v>30%</v>
      </c>
      <c r="AU146" s="20" t="s">
        <v>1</v>
      </c>
      <c r="AV146" s="20" t="s">
        <v>2</v>
      </c>
      <c r="AW146" s="20" t="s">
        <v>3</v>
      </c>
      <c r="AX146" s="21">
        <f t="shared" si="731"/>
        <v>0.39200000000000002</v>
      </c>
      <c r="AY146" s="20" t="str">
        <f t="shared" si="702"/>
        <v>Baja</v>
      </c>
      <c r="AZ146" s="21">
        <f t="shared" si="732"/>
        <v>0.60000000000000009</v>
      </c>
      <c r="BA146" s="20" t="str">
        <f t="shared" si="704"/>
        <v>Moderado</v>
      </c>
      <c r="BB146" s="160"/>
      <c r="BC146" s="160"/>
      <c r="BD146" s="198"/>
      <c r="BE146" s="20" t="str">
        <f>CONCATENATE(J144," Acción preventiva"," 3")</f>
        <v>SEJUT 24 Acción preventiva 3</v>
      </c>
      <c r="BF146" s="22" t="s">
        <v>1704</v>
      </c>
      <c r="BG146" s="22" t="s">
        <v>1274</v>
      </c>
      <c r="BH146" s="22" t="s">
        <v>1275</v>
      </c>
      <c r="BI146" s="20">
        <f t="shared" si="726"/>
        <v>2</v>
      </c>
      <c r="BJ146" s="20"/>
      <c r="BK146" s="20"/>
      <c r="BL146" s="20"/>
      <c r="BM146" s="20">
        <v>1</v>
      </c>
      <c r="BN146" s="20"/>
      <c r="BO146" s="20"/>
      <c r="BP146" s="20"/>
      <c r="BQ146" s="20">
        <v>1</v>
      </c>
      <c r="BR146" s="20"/>
      <c r="BS146" s="20"/>
      <c r="BT146" s="20"/>
      <c r="BU146" s="20"/>
      <c r="BV146" s="200"/>
      <c r="BW146" s="37"/>
      <c r="BX146" s="37"/>
      <c r="BY146" s="37"/>
      <c r="BZ146" s="37"/>
      <c r="CA146" s="37"/>
      <c r="CB146" s="37"/>
      <c r="CC146" s="37"/>
      <c r="CD146" s="37"/>
      <c r="CE146" s="37"/>
      <c r="CF146" s="37"/>
      <c r="CG146" s="37"/>
      <c r="CH146" s="37"/>
      <c r="CI146" s="37">
        <f t="shared" si="683"/>
        <v>0</v>
      </c>
      <c r="CJ146" s="38"/>
      <c r="CK146" s="23"/>
      <c r="CL146" s="24"/>
      <c r="CM146" s="167"/>
      <c r="CN146" s="25">
        <f t="shared" ref="CN146" si="734">1-(CL146/CM144)</f>
        <v>1</v>
      </c>
      <c r="CO146" s="23" t="str" cm="1">
        <f t="array" ref="CO146">+_xlfn.IFS(CN146&lt;0.8,"Cambio",CN146&lt;0.9,"Revisión de control",CN146&gt;0.89,"Se mantiene")</f>
        <v>Se mantiene</v>
      </c>
      <c r="CP146" s="144"/>
      <c r="CQ146" s="144"/>
      <c r="CR146" s="144"/>
      <c r="CS146" s="144"/>
      <c r="CT146" s="25">
        <f t="shared" si="730"/>
        <v>1</v>
      </c>
    </row>
    <row r="147" spans="1:98" ht="60" customHeight="1" x14ac:dyDescent="0.35">
      <c r="A147" s="147" t="s">
        <v>1253</v>
      </c>
      <c r="B147" s="206"/>
      <c r="C147" s="149" t="s">
        <v>147</v>
      </c>
      <c r="D147" s="174"/>
      <c r="E147" s="177"/>
      <c r="F147" s="174"/>
      <c r="G147" s="208"/>
      <c r="H147" s="157"/>
      <c r="I147" s="183"/>
      <c r="J147" s="161"/>
      <c r="K147" s="161"/>
      <c r="L147" s="184"/>
      <c r="M147" s="187"/>
      <c r="N147" s="190"/>
      <c r="O147" s="193"/>
      <c r="P147" s="183"/>
      <c r="Q147" s="193"/>
      <c r="R147" s="183"/>
      <c r="S147" s="183"/>
      <c r="T147" s="183"/>
      <c r="U147" s="157"/>
      <c r="V147" s="162"/>
      <c r="W147" s="162"/>
      <c r="X147" s="194"/>
      <c r="Y147" s="161"/>
      <c r="Z147" s="161"/>
      <c r="AA147" s="165"/>
      <c r="AB147" s="165"/>
      <c r="AC147" s="165"/>
      <c r="AD147" s="195"/>
      <c r="AE147" s="157"/>
      <c r="AF147" s="158"/>
      <c r="AG147" s="157"/>
      <c r="AH147" s="157"/>
      <c r="AI147" s="158"/>
      <c r="AJ147" s="157"/>
      <c r="AK147" s="196"/>
      <c r="AL147" s="20" t="str">
        <f>CONCATENATE(J144," Control"," 4")</f>
        <v>SEJUT 24 Control 4</v>
      </c>
      <c r="AM147" s="22" t="s">
        <v>1706</v>
      </c>
      <c r="AN147" s="22" t="s">
        <v>1265</v>
      </c>
      <c r="AO147" s="22" t="s">
        <v>1266</v>
      </c>
      <c r="AP147" s="22" t="str">
        <f t="shared" si="560"/>
        <v>la SUBDIRECCIÓN DE SEGURIDAD JURÍDICA corrige las inconsistencias de la decisión del proceso agrario a través de un acto de corrección o un nuevo acto administrativo definitivo o de cierre de etapa administrativa</v>
      </c>
      <c r="AQ147" s="20" t="s">
        <v>55</v>
      </c>
      <c r="AR147" s="20" t="str">
        <f t="shared" si="678"/>
        <v>Impacto</v>
      </c>
      <c r="AS147" s="20" t="s">
        <v>56</v>
      </c>
      <c r="AT147" s="20" t="str">
        <f t="shared" si="679"/>
        <v>25%</v>
      </c>
      <c r="AU147" s="20" t="s">
        <v>5</v>
      </c>
      <c r="AV147" s="20" t="s">
        <v>2</v>
      </c>
      <c r="AW147" s="20" t="s">
        <v>3</v>
      </c>
      <c r="AX147" s="21">
        <f t="shared" si="731"/>
        <v>0.39200000000000002</v>
      </c>
      <c r="AY147" s="20" t="str">
        <f t="shared" si="702"/>
        <v>Baja</v>
      </c>
      <c r="AZ147" s="21">
        <f t="shared" si="732"/>
        <v>0.45000000000000007</v>
      </c>
      <c r="BA147" s="20" t="str">
        <f t="shared" si="704"/>
        <v>Moderado</v>
      </c>
      <c r="BB147" s="161"/>
      <c r="BC147" s="161"/>
      <c r="BD147" s="199"/>
      <c r="BE147" s="20" t="str">
        <f>CONCATENATE(J144," Acción preventiva"," 4")</f>
        <v>SEJUT 24 Acción preventiva 4</v>
      </c>
      <c r="BF147" s="22" t="s">
        <v>1704</v>
      </c>
      <c r="BG147" s="22"/>
      <c r="BH147" s="22"/>
      <c r="BI147" s="20">
        <f t="shared" si="726"/>
        <v>0</v>
      </c>
      <c r="BJ147" s="20"/>
      <c r="BK147" s="20"/>
      <c r="BL147" s="20"/>
      <c r="BM147" s="20"/>
      <c r="BN147" s="20"/>
      <c r="BO147" s="20"/>
      <c r="BP147" s="20"/>
      <c r="BQ147" s="20"/>
      <c r="BR147" s="20"/>
      <c r="BS147" s="20"/>
      <c r="BT147" s="20"/>
      <c r="BU147" s="20"/>
      <c r="BV147" s="200"/>
      <c r="BW147" s="37"/>
      <c r="BX147" s="37"/>
      <c r="BY147" s="37"/>
      <c r="BZ147" s="37"/>
      <c r="CA147" s="37"/>
      <c r="CB147" s="37"/>
      <c r="CC147" s="37"/>
      <c r="CD147" s="37"/>
      <c r="CE147" s="37"/>
      <c r="CF147" s="37"/>
      <c r="CG147" s="37"/>
      <c r="CH147" s="37"/>
      <c r="CI147" s="37">
        <f t="shared" si="683"/>
        <v>0</v>
      </c>
      <c r="CJ147" s="38"/>
      <c r="CK147" s="23"/>
      <c r="CL147" s="24"/>
      <c r="CM147" s="168"/>
      <c r="CN147" s="25">
        <f t="shared" ref="CN147" si="735">1-(CL147/CM144)</f>
        <v>1</v>
      </c>
      <c r="CO147" s="23" t="str" cm="1">
        <f t="array" ref="CO147">+_xlfn.IFS(CN147&lt;0.8,"Cambio",CN147&lt;0.9,"Revisión de control",CN147&gt;0.89,"Se mantiene")</f>
        <v>Se mantiene</v>
      </c>
      <c r="CP147" s="144"/>
      <c r="CQ147" s="144"/>
      <c r="CR147" s="144"/>
      <c r="CS147" s="144"/>
      <c r="CT147" s="25">
        <f t="shared" si="730"/>
        <v>1</v>
      </c>
    </row>
    <row r="148" spans="1:98" ht="60" customHeight="1" x14ac:dyDescent="0.35">
      <c r="A148" s="147" t="s">
        <v>1253</v>
      </c>
      <c r="B148" s="204" t="s">
        <v>146</v>
      </c>
      <c r="C148" s="149" t="s">
        <v>147</v>
      </c>
      <c r="D148" s="172" t="str">
        <f>VLOOKUP(B148,Datos!$B$65:$F$80,3,FALSE)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8" s="175" t="str">
        <f>VLOOKUP(B148,Datos!$B$65:$F$80,5,FALSE)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8" s="172" t="str">
        <f>VLOOKUP(B148,Datos!$B$65:$F$80,4,FALSE)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8" s="208" t="s">
        <v>1252</v>
      </c>
      <c r="H148" s="157" t="s">
        <v>1256</v>
      </c>
      <c r="I148" s="181">
        <f t="shared" ref="I148" si="736">IF(K148="",0,1)</f>
        <v>1</v>
      </c>
      <c r="J148" s="159" t="str">
        <f t="shared" ref="J148" si="737">CONCATENATE(C148," ",K148)</f>
        <v>SEJUT 25</v>
      </c>
      <c r="K148" s="159">
        <v>25</v>
      </c>
      <c r="L148" s="184">
        <v>46150</v>
      </c>
      <c r="M148" s="185">
        <f ca="1">+TODAY()-L148</f>
        <v>1</v>
      </c>
      <c r="N148" s="188" t="s">
        <v>1258</v>
      </c>
      <c r="O148" s="191" t="s">
        <v>19</v>
      </c>
      <c r="P148" s="181">
        <f>VLOOKUP(O148,Datos!$B$20:$D$25,3,FALSE)</f>
        <v>0.2</v>
      </c>
      <c r="Q148" s="191" t="s">
        <v>32</v>
      </c>
      <c r="R148" s="181">
        <f>VLOOKUP(Q148,Datos!$C$20:$D$25,2,FALSE)</f>
        <v>0.8</v>
      </c>
      <c r="S148" s="181">
        <f t="shared" ref="S148" si="738">+IF(P148="",R148,IF(R148="",P148,IF(P148&gt;R148,P148,R148)))</f>
        <v>0.8</v>
      </c>
      <c r="T148" s="181" t="str" cm="1">
        <f t="array" ref="T148">_xlfn.IFS(S148=P148,O148,S148=R148,Q148)</f>
        <v>El riesgo afecta la imagen de  la entidad con efecto publicitario sostenido a nivel de sector administrativo, nivel departamental o municipal</v>
      </c>
      <c r="U148" s="157" t="s">
        <v>4</v>
      </c>
      <c r="V148" s="162" t="s">
        <v>1259</v>
      </c>
      <c r="W148" s="162" t="s">
        <v>1261</v>
      </c>
      <c r="X148" s="194" t="str">
        <f t="shared" ref="X148" si="739">CONCATENATE("Posibilidad de"," ",U148," ",V148," debido ",W148)</f>
        <v xml:space="preserve">Posibilidad de pérdida reputacional en la credibilidad institucional ante los grupos de interés debido al incumplimiento de los términos de Ley para resolver un recurso de reposición con relación a las decisiones de procesos agrarios </v>
      </c>
      <c r="Y148" s="159" t="s">
        <v>208</v>
      </c>
      <c r="Z148" s="159" t="s">
        <v>214</v>
      </c>
      <c r="AA148" s="163" t="s">
        <v>342</v>
      </c>
      <c r="AB148" s="163" t="s">
        <v>1037</v>
      </c>
      <c r="AC148" s="163" t="s">
        <v>1262</v>
      </c>
      <c r="AD148" s="195">
        <v>60</v>
      </c>
      <c r="AE148" s="157" t="str">
        <f t="shared" ref="AE148" si="740">IF(AD148&lt;=0,"",IF(AD148&lt;=2,"Muy Baja",IF(AD148&lt;=24,"Baja",IF(AD148&lt;=500,"Media",IF(AD148&lt;=5000,"Alta","Muy Alta")))))</f>
        <v>Media</v>
      </c>
      <c r="AF148" s="158">
        <f t="shared" ref="AF148" si="741">IF(AE148="","",IF(AE148="Muy Baja",0.2,IF(AE148="Baja",0.4,IF(AE148="Media",0.6,IF(AE148="Alta",0.8,IF(AE148="Muy Alta",1,))))))</f>
        <v>0.6</v>
      </c>
      <c r="AG148" s="158" t="str">
        <f t="shared" ref="AG148" si="742">+T148</f>
        <v>El riesgo afecta la imagen de  la entidad con efecto publicitario sostenido a nivel de sector administrativo, nivel departamental o municipal</v>
      </c>
      <c r="AH148" s="157" t="str" cm="1">
        <f t="array" ref="AH148">_xlfn.IFS(AG148=Datos!$C$6,"Leve",AG148=Datos!$D$6,"Leve",AG148=Datos!$C$7,"Menor",AG148=Datos!$D$7,"Menor",AG148=Datos!$C$8,"Moderado",AG148=Datos!$D$8,"Moderado",AG148=Datos!$C$9,"Mayor",AG148=Datos!$D$9,"Mayor",AG148=Datos!$C$10,"Catastrófico",AG148=Datos!$D$10,"Catastrófico")</f>
        <v>Mayor</v>
      </c>
      <c r="AI148" s="158">
        <f t="shared" ref="AI148" si="743">IF(AH148="","",IF(AH148="Leve",0.2,IF(AH148="Menor",0.4,IF(AH148="Moderado",0.6,IF(AH148="Mayor",0.8,IF(AH148="Catastrófico",1,))))))</f>
        <v>0.8</v>
      </c>
      <c r="AJ148" s="157" t="str">
        <f t="shared" ref="AJ148" si="744">IF(OR(AND(AE148="Muy Baja",AH148="Leve"),AND(AE148="Muy Baja",AH148="Menor"),AND(AE148="Baja",AH148="Leve")),"Bajo",IF(OR(AND(AE148="Muy baja",AH148="Moderado"),AND(AE148="Baja",AH148="Menor"),AND(AE148="Baja",AH148="Moderado"),AND(AE148="Media",AH148="Leve"),AND(AE148="Media",AH148="Menor"),AND(AE148="Media",AH148="Moderado"),AND(AE148="Alta",AH148="Leve"),AND(AE148="Alta",AH148="Menor")),"Moderado",IF(OR(AND(AE148="Muy Baja",AH148="Mayor"),AND(AE148="Baja",AH148="Mayor"),AND(AE148="Media",AH148="Mayor"),AND(AE148="Alta",AH148="Moderado"),AND(AE148="Alta",AH148="Mayor"),AND(AE148="Muy Alta",AH148="Leve"),AND(AE148="Muy Alta",AH148="Menor"),AND(AE148="Muy Alta",AH148="Moderado"),AND(AE148="Muy Alta",AH148="Mayor")),"Alto",IF(OR(AND(AE148="Muy Baja",AH148="Catastrófico"),AND(AE148="Baja",AH148="Catastrófico"),AND(AE148="Media",AH148="Catastrófico"),AND(AE148="Alta",AH148="Catastrófico"),AND(AE148="Muy Alta",AH148="Catastrófico")),"Extremo",""))))</f>
        <v>Alto</v>
      </c>
      <c r="AK148" s="196" t="str" cm="1">
        <f t="array" ref="AK148">_xlfn.IFS(AJ148="Bajo","Aceptar",AJ148="Moderado","Reducir",AJ148="Alto","Reducir",AJ148="Extremo","Reducir")</f>
        <v>Reducir</v>
      </c>
      <c r="AL148" s="20" t="str">
        <f>CONCATENATE(J148," Control"," 1")</f>
        <v>SEJUT 25 Control 1</v>
      </c>
      <c r="AM148" s="22" t="s">
        <v>1705</v>
      </c>
      <c r="AN148" s="22" t="s">
        <v>1268</v>
      </c>
      <c r="AO148" s="22" t="s">
        <v>1264</v>
      </c>
      <c r="AP148" s="22" t="str">
        <f t="shared" ref="AP148:AP151" si="745">CONCATENATE(AM148," ",AN148," a través de ",AO148)</f>
        <v>La SUBDIRECCIÓN DE PROCESOS AGRARIOS Y GESTIÓN JURÍDICA revisa los actos administrativos expedidos que resuelven recursos de reposición interpuestos a las decisiones finales de procesos agrarios a través de la matriz de los actos administrativos expedidos mensualmente por la SPAGJ, donde consta la validación indicando, nombre del revisor, el número de expediente y el número del acto administrativo que está en los sistemas de información de la ANT.</v>
      </c>
      <c r="AQ148" s="20" t="s">
        <v>54</v>
      </c>
      <c r="AR148" s="20" t="str">
        <f>IF(OR(AQ148="Preventivo",AQ148="Detectivo"),"Probabilidad",IF(AQ148="Correctivo","Impacto",""))</f>
        <v>Probabilidad</v>
      </c>
      <c r="AS148" s="20" t="s">
        <v>56</v>
      </c>
      <c r="AT148" s="20" t="str">
        <f>IF(AND(AQ148="Preventivo",AS148="Automático"),"50%",IF(AND(AQ148="Preventivo",AS148="Manual"),"40%",IF(AND(AQ148="Detectivo",AS148="Automático"),"40%",IF(AND(AQ148="Detectivo",AS148="Manual"),"30%",IF(AND(AQ148="Correctivo",AS148="Automático"),"35%",IF(AND(AQ148="Correctivo",AS148="Manual"),"25%",""))))))</f>
        <v>30%</v>
      </c>
      <c r="AU148" s="20" t="s">
        <v>1</v>
      </c>
      <c r="AV148" s="20" t="s">
        <v>2</v>
      </c>
      <c r="AW148" s="20" t="s">
        <v>3</v>
      </c>
      <c r="AX148" s="21">
        <f t="shared" ref="AX148" si="746">+IF(AR148="Probabilidad",AF148-(AF148*AT148),AF148)</f>
        <v>0.42</v>
      </c>
      <c r="AY148" s="20" t="str">
        <f t="shared" si="702"/>
        <v>Media</v>
      </c>
      <c r="AZ148" s="21">
        <f t="shared" ref="AZ148" si="747">+IF(AR148="Impacto",AI148-(AI148*AT148),AI148)</f>
        <v>0.8</v>
      </c>
      <c r="BA148" s="20" t="str">
        <f t="shared" si="704"/>
        <v>Mayor</v>
      </c>
      <c r="BB148" s="159" t="str">
        <f t="shared" ref="BB148" si="748">IF(OR(AND(AY151="Muy Baja",BA151="Leve"),AND(AY151="Muy Baja",BA151="Menor"),AND(AY151="Baja",BA151="Leve")),"Bajo",IF(OR(AND(AY151="Muy baja",BA151="Moderado"),AND(AY151="Baja",BA151="Menor"),AND(AY151="Baja",BA151="Moderado"),AND(AY151="Media",BA151="Leve"),AND(AY151="Media",BA151="Menor"),AND(AY151="Media",BA151="Moderado"),AND(AY151="Alta",BA151="Leve"),AND(AY151="Alta",BA151="Menor")),"Moderado",IF(OR(AND(AY151="Muy Baja",BA151="Mayor"),AND(AY151="Baja",BA151="Mayor"),AND(AY151="Media",BA151="Mayor"),AND(AY151="Alta",BA151="Moderado"),AND(AY151="Alta",BA151="Mayor"),AND(AY151="Muy Alta",BA151="Leve"),AND(AY151="Muy Alta",BA151="Menor"),AND(AY151="Muy Alta",BA151="Moderado"),AND(AY151="Muy Alta",BA151="Mayor")),"Alto",IF(OR(AND(AY151="Muy Baja",BA151="Catastrófico"),AND(AY151="Baja",BA151="Catastrófico"),AND(AY151="Media",BA151="Catastrófico"),AND(AY151="Alta",BA151="Catastrófico"),AND(AY151="Muy Alta",BA151="Catastrófico")),"Extremo",""))))</f>
        <v>Moderado</v>
      </c>
      <c r="BC148" s="159" t="str" cm="1">
        <f t="array" ref="BC148">_xlfn.IFS(BB148="Bajo","Aceptar",BB148="Moderado","Reducir",BB148="Alto","Reducir",BB148="Extremo","Reducir")</f>
        <v>Reducir</v>
      </c>
      <c r="BD148" s="197" t="str" cm="1">
        <f t="array" ref="BD148">_xlfn.IFS(BC148="Aceptar","No",BC148="Reducir","Si")</f>
        <v>Si</v>
      </c>
      <c r="BE148" s="20" t="str">
        <f>CONCATENATE(J148," Acción preventiva"," 1")</f>
        <v>SEJUT 25 Acción preventiva 1</v>
      </c>
      <c r="BF148" s="22" t="s">
        <v>1704</v>
      </c>
      <c r="BG148" s="22" t="s">
        <v>1276</v>
      </c>
      <c r="BH148" s="22" t="s">
        <v>1277</v>
      </c>
      <c r="BI148" s="20">
        <f>+SUM(BJ148:BU148)</f>
        <v>8</v>
      </c>
      <c r="BJ148" s="20"/>
      <c r="BK148" s="20"/>
      <c r="BL148" s="20"/>
      <c r="BM148" s="20">
        <v>1</v>
      </c>
      <c r="BN148" s="20">
        <v>1</v>
      </c>
      <c r="BO148" s="20">
        <v>1</v>
      </c>
      <c r="BP148" s="20">
        <v>1</v>
      </c>
      <c r="BQ148" s="20">
        <v>1</v>
      </c>
      <c r="BR148" s="20">
        <v>1</v>
      </c>
      <c r="BS148" s="20">
        <v>1</v>
      </c>
      <c r="BT148" s="20">
        <v>1</v>
      </c>
      <c r="BU148" s="20"/>
      <c r="BV148" s="200">
        <f t="shared" si="727"/>
        <v>0</v>
      </c>
      <c r="BW148" s="37"/>
      <c r="BX148" s="37"/>
      <c r="BY148" s="37"/>
      <c r="BZ148" s="37"/>
      <c r="CA148" s="37"/>
      <c r="CB148" s="37"/>
      <c r="CC148" s="37"/>
      <c r="CD148" s="37"/>
      <c r="CE148" s="37"/>
      <c r="CF148" s="37"/>
      <c r="CG148" s="37"/>
      <c r="CH148" s="37"/>
      <c r="CI148" s="37">
        <f t="shared" si="683"/>
        <v>0</v>
      </c>
      <c r="CJ148" s="38"/>
      <c r="CK148" s="23"/>
      <c r="CL148" s="24"/>
      <c r="CM148" s="166">
        <f t="shared" ref="CM148" si="749">+AD148</f>
        <v>60</v>
      </c>
      <c r="CN148" s="25">
        <f t="shared" ref="CN148" si="750">1-(CL148/CM148)</f>
        <v>1</v>
      </c>
      <c r="CO148" s="23" t="str" cm="1">
        <f t="array" ref="CO148">+_xlfn.IFS(CN148&lt;0.8,"Cambio",CN148&lt;0.9,"Revisión de control",CN148&gt;0.89,"Se mantiene")</f>
        <v>Se mantiene</v>
      </c>
      <c r="CP148" s="144"/>
      <c r="CQ148" s="144"/>
      <c r="CR148" s="144"/>
      <c r="CS148" s="144"/>
      <c r="CT148" s="25">
        <f t="shared" ref="CT148:CT151" si="751">(_xlfn.IFS(CK148="",1,CK148="SI",0)+_xlfn.IFS(CP148="",1,CP148="SI",1,CP148="NO",0)+_xlfn.IFS(CQ148="",1,CQ148="SI",1,CQ148="NO",0)+_xlfn.IFS(CR148="",1,CR148="SI",1,CR148="NO",0)+_xlfn.IFS(CS148="",1,CS148="SI",1,CS148="NO",0))/5</f>
        <v>1</v>
      </c>
    </row>
    <row r="149" spans="1:98" ht="60" customHeight="1" x14ac:dyDescent="0.35">
      <c r="A149" s="147" t="s">
        <v>1253</v>
      </c>
      <c r="B149" s="205"/>
      <c r="C149" s="149" t="s">
        <v>147</v>
      </c>
      <c r="D149" s="173"/>
      <c r="E149" s="176"/>
      <c r="F149" s="173"/>
      <c r="G149" s="208"/>
      <c r="H149" s="157"/>
      <c r="I149" s="182"/>
      <c r="J149" s="160"/>
      <c r="K149" s="160"/>
      <c r="L149" s="184"/>
      <c r="M149" s="186"/>
      <c r="N149" s="189"/>
      <c r="O149" s="192"/>
      <c r="P149" s="182"/>
      <c r="Q149" s="192"/>
      <c r="R149" s="182"/>
      <c r="S149" s="182"/>
      <c r="T149" s="182"/>
      <c r="U149" s="157"/>
      <c r="V149" s="162"/>
      <c r="W149" s="162"/>
      <c r="X149" s="194"/>
      <c r="Y149" s="160"/>
      <c r="Z149" s="160"/>
      <c r="AA149" s="164"/>
      <c r="AB149" s="164"/>
      <c r="AC149" s="164"/>
      <c r="AD149" s="195"/>
      <c r="AE149" s="157"/>
      <c r="AF149" s="158"/>
      <c r="AG149" s="157"/>
      <c r="AH149" s="157"/>
      <c r="AI149" s="158"/>
      <c r="AJ149" s="157"/>
      <c r="AK149" s="196"/>
      <c r="AL149" s="20" t="str">
        <f>CONCATENATE(J148," Control"," 2")</f>
        <v>SEJUT 25 Control 2</v>
      </c>
      <c r="AM149" s="22" t="s">
        <v>1705</v>
      </c>
      <c r="AN149" s="22" t="s">
        <v>1269</v>
      </c>
      <c r="AO149" s="22" t="s">
        <v>1270</v>
      </c>
      <c r="AP149" s="22" t="str">
        <f t="shared" si="745"/>
        <v>La SUBDIRECCIÓN DE PROCESOS AGRARIOS Y GESTIÓN JURÍDICA prioriza las solicitudes de reposición fuera de términos a través de actos administrativos de la SPAGJ que resuelven el recurso de reposición frente a la decisión del proceso agrario</v>
      </c>
      <c r="AQ149" s="20" t="s">
        <v>55</v>
      </c>
      <c r="AR149" s="20" t="str">
        <f>IF(OR(AQ149="Preventivo",AQ149="Detectivo"),"Probabilidad",IF(AQ149="Correctivo","Impacto",""))</f>
        <v>Impacto</v>
      </c>
      <c r="AS149" s="20" t="s">
        <v>56</v>
      </c>
      <c r="AT149" s="20" t="str">
        <f>IF(AND(AQ149="Preventivo",AS149="Automático"),"50%",IF(AND(AQ149="Preventivo",AS149="Manual"),"40%",IF(AND(AQ149="Detectivo",AS149="Automático"),"40%",IF(AND(AQ149="Detectivo",AS149="Manual"),"30%",IF(AND(AQ149="Correctivo",AS149="Automático"),"35%",IF(AND(AQ149="Correctivo",AS149="Manual"),"25%",""))))))</f>
        <v>25%</v>
      </c>
      <c r="AU149" s="20" t="s">
        <v>5</v>
      </c>
      <c r="AV149" s="20" t="s">
        <v>2</v>
      </c>
      <c r="AW149" s="20" t="s">
        <v>3</v>
      </c>
      <c r="AX149" s="21">
        <f t="shared" ref="AX149:AX151" si="752">+IF(AR149="Probabilidad",AX148-(AX148*AT149),AX148)</f>
        <v>0.42</v>
      </c>
      <c r="AY149" s="20" t="str">
        <f t="shared" si="702"/>
        <v>Media</v>
      </c>
      <c r="AZ149" s="21">
        <f t="shared" ref="AZ149:AZ151" si="753">+IF(AR149="Impacto",AZ148-(AZ148*AT149),AZ148)</f>
        <v>0.60000000000000009</v>
      </c>
      <c r="BA149" s="20" t="str">
        <f t="shared" si="704"/>
        <v>Moderado</v>
      </c>
      <c r="BB149" s="160"/>
      <c r="BC149" s="160"/>
      <c r="BD149" s="198"/>
      <c r="BE149" s="20" t="str">
        <f>CONCATENATE(J148," Acción preventiva"," 2")</f>
        <v>SEJUT 25 Acción preventiva 2</v>
      </c>
      <c r="BF149" s="22" t="s">
        <v>1704</v>
      </c>
      <c r="BG149" s="22" t="s">
        <v>1276</v>
      </c>
      <c r="BH149" s="22" t="s">
        <v>1277</v>
      </c>
      <c r="BI149" s="20">
        <f>+SUM(BJ149:BU149)</f>
        <v>8</v>
      </c>
      <c r="BJ149" s="20"/>
      <c r="BK149" s="20"/>
      <c r="BL149" s="20"/>
      <c r="BM149" s="20">
        <v>1</v>
      </c>
      <c r="BN149" s="20">
        <v>1</v>
      </c>
      <c r="BO149" s="20">
        <v>1</v>
      </c>
      <c r="BP149" s="20">
        <v>1</v>
      </c>
      <c r="BQ149" s="20">
        <v>1</v>
      </c>
      <c r="BR149" s="20">
        <v>1</v>
      </c>
      <c r="BS149" s="20">
        <v>1</v>
      </c>
      <c r="BT149" s="20">
        <v>1</v>
      </c>
      <c r="BU149" s="20"/>
      <c r="BV149" s="200"/>
      <c r="BW149" s="37"/>
      <c r="BX149" s="37"/>
      <c r="BY149" s="37"/>
      <c r="BZ149" s="37"/>
      <c r="CA149" s="37"/>
      <c r="CB149" s="37"/>
      <c r="CC149" s="37"/>
      <c r="CD149" s="37"/>
      <c r="CE149" s="37"/>
      <c r="CF149" s="37"/>
      <c r="CG149" s="37"/>
      <c r="CH149" s="37"/>
      <c r="CI149" s="37">
        <f t="shared" si="683"/>
        <v>0</v>
      </c>
      <c r="CJ149" s="38"/>
      <c r="CK149" s="23"/>
      <c r="CL149" s="24"/>
      <c r="CM149" s="167"/>
      <c r="CN149" s="25">
        <f t="shared" ref="CN149" si="754">1-(CL149/CM148)</f>
        <v>1</v>
      </c>
      <c r="CO149" s="23" t="str" cm="1">
        <f t="array" ref="CO149">+_xlfn.IFS(CN149&lt;0.8,"Cambio",CN149&lt;0.9,"Revisión de control",CN149&gt;0.89,"Se mantiene")</f>
        <v>Se mantiene</v>
      </c>
      <c r="CP149" s="144"/>
      <c r="CQ149" s="144"/>
      <c r="CR149" s="144"/>
      <c r="CS149" s="144"/>
      <c r="CT149" s="25">
        <f t="shared" si="751"/>
        <v>1</v>
      </c>
    </row>
    <row r="150" spans="1:98" ht="60" customHeight="1" x14ac:dyDescent="0.35">
      <c r="A150" s="147" t="s">
        <v>1253</v>
      </c>
      <c r="B150" s="205"/>
      <c r="C150" s="149" t="s">
        <v>147</v>
      </c>
      <c r="D150" s="173"/>
      <c r="E150" s="176"/>
      <c r="F150" s="173"/>
      <c r="G150" s="208"/>
      <c r="H150" s="157"/>
      <c r="I150" s="182"/>
      <c r="J150" s="160"/>
      <c r="K150" s="160"/>
      <c r="L150" s="184"/>
      <c r="M150" s="186"/>
      <c r="N150" s="189"/>
      <c r="O150" s="192"/>
      <c r="P150" s="182"/>
      <c r="Q150" s="192"/>
      <c r="R150" s="182"/>
      <c r="S150" s="182"/>
      <c r="T150" s="182"/>
      <c r="U150" s="157"/>
      <c r="V150" s="162"/>
      <c r="W150" s="162"/>
      <c r="X150" s="194"/>
      <c r="Y150" s="160"/>
      <c r="Z150" s="160"/>
      <c r="AA150" s="164"/>
      <c r="AB150" s="164"/>
      <c r="AC150" s="164"/>
      <c r="AD150" s="195"/>
      <c r="AE150" s="157"/>
      <c r="AF150" s="158"/>
      <c r="AG150" s="157"/>
      <c r="AH150" s="157"/>
      <c r="AI150" s="158"/>
      <c r="AJ150" s="157"/>
      <c r="AK150" s="196"/>
      <c r="AL150" s="20" t="str">
        <f>CONCATENATE(J148," Control"," 3")</f>
        <v>SEJUT 25 Control 3</v>
      </c>
      <c r="AM150" s="22" t="s">
        <v>1706</v>
      </c>
      <c r="AN150" s="22" t="s">
        <v>1268</v>
      </c>
      <c r="AO150" s="22" t="s">
        <v>1267</v>
      </c>
      <c r="AP150" s="22" t="str">
        <f t="shared" si="745"/>
        <v>la SUBDIRECCIÓN DE SEGURIDAD JURÍDICA revisa los actos administrativos expedidos que resuelven recursos de reposición interpuestos a las decisiones finales de procesos agrarios a través de la matriz de los actos administrativos expedidos mensualmente por la SSJ, donde consta la validación indicando, nombre del revisor, el número de expediente y el número del acto administrativo que está en los sistemas de información de la ANT.</v>
      </c>
      <c r="AQ150" s="20" t="s">
        <v>54</v>
      </c>
      <c r="AR150" s="20" t="str">
        <f>IF(OR(AQ150="Preventivo",AQ150="Detectivo"),"Probabilidad",IF(AQ150="Correctivo","Impacto",""))</f>
        <v>Probabilidad</v>
      </c>
      <c r="AS150" s="20" t="s">
        <v>56</v>
      </c>
      <c r="AT150" s="20" t="str">
        <f>IF(AND(AQ150="Preventivo",AS150="Automático"),"50%",IF(AND(AQ150="Preventivo",AS150="Manual"),"40%",IF(AND(AQ150="Detectivo",AS150="Automático"),"40%",IF(AND(AQ150="Detectivo",AS150="Manual"),"30%",IF(AND(AQ150="Correctivo",AS150="Automático"),"35%",IF(AND(AQ150="Correctivo",AS150="Manual"),"25%",""))))))</f>
        <v>30%</v>
      </c>
      <c r="AU150" s="20" t="s">
        <v>1</v>
      </c>
      <c r="AV150" s="20" t="s">
        <v>2</v>
      </c>
      <c r="AW150" s="20" t="s">
        <v>3</v>
      </c>
      <c r="AX150" s="21">
        <f t="shared" si="752"/>
        <v>0.29399999999999998</v>
      </c>
      <c r="AY150" s="20" t="str">
        <f t="shared" si="702"/>
        <v>Baja</v>
      </c>
      <c r="AZ150" s="21">
        <f t="shared" si="753"/>
        <v>0.60000000000000009</v>
      </c>
      <c r="BA150" s="20" t="str">
        <f t="shared" si="704"/>
        <v>Moderado</v>
      </c>
      <c r="BB150" s="160"/>
      <c r="BC150" s="160"/>
      <c r="BD150" s="198"/>
      <c r="BE150" s="20" t="str">
        <f>CONCATENATE(J148," Acción preventiva"," 3")</f>
        <v>SEJUT 25 Acción preventiva 3</v>
      </c>
      <c r="BF150" s="22" t="s">
        <v>1704</v>
      </c>
      <c r="BG150" s="22"/>
      <c r="BH150" s="22"/>
      <c r="BI150" s="20">
        <f>+SUM(BJ150:BU150)</f>
        <v>0</v>
      </c>
      <c r="BJ150" s="20"/>
      <c r="BK150" s="20"/>
      <c r="BL150" s="20"/>
      <c r="BM150" s="20"/>
      <c r="BN150" s="20"/>
      <c r="BO150" s="20"/>
      <c r="BP150" s="20"/>
      <c r="BQ150" s="20"/>
      <c r="BR150" s="20"/>
      <c r="BS150" s="20"/>
      <c r="BT150" s="20"/>
      <c r="BU150" s="20"/>
      <c r="BV150" s="200"/>
      <c r="BW150" s="37"/>
      <c r="BX150" s="37"/>
      <c r="BY150" s="37"/>
      <c r="BZ150" s="37"/>
      <c r="CA150" s="37"/>
      <c r="CB150" s="37"/>
      <c r="CC150" s="37"/>
      <c r="CD150" s="37"/>
      <c r="CE150" s="37"/>
      <c r="CF150" s="37"/>
      <c r="CG150" s="37"/>
      <c r="CH150" s="37"/>
      <c r="CI150" s="37">
        <f t="shared" si="683"/>
        <v>0</v>
      </c>
      <c r="CJ150" s="38"/>
      <c r="CK150" s="23"/>
      <c r="CL150" s="24"/>
      <c r="CM150" s="167"/>
      <c r="CN150" s="25">
        <f t="shared" ref="CN150" si="755">1-(CL150/CM148)</f>
        <v>1</v>
      </c>
      <c r="CO150" s="23" t="str" cm="1">
        <f t="array" ref="CO150">+_xlfn.IFS(CN150&lt;0.8,"Cambio",CN150&lt;0.9,"Revisión de control",CN150&gt;0.89,"Se mantiene")</f>
        <v>Se mantiene</v>
      </c>
      <c r="CP150" s="144"/>
      <c r="CQ150" s="144"/>
      <c r="CR150" s="144"/>
      <c r="CS150" s="144"/>
      <c r="CT150" s="25">
        <f t="shared" si="751"/>
        <v>1</v>
      </c>
    </row>
    <row r="151" spans="1:98" ht="60" customHeight="1" x14ac:dyDescent="0.35">
      <c r="A151" s="147" t="s">
        <v>1253</v>
      </c>
      <c r="B151" s="206"/>
      <c r="C151" s="149" t="s">
        <v>147</v>
      </c>
      <c r="D151" s="174"/>
      <c r="E151" s="177"/>
      <c r="F151" s="174"/>
      <c r="G151" s="208"/>
      <c r="H151" s="157"/>
      <c r="I151" s="183"/>
      <c r="J151" s="161"/>
      <c r="K151" s="161"/>
      <c r="L151" s="184"/>
      <c r="M151" s="187"/>
      <c r="N151" s="190"/>
      <c r="O151" s="193"/>
      <c r="P151" s="183"/>
      <c r="Q151" s="193"/>
      <c r="R151" s="183"/>
      <c r="S151" s="183"/>
      <c r="T151" s="183"/>
      <c r="U151" s="157"/>
      <c r="V151" s="162"/>
      <c r="W151" s="162"/>
      <c r="X151" s="194"/>
      <c r="Y151" s="161"/>
      <c r="Z151" s="161"/>
      <c r="AA151" s="165"/>
      <c r="AB151" s="165"/>
      <c r="AC151" s="165"/>
      <c r="AD151" s="195"/>
      <c r="AE151" s="157"/>
      <c r="AF151" s="158"/>
      <c r="AG151" s="157"/>
      <c r="AH151" s="157"/>
      <c r="AI151" s="158"/>
      <c r="AJ151" s="157"/>
      <c r="AK151" s="196"/>
      <c r="AL151" s="20" t="str">
        <f>CONCATENATE(J148," Control"," 4")</f>
        <v>SEJUT 25 Control 4</v>
      </c>
      <c r="AM151" s="22" t="s">
        <v>1706</v>
      </c>
      <c r="AN151" s="22" t="s">
        <v>1269</v>
      </c>
      <c r="AO151" s="22" t="s">
        <v>1271</v>
      </c>
      <c r="AP151" s="22" t="str">
        <f t="shared" si="745"/>
        <v>la SUBDIRECCIÓN DE SEGURIDAD JURÍDICA prioriza las solicitudes de reposición fuera de términos a través de actos administrativos de la SSJ que resuelven el recurso de reposición frente a la decisión del proceso agrario</v>
      </c>
      <c r="AQ151" s="20" t="s">
        <v>55</v>
      </c>
      <c r="AR151" s="20" t="str">
        <f>IF(OR(AQ151="Preventivo",AQ151="Detectivo"),"Probabilidad",IF(AQ151="Correctivo","Impacto",""))</f>
        <v>Impacto</v>
      </c>
      <c r="AS151" s="20" t="s">
        <v>56</v>
      </c>
      <c r="AT151" s="20" t="str">
        <f>IF(AND(AQ151="Preventivo",AS151="Automático"),"50%",IF(AND(AQ151="Preventivo",AS151="Manual"),"40%",IF(AND(AQ151="Detectivo",AS151="Automático"),"40%",IF(AND(AQ151="Detectivo",AS151="Manual"),"30%",IF(AND(AQ151="Correctivo",AS151="Automático"),"35%",IF(AND(AQ151="Correctivo",AS151="Manual"),"25%",""))))))</f>
        <v>25%</v>
      </c>
      <c r="AU151" s="20" t="s">
        <v>5</v>
      </c>
      <c r="AV151" s="20" t="s">
        <v>2</v>
      </c>
      <c r="AW151" s="20" t="s">
        <v>3</v>
      </c>
      <c r="AX151" s="21">
        <f t="shared" si="752"/>
        <v>0.29399999999999998</v>
      </c>
      <c r="AY151" s="20" t="str">
        <f t="shared" si="702"/>
        <v>Baja</v>
      </c>
      <c r="AZ151" s="21">
        <f t="shared" si="753"/>
        <v>0.45000000000000007</v>
      </c>
      <c r="BA151" s="20" t="str">
        <f t="shared" si="704"/>
        <v>Moderado</v>
      </c>
      <c r="BB151" s="161"/>
      <c r="BC151" s="161"/>
      <c r="BD151" s="199"/>
      <c r="BE151" s="20" t="str">
        <f>CONCATENATE(J148," Acción preventiva"," 4")</f>
        <v>SEJUT 25 Acción preventiva 4</v>
      </c>
      <c r="BF151" s="22" t="s">
        <v>1704</v>
      </c>
      <c r="BG151" s="22"/>
      <c r="BH151" s="22"/>
      <c r="BI151" s="20">
        <f>+SUM(BJ151:BU151)</f>
        <v>0</v>
      </c>
      <c r="BJ151" s="20"/>
      <c r="BK151" s="20"/>
      <c r="BL151" s="20"/>
      <c r="BM151" s="20"/>
      <c r="BN151" s="20"/>
      <c r="BO151" s="20"/>
      <c r="BP151" s="20"/>
      <c r="BQ151" s="20"/>
      <c r="BR151" s="20"/>
      <c r="BS151" s="20"/>
      <c r="BT151" s="20"/>
      <c r="BU151" s="20"/>
      <c r="BV151" s="200"/>
      <c r="BW151" s="37"/>
      <c r="BX151" s="37"/>
      <c r="BY151" s="37"/>
      <c r="BZ151" s="37"/>
      <c r="CA151" s="37"/>
      <c r="CB151" s="37"/>
      <c r="CC151" s="37"/>
      <c r="CD151" s="37"/>
      <c r="CE151" s="37"/>
      <c r="CF151" s="37"/>
      <c r="CG151" s="37"/>
      <c r="CH151" s="37"/>
      <c r="CI151" s="37">
        <f t="shared" si="683"/>
        <v>0</v>
      </c>
      <c r="CJ151" s="38"/>
      <c r="CK151" s="23"/>
      <c r="CL151" s="24"/>
      <c r="CM151" s="168"/>
      <c r="CN151" s="25">
        <f t="shared" ref="CN151" si="756">1-(CL151/CM148)</f>
        <v>1</v>
      </c>
      <c r="CO151" s="23" t="str" cm="1">
        <f t="array" ref="CO151">+_xlfn.IFS(CN151&lt;0.8,"Cambio",CN151&lt;0.9,"Revisión de control",CN151&gt;0.89,"Se mantiene")</f>
        <v>Se mantiene</v>
      </c>
      <c r="CP151" s="144"/>
      <c r="CQ151" s="144"/>
      <c r="CR151" s="144"/>
      <c r="CS151" s="144"/>
      <c r="CT151" s="25">
        <f t="shared" si="751"/>
        <v>1</v>
      </c>
    </row>
    <row r="152" spans="1:98" ht="60" customHeight="1" x14ac:dyDescent="0.35">
      <c r="A152" s="147" t="s">
        <v>549</v>
      </c>
      <c r="B152" s="204" t="s">
        <v>146</v>
      </c>
      <c r="C152" s="149" t="s">
        <v>147</v>
      </c>
      <c r="D152" s="172" t="str">
        <f>VLOOKUP(B152,Datos!$B$65:$F$80,3,FALSE)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2" s="175" t="str">
        <f>VLOOKUP(B152,Datos!$B$65:$F$80,5,FALSE)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2" s="172" t="str">
        <f>VLOOKUP(B152,Datos!$B$65:$F$80,4,FALSE)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2" s="208" t="s">
        <v>557</v>
      </c>
      <c r="H152" s="157" t="s">
        <v>1033</v>
      </c>
      <c r="I152" s="181">
        <f t="shared" ref="I152" si="757">IF(K152="",0,1)</f>
        <v>1</v>
      </c>
      <c r="J152" s="159" t="str">
        <f t="shared" ref="J152" si="758">CONCATENATE(C152," ",K152)</f>
        <v>SEJUT 26</v>
      </c>
      <c r="K152" s="159">
        <v>26</v>
      </c>
      <c r="L152" s="184">
        <v>46150</v>
      </c>
      <c r="M152" s="185">
        <f ca="1">+TODAY()-L152</f>
        <v>1</v>
      </c>
      <c r="N152" s="188" t="s">
        <v>1034</v>
      </c>
      <c r="O152" s="191" t="s">
        <v>19</v>
      </c>
      <c r="P152" s="181">
        <f>VLOOKUP(O152,Datos!$B$20:$D$25,3,FALSE)</f>
        <v>0.2</v>
      </c>
      <c r="Q152" s="191" t="s">
        <v>32</v>
      </c>
      <c r="R152" s="181">
        <f>VLOOKUP(Q152,Datos!$C$20:$D$25,2,FALSE)</f>
        <v>0.8</v>
      </c>
      <c r="S152" s="181">
        <f t="shared" ref="S152" si="759">+IF(P152="",R152,IF(R152="",P152,IF(P152&gt;R152,P152,R152)))</f>
        <v>0.8</v>
      </c>
      <c r="T152" s="181" t="str" cm="1">
        <f t="array" ref="T152">_xlfn.IFS(S152=P152,O152,S152=R152,Q152)</f>
        <v>El riesgo afecta la imagen de  la entidad con efecto publicitario sostenido a nivel de sector administrativo, nivel departamental o municipal</v>
      </c>
      <c r="U152" s="157" t="s">
        <v>4</v>
      </c>
      <c r="V152" s="162" t="s">
        <v>1035</v>
      </c>
      <c r="W152" s="162" t="s">
        <v>1036</v>
      </c>
      <c r="X152" s="194" t="str">
        <f t="shared" ref="X152" si="760">CONCATENATE("Posibilidad de"," ",U152," ",V152," debido ",W152)</f>
        <v>Posibilidad de pérdida reputacional  de la entidad ante las comunidades indígenas debido al incumplimiento en la ejecución del Plan de Acción Institucional aprobado para la clarificación de títulos de origen colonial o republicano</v>
      </c>
      <c r="Y152" s="159" t="s">
        <v>208</v>
      </c>
      <c r="Z152" s="159" t="s">
        <v>214</v>
      </c>
      <c r="AA152" s="163" t="s">
        <v>257</v>
      </c>
      <c r="AB152" s="163" t="s">
        <v>1037</v>
      </c>
      <c r="AC152" s="163" t="s">
        <v>1038</v>
      </c>
      <c r="AD152" s="195">
        <v>8</v>
      </c>
      <c r="AE152" s="157" t="str">
        <f t="shared" ref="AE152" si="761">IF(AD152&lt;=0,"",IF(AD152&lt;=2,"Muy Baja",IF(AD152&lt;=24,"Baja",IF(AD152&lt;=500,"Media",IF(AD152&lt;=5000,"Alta","Muy Alta")))))</f>
        <v>Baja</v>
      </c>
      <c r="AF152" s="158">
        <f t="shared" ref="AF152" si="762">IF(AE152="","",IF(AE152="Muy Baja",0.2,IF(AE152="Baja",0.4,IF(AE152="Media",0.6,IF(AE152="Alta",0.8,IF(AE152="Muy Alta",1,))))))</f>
        <v>0.4</v>
      </c>
      <c r="AG152" s="158" t="str">
        <f t="shared" ref="AG152" si="763">+T152</f>
        <v>El riesgo afecta la imagen de  la entidad con efecto publicitario sostenido a nivel de sector administrativo, nivel departamental o municipal</v>
      </c>
      <c r="AH152" s="157" t="str" cm="1">
        <f t="array" ref="AH152">_xlfn.IFS(AG152=Datos!$C$6,"Leve",AG152=Datos!$D$6,"Leve",AG152=Datos!$C$7,"Menor",AG152=Datos!$D$7,"Menor",AG152=Datos!$C$8,"Moderado",AG152=Datos!$D$8,"Moderado",AG152=Datos!$C$9,"Mayor",AG152=Datos!$D$9,"Mayor",AG152=Datos!$C$10,"Catastrófico",AG152=Datos!$D$10,"Catastrófico")</f>
        <v>Mayor</v>
      </c>
      <c r="AI152" s="158">
        <f t="shared" ref="AI152" si="764">IF(AH152="","",IF(AH152="Leve",0.2,IF(AH152="Menor",0.4,IF(AH152="Moderado",0.6,IF(AH152="Mayor",0.8,IF(AH152="Catastrófico",1,))))))</f>
        <v>0.8</v>
      </c>
      <c r="AJ152" s="157" t="str">
        <f t="shared" ref="AJ152" si="765">IF(OR(AND(AE152="Muy Baja",AH152="Leve"),AND(AE152="Muy Baja",AH152="Menor"),AND(AE152="Baja",AH152="Leve")),"Bajo",IF(OR(AND(AE152="Muy baja",AH152="Moderado"),AND(AE152="Baja",AH152="Menor"),AND(AE152="Baja",AH152="Moderado"),AND(AE152="Media",AH152="Leve"),AND(AE152="Media",AH152="Menor"),AND(AE152="Media",AH152="Moderado"),AND(AE152="Alta",AH152="Leve"),AND(AE152="Alta",AH152="Menor")),"Moderado",IF(OR(AND(AE152="Muy Baja",AH152="Mayor"),AND(AE152="Baja",AH152="Mayor"),AND(AE152="Media",AH152="Mayor"),AND(AE152="Alta",AH152="Moderado"),AND(AE152="Alta",AH152="Mayor"),AND(AE152="Muy Alta",AH152="Leve"),AND(AE152="Muy Alta",AH152="Menor"),AND(AE152="Muy Alta",AH152="Moderado"),AND(AE152="Muy Alta",AH152="Mayor")),"Alto",IF(OR(AND(AE152="Muy Baja",AH152="Catastrófico"),AND(AE152="Baja",AH152="Catastrófico"),AND(AE152="Media",AH152="Catastrófico"),AND(AE152="Alta",AH152="Catastrófico"),AND(AE152="Muy Alta",AH152="Catastrófico")),"Extremo",""))))</f>
        <v>Alto</v>
      </c>
      <c r="AK152" s="196" t="str" cm="1">
        <f t="array" ref="AK152">_xlfn.IFS(AJ152="Bajo","Aceptar",AJ152="Moderado","Reducir",AJ152="Alto","Reducir",AJ152="Extremo","Reducir")</f>
        <v>Reducir</v>
      </c>
      <c r="AL152" s="20" t="str">
        <f>CONCATENATE(J152," Control"," 1")</f>
        <v>SEJUT 26 Control 1</v>
      </c>
      <c r="AM152" s="22" t="s">
        <v>1039</v>
      </c>
      <c r="AN152" s="22" t="s">
        <v>1040</v>
      </c>
      <c r="AO152" s="22" t="s">
        <v>1041</v>
      </c>
      <c r="AP152" s="22" t="str">
        <f t="shared" si="560"/>
        <v>La SUBDIRECCIÓN DE ASUNTOS ÉTNICOS verifica el cumplimiento de la ejecución del plan de acción a través de unas mesas técnicas semestrales que se inscriben en un acta de reunión para el monitoreo de la gestión del procedimiento</v>
      </c>
      <c r="AQ152" s="20" t="s">
        <v>54</v>
      </c>
      <c r="AR152" s="20" t="str">
        <f t="shared" si="678"/>
        <v>Probabilidad</v>
      </c>
      <c r="AS152" s="20" t="s">
        <v>56</v>
      </c>
      <c r="AT152" s="20" t="str">
        <f t="shared" si="679"/>
        <v>30%</v>
      </c>
      <c r="AU152" s="20" t="s">
        <v>1</v>
      </c>
      <c r="AV152" s="20" t="s">
        <v>2</v>
      </c>
      <c r="AW152" s="20" t="s">
        <v>3</v>
      </c>
      <c r="AX152" s="21">
        <f t="shared" ref="AX152" si="766">+IF(AR152="Probabilidad",AF152-(AF152*AT152),AF152)</f>
        <v>0.28000000000000003</v>
      </c>
      <c r="AY152" s="20" t="str">
        <f t="shared" si="702"/>
        <v>Baja</v>
      </c>
      <c r="AZ152" s="21">
        <f t="shared" ref="AZ152" si="767">+IF(AR152="Impacto",AI152-(AI152*AT152),AI152)</f>
        <v>0.8</v>
      </c>
      <c r="BA152" s="20" t="str">
        <f t="shared" si="704"/>
        <v>Mayor</v>
      </c>
      <c r="BB152" s="159" t="str">
        <f t="shared" ref="BB152" si="768">IF(OR(AND(AY155="Muy Baja",BA155="Leve"),AND(AY155="Muy Baja",BA155="Menor"),AND(AY155="Baja",BA155="Leve")),"Bajo",IF(OR(AND(AY155="Muy baja",BA155="Moderado"),AND(AY155="Baja",BA155="Menor"),AND(AY155="Baja",BA155="Moderado"),AND(AY155="Media",BA155="Leve"),AND(AY155="Media",BA155="Menor"),AND(AY155="Media",BA155="Moderado"),AND(AY155="Alta",BA155="Leve"),AND(AY155="Alta",BA155="Menor")),"Moderado",IF(OR(AND(AY155="Muy Baja",BA155="Mayor"),AND(AY155="Baja",BA155="Mayor"),AND(AY155="Media",BA155="Mayor"),AND(AY155="Alta",BA155="Moderado"),AND(AY155="Alta",BA155="Mayor"),AND(AY155="Muy Alta",BA155="Leve"),AND(AY155="Muy Alta",BA155="Menor"),AND(AY155="Muy Alta",BA155="Moderado"),AND(AY155="Muy Alta",BA155="Mayor")),"Alto",IF(OR(AND(AY155="Muy Baja",BA155="Catastrófico"),AND(AY155="Baja",BA155="Catastrófico"),AND(AY155="Media",BA155="Catastrófico"),AND(AY155="Alta",BA155="Catastrófico"),AND(AY155="Muy Alta",BA155="Catastrófico")),"Extremo",""))))</f>
        <v>Moderado</v>
      </c>
      <c r="BC152" s="159" t="str" cm="1">
        <f t="array" ref="BC152">_xlfn.IFS(BB152="Bajo","Aceptar",BB152="Moderado","Reducir",BB152="Alto","Reducir",BB152="Extremo","Reducir")</f>
        <v>Reducir</v>
      </c>
      <c r="BD152" s="197" t="str" cm="1">
        <f t="array" ref="BD152">_xlfn.IFS(BC152="Aceptar","No",BC152="Reducir","Si")</f>
        <v>Si</v>
      </c>
      <c r="BE152" s="20" t="str">
        <f>CONCATENATE(J152," Acción preventiva"," 1")</f>
        <v>SEJUT 26 Acción preventiva 1</v>
      </c>
      <c r="BF152" s="22" t="s">
        <v>1704</v>
      </c>
      <c r="BG152" s="22" t="s">
        <v>559</v>
      </c>
      <c r="BH152" s="22" t="s">
        <v>560</v>
      </c>
      <c r="BI152" s="20">
        <f t="shared" si="726"/>
        <v>1</v>
      </c>
      <c r="BJ152" s="20"/>
      <c r="BK152" s="20"/>
      <c r="BL152" s="20"/>
      <c r="BM152" s="20"/>
      <c r="BN152" s="20"/>
      <c r="BO152" s="20"/>
      <c r="BP152" s="20"/>
      <c r="BQ152" s="20"/>
      <c r="BR152" s="20"/>
      <c r="BS152" s="20"/>
      <c r="BT152" s="20"/>
      <c r="BU152" s="20">
        <v>1</v>
      </c>
      <c r="BV152" s="200">
        <f t="shared" si="727"/>
        <v>0</v>
      </c>
      <c r="BW152" s="37"/>
      <c r="BX152" s="37"/>
      <c r="BY152" s="37"/>
      <c r="BZ152" s="37"/>
      <c r="CA152" s="37"/>
      <c r="CB152" s="37"/>
      <c r="CC152" s="37"/>
      <c r="CD152" s="37"/>
      <c r="CE152" s="37"/>
      <c r="CF152" s="37"/>
      <c r="CG152" s="37"/>
      <c r="CH152" s="37"/>
      <c r="CI152" s="37">
        <f t="shared" si="683"/>
        <v>0</v>
      </c>
      <c r="CJ152" s="38"/>
      <c r="CK152" s="23"/>
      <c r="CL152" s="24"/>
      <c r="CM152" s="166">
        <f t="shared" ref="CM152" si="769">+AD152</f>
        <v>8</v>
      </c>
      <c r="CN152" s="25">
        <f t="shared" ref="CN152" si="770">1-(CL152/CM152)</f>
        <v>1</v>
      </c>
      <c r="CO152" s="23" t="str" cm="1">
        <f t="array" ref="CO152">+_xlfn.IFS(CN152&lt;0.8,"Cambio",CN152&lt;0.9,"Revisión de control",CN152&gt;0.89,"Se mantiene")</f>
        <v>Se mantiene</v>
      </c>
      <c r="CP152" s="144"/>
      <c r="CQ152" s="144"/>
      <c r="CR152" s="144"/>
      <c r="CS152" s="144"/>
      <c r="CT152" s="25">
        <f t="shared" si="730"/>
        <v>1</v>
      </c>
    </row>
    <row r="153" spans="1:98" ht="60" customHeight="1" x14ac:dyDescent="0.35">
      <c r="A153" s="147" t="s">
        <v>549</v>
      </c>
      <c r="B153" s="205"/>
      <c r="C153" s="149" t="s">
        <v>147</v>
      </c>
      <c r="D153" s="173"/>
      <c r="E153" s="176"/>
      <c r="F153" s="173"/>
      <c r="G153" s="208"/>
      <c r="H153" s="157"/>
      <c r="I153" s="182"/>
      <c r="J153" s="160"/>
      <c r="K153" s="160"/>
      <c r="L153" s="184"/>
      <c r="M153" s="186"/>
      <c r="N153" s="189"/>
      <c r="O153" s="192"/>
      <c r="P153" s="182"/>
      <c r="Q153" s="192"/>
      <c r="R153" s="182"/>
      <c r="S153" s="182"/>
      <c r="T153" s="182"/>
      <c r="U153" s="157"/>
      <c r="V153" s="162"/>
      <c r="W153" s="162"/>
      <c r="X153" s="194"/>
      <c r="Y153" s="160"/>
      <c r="Z153" s="160"/>
      <c r="AA153" s="164"/>
      <c r="AB153" s="164"/>
      <c r="AC153" s="164"/>
      <c r="AD153" s="195"/>
      <c r="AE153" s="157"/>
      <c r="AF153" s="158"/>
      <c r="AG153" s="157"/>
      <c r="AH153" s="157"/>
      <c r="AI153" s="158"/>
      <c r="AJ153" s="157"/>
      <c r="AK153" s="196"/>
      <c r="AL153" s="20" t="str">
        <f>CONCATENATE(J152," Control"," 2")</f>
        <v>SEJUT 26 Control 2</v>
      </c>
      <c r="AM153" s="22" t="s">
        <v>1039</v>
      </c>
      <c r="AN153" s="22" t="s">
        <v>1042</v>
      </c>
      <c r="AO153" s="22" t="s">
        <v>1043</v>
      </c>
      <c r="AP153" s="22" t="str">
        <f t="shared" si="560"/>
        <v>La SUBDIRECCIÓN DE ASUNTOS ÉTNICOS prioriza el análisis del cumplimiento de los actos administrativos no generados como meta del plan de acción de la vigencia anterior para incluir a través de la formulación del nuevo plan de acción anual</v>
      </c>
      <c r="AQ153" s="20" t="s">
        <v>55</v>
      </c>
      <c r="AR153" s="20" t="str">
        <f t="shared" si="678"/>
        <v>Impacto</v>
      </c>
      <c r="AS153" s="20" t="s">
        <v>56</v>
      </c>
      <c r="AT153" s="20" t="str">
        <f t="shared" si="679"/>
        <v>25%</v>
      </c>
      <c r="AU153" s="20" t="s">
        <v>1</v>
      </c>
      <c r="AV153" s="20" t="s">
        <v>2</v>
      </c>
      <c r="AW153" s="20" t="s">
        <v>3</v>
      </c>
      <c r="AX153" s="21">
        <f t="shared" ref="AX153:AX155" si="771">+IF(AR153="Probabilidad",AX152-(AX152*AT153),AX152)</f>
        <v>0.28000000000000003</v>
      </c>
      <c r="AY153" s="20" t="str">
        <f t="shared" si="702"/>
        <v>Baja</v>
      </c>
      <c r="AZ153" s="21">
        <f t="shared" ref="AZ153:AZ155" si="772">+IF(AR153="Impacto",AZ152-(AZ152*AT153),AZ152)</f>
        <v>0.60000000000000009</v>
      </c>
      <c r="BA153" s="20" t="str">
        <f t="shared" si="704"/>
        <v>Moderado</v>
      </c>
      <c r="BB153" s="160"/>
      <c r="BC153" s="160"/>
      <c r="BD153" s="198"/>
      <c r="BE153" s="20" t="str">
        <f>CONCATENATE(J152," Acción preventiva"," 2")</f>
        <v>SEJUT 26 Acción preventiva 2</v>
      </c>
      <c r="BF153" s="22" t="s">
        <v>1704</v>
      </c>
      <c r="BG153" s="22"/>
      <c r="BH153" s="22"/>
      <c r="BI153" s="20">
        <f t="shared" si="726"/>
        <v>0</v>
      </c>
      <c r="BJ153" s="20"/>
      <c r="BK153" s="20"/>
      <c r="BL153" s="20"/>
      <c r="BM153" s="20"/>
      <c r="BN153" s="20"/>
      <c r="BO153" s="20"/>
      <c r="BP153" s="20"/>
      <c r="BQ153" s="20"/>
      <c r="BR153" s="20"/>
      <c r="BS153" s="20"/>
      <c r="BT153" s="20"/>
      <c r="BU153" s="20"/>
      <c r="BV153" s="200"/>
      <c r="BW153" s="37"/>
      <c r="BX153" s="37"/>
      <c r="BY153" s="37"/>
      <c r="BZ153" s="37"/>
      <c r="CA153" s="37"/>
      <c r="CB153" s="37"/>
      <c r="CC153" s="37"/>
      <c r="CD153" s="37"/>
      <c r="CE153" s="37"/>
      <c r="CF153" s="37"/>
      <c r="CG153" s="37"/>
      <c r="CH153" s="37"/>
      <c r="CI153" s="37">
        <f t="shared" si="683"/>
        <v>0</v>
      </c>
      <c r="CJ153" s="38"/>
      <c r="CK153" s="23"/>
      <c r="CL153" s="24"/>
      <c r="CM153" s="167"/>
      <c r="CN153" s="25">
        <f t="shared" ref="CN153" si="773">1-(CL153/CM152)</f>
        <v>1</v>
      </c>
      <c r="CO153" s="23" t="str" cm="1">
        <f t="array" ref="CO153">+_xlfn.IFS(CN153&lt;0.8,"Cambio",CN153&lt;0.9,"Revisión de control",CN153&gt;0.89,"Se mantiene")</f>
        <v>Se mantiene</v>
      </c>
      <c r="CP153" s="144"/>
      <c r="CQ153" s="144"/>
      <c r="CR153" s="144"/>
      <c r="CS153" s="144"/>
      <c r="CT153" s="25">
        <f t="shared" si="730"/>
        <v>1</v>
      </c>
    </row>
    <row r="154" spans="1:98" ht="60" customHeight="1" x14ac:dyDescent="0.35">
      <c r="A154" s="147" t="s">
        <v>549</v>
      </c>
      <c r="B154" s="205"/>
      <c r="C154" s="149" t="s">
        <v>147</v>
      </c>
      <c r="D154" s="173"/>
      <c r="E154" s="176"/>
      <c r="F154" s="173"/>
      <c r="G154" s="208"/>
      <c r="H154" s="157"/>
      <c r="I154" s="182"/>
      <c r="J154" s="160"/>
      <c r="K154" s="160"/>
      <c r="L154" s="184"/>
      <c r="M154" s="186"/>
      <c r="N154" s="189"/>
      <c r="O154" s="192"/>
      <c r="P154" s="182"/>
      <c r="Q154" s="192"/>
      <c r="R154" s="182"/>
      <c r="S154" s="182"/>
      <c r="T154" s="182"/>
      <c r="U154" s="157"/>
      <c r="V154" s="162"/>
      <c r="W154" s="162"/>
      <c r="X154" s="194"/>
      <c r="Y154" s="160"/>
      <c r="Z154" s="160"/>
      <c r="AA154" s="164"/>
      <c r="AB154" s="164"/>
      <c r="AC154" s="164"/>
      <c r="AD154" s="195"/>
      <c r="AE154" s="157"/>
      <c r="AF154" s="158"/>
      <c r="AG154" s="157"/>
      <c r="AH154" s="157"/>
      <c r="AI154" s="158"/>
      <c r="AJ154" s="157"/>
      <c r="AK154" s="196"/>
      <c r="AL154" s="20" t="str">
        <f>CONCATENATE(J152," Control"," 3")</f>
        <v>SEJUT 26 Control 3</v>
      </c>
      <c r="AM154" s="22"/>
      <c r="AN154" s="22"/>
      <c r="AO154" s="22"/>
      <c r="AP154" s="22" t="str">
        <f t="shared" si="560"/>
        <v xml:space="preserve">  a través de </v>
      </c>
      <c r="AQ154" s="20"/>
      <c r="AR154" s="20" t="str">
        <f t="shared" si="678"/>
        <v/>
      </c>
      <c r="AS154" s="20"/>
      <c r="AT154" s="20" t="str">
        <f t="shared" si="679"/>
        <v/>
      </c>
      <c r="AU154" s="20"/>
      <c r="AV154" s="20"/>
      <c r="AW154" s="20"/>
      <c r="AX154" s="21">
        <f t="shared" si="771"/>
        <v>0.28000000000000003</v>
      </c>
      <c r="AY154" s="20" t="str">
        <f t="shared" si="702"/>
        <v>Baja</v>
      </c>
      <c r="AZ154" s="21">
        <f t="shared" si="772"/>
        <v>0.60000000000000009</v>
      </c>
      <c r="BA154" s="20" t="str">
        <f t="shared" si="704"/>
        <v>Moderado</v>
      </c>
      <c r="BB154" s="160"/>
      <c r="BC154" s="160"/>
      <c r="BD154" s="198"/>
      <c r="BE154" s="20" t="str">
        <f>CONCATENATE(J152," Acción preventiva"," 3")</f>
        <v>SEJUT 26 Acción preventiva 3</v>
      </c>
      <c r="BF154" s="22" t="s">
        <v>1704</v>
      </c>
      <c r="BG154" s="22"/>
      <c r="BH154" s="22"/>
      <c r="BI154" s="20">
        <f t="shared" si="726"/>
        <v>0</v>
      </c>
      <c r="BJ154" s="20"/>
      <c r="BK154" s="20"/>
      <c r="BL154" s="20"/>
      <c r="BM154" s="20"/>
      <c r="BN154" s="20"/>
      <c r="BO154" s="20"/>
      <c r="BP154" s="20"/>
      <c r="BQ154" s="20"/>
      <c r="BR154" s="20"/>
      <c r="BS154" s="20"/>
      <c r="BT154" s="20"/>
      <c r="BU154" s="20"/>
      <c r="BV154" s="200"/>
      <c r="BW154" s="37"/>
      <c r="BX154" s="37"/>
      <c r="BY154" s="37"/>
      <c r="BZ154" s="37"/>
      <c r="CA154" s="37"/>
      <c r="CB154" s="37"/>
      <c r="CC154" s="37"/>
      <c r="CD154" s="37"/>
      <c r="CE154" s="37"/>
      <c r="CF154" s="37"/>
      <c r="CG154" s="37"/>
      <c r="CH154" s="37"/>
      <c r="CI154" s="37">
        <f t="shared" si="683"/>
        <v>0</v>
      </c>
      <c r="CJ154" s="38"/>
      <c r="CK154" s="23"/>
      <c r="CL154" s="24"/>
      <c r="CM154" s="167"/>
      <c r="CN154" s="25">
        <f t="shared" ref="CN154" si="774">1-(CL154/CM152)</f>
        <v>1</v>
      </c>
      <c r="CO154" s="23" t="str" cm="1">
        <f t="array" ref="CO154">+_xlfn.IFS(CN154&lt;0.8,"Cambio",CN154&lt;0.9,"Revisión de control",CN154&gt;0.89,"Se mantiene")</f>
        <v>Se mantiene</v>
      </c>
      <c r="CP154" s="144"/>
      <c r="CQ154" s="144"/>
      <c r="CR154" s="144"/>
      <c r="CS154" s="144"/>
      <c r="CT154" s="25">
        <f t="shared" si="730"/>
        <v>1</v>
      </c>
    </row>
    <row r="155" spans="1:98" ht="60" customHeight="1" x14ac:dyDescent="0.35">
      <c r="A155" s="147" t="s">
        <v>549</v>
      </c>
      <c r="B155" s="206"/>
      <c r="C155" s="149" t="s">
        <v>147</v>
      </c>
      <c r="D155" s="174"/>
      <c r="E155" s="177"/>
      <c r="F155" s="174"/>
      <c r="G155" s="208"/>
      <c r="H155" s="157"/>
      <c r="I155" s="183"/>
      <c r="J155" s="161"/>
      <c r="K155" s="161"/>
      <c r="L155" s="184"/>
      <c r="M155" s="187"/>
      <c r="N155" s="190"/>
      <c r="O155" s="193"/>
      <c r="P155" s="183"/>
      <c r="Q155" s="193"/>
      <c r="R155" s="183"/>
      <c r="S155" s="183"/>
      <c r="T155" s="183"/>
      <c r="U155" s="157"/>
      <c r="V155" s="162"/>
      <c r="W155" s="162"/>
      <c r="X155" s="194"/>
      <c r="Y155" s="161"/>
      <c r="Z155" s="161"/>
      <c r="AA155" s="165"/>
      <c r="AB155" s="165"/>
      <c r="AC155" s="165"/>
      <c r="AD155" s="195"/>
      <c r="AE155" s="157"/>
      <c r="AF155" s="158"/>
      <c r="AG155" s="157"/>
      <c r="AH155" s="157"/>
      <c r="AI155" s="158"/>
      <c r="AJ155" s="157"/>
      <c r="AK155" s="196"/>
      <c r="AL155" s="20" t="str">
        <f>CONCATENATE(J152," Control"," 4")</f>
        <v>SEJUT 26 Control 4</v>
      </c>
      <c r="AM155" s="22"/>
      <c r="AN155" s="22"/>
      <c r="AO155" s="22"/>
      <c r="AP155" s="22" t="str">
        <f t="shared" si="560"/>
        <v xml:space="preserve">  a través de </v>
      </c>
      <c r="AQ155" s="20"/>
      <c r="AR155" s="20" t="str">
        <f t="shared" si="678"/>
        <v/>
      </c>
      <c r="AS155" s="20"/>
      <c r="AT155" s="20" t="str">
        <f t="shared" si="679"/>
        <v/>
      </c>
      <c r="AU155" s="20"/>
      <c r="AV155" s="20"/>
      <c r="AW155" s="20"/>
      <c r="AX155" s="21">
        <f t="shared" si="771"/>
        <v>0.28000000000000003</v>
      </c>
      <c r="AY155" s="20" t="str">
        <f t="shared" si="702"/>
        <v>Baja</v>
      </c>
      <c r="AZ155" s="21">
        <f t="shared" si="772"/>
        <v>0.60000000000000009</v>
      </c>
      <c r="BA155" s="20" t="str">
        <f t="shared" si="704"/>
        <v>Moderado</v>
      </c>
      <c r="BB155" s="161"/>
      <c r="BC155" s="161"/>
      <c r="BD155" s="199"/>
      <c r="BE155" s="20" t="str">
        <f>CONCATENATE(J152," Acción preventiva"," 4")</f>
        <v>SEJUT 26 Acción preventiva 4</v>
      </c>
      <c r="BF155" s="22" t="s">
        <v>1704</v>
      </c>
      <c r="BG155" s="22"/>
      <c r="BH155" s="22"/>
      <c r="BI155" s="20">
        <f t="shared" si="726"/>
        <v>0</v>
      </c>
      <c r="BJ155" s="20"/>
      <c r="BK155" s="20"/>
      <c r="BL155" s="20"/>
      <c r="BM155" s="20"/>
      <c r="BN155" s="20"/>
      <c r="BO155" s="20"/>
      <c r="BP155" s="20"/>
      <c r="BQ155" s="20"/>
      <c r="BR155" s="20"/>
      <c r="BS155" s="20"/>
      <c r="BT155" s="20"/>
      <c r="BU155" s="20"/>
      <c r="BV155" s="200"/>
      <c r="BW155" s="37"/>
      <c r="BX155" s="37"/>
      <c r="BY155" s="37"/>
      <c r="BZ155" s="37"/>
      <c r="CA155" s="37"/>
      <c r="CB155" s="37"/>
      <c r="CC155" s="37"/>
      <c r="CD155" s="37"/>
      <c r="CE155" s="37"/>
      <c r="CF155" s="37"/>
      <c r="CG155" s="37"/>
      <c r="CH155" s="37"/>
      <c r="CI155" s="37">
        <f t="shared" si="683"/>
        <v>0</v>
      </c>
      <c r="CJ155" s="38"/>
      <c r="CK155" s="23"/>
      <c r="CL155" s="24"/>
      <c r="CM155" s="168"/>
      <c r="CN155" s="25">
        <f t="shared" ref="CN155" si="775">1-(CL155/CM152)</f>
        <v>1</v>
      </c>
      <c r="CO155" s="23" t="str" cm="1">
        <f t="array" ref="CO155">+_xlfn.IFS(CN155&lt;0.8,"Cambio",CN155&lt;0.9,"Revisión de control",CN155&gt;0.89,"Se mantiene")</f>
        <v>Se mantiene</v>
      </c>
      <c r="CP155" s="144"/>
      <c r="CQ155" s="144"/>
      <c r="CR155" s="144"/>
      <c r="CS155" s="144"/>
      <c r="CT155" s="25">
        <f t="shared" si="730"/>
        <v>1</v>
      </c>
    </row>
    <row r="156" spans="1:98" ht="60" customHeight="1" x14ac:dyDescent="0.35">
      <c r="A156" s="147" t="s">
        <v>549</v>
      </c>
      <c r="B156" s="204" t="s">
        <v>146</v>
      </c>
      <c r="C156" s="149" t="s">
        <v>147</v>
      </c>
      <c r="D156" s="172" t="str">
        <f>VLOOKUP(B156,Datos!$B$65:$F$80,3,FALSE)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6" s="175" t="str">
        <f>VLOOKUP(B156,Datos!$B$65:$F$80,5,FALSE)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6" s="172" t="str">
        <f>VLOOKUP(B156,Datos!$B$65:$F$80,4,FALSE)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6" s="208" t="s">
        <v>648</v>
      </c>
      <c r="H156" s="157" t="s">
        <v>1045</v>
      </c>
      <c r="I156" s="181">
        <f t="shared" ref="I156" si="776">IF(K156="",0,1)</f>
        <v>1</v>
      </c>
      <c r="J156" s="159" t="str">
        <f t="shared" ref="J156" si="777">CONCATENATE(C156," ",K156)</f>
        <v>SEJUT 27</v>
      </c>
      <c r="K156" s="159">
        <v>27</v>
      </c>
      <c r="L156" s="184">
        <v>46150</v>
      </c>
      <c r="M156" s="185">
        <f ca="1">+TODAY()-L156</f>
        <v>1</v>
      </c>
      <c r="N156" s="188" t="s">
        <v>1044</v>
      </c>
      <c r="O156" s="191" t="s">
        <v>19</v>
      </c>
      <c r="P156" s="181">
        <f>VLOOKUP(O156,Datos!$B$20:$D$25,3,FALSE)</f>
        <v>0.2</v>
      </c>
      <c r="Q156" s="191" t="s">
        <v>28</v>
      </c>
      <c r="R156" s="181">
        <f>VLOOKUP(Q156,Datos!$C$20:$D$25,2,FALSE)</f>
        <v>0.6</v>
      </c>
      <c r="S156" s="181">
        <f t="shared" ref="S156" si="778">+IF(P156="",R156,IF(R156="",P156,IF(P156&gt;R156,P156,R156)))</f>
        <v>0.6</v>
      </c>
      <c r="T156" s="181" t="str" cm="1">
        <f t="array" ref="T156">_xlfn.IFS(S156=P156,O156,S156=R156,Q156)</f>
        <v>El riesgo afecta la imagen de la entidad con algunos usuarios de relevancia frente al logro de los objetivos</v>
      </c>
      <c r="U156" s="157" t="s">
        <v>4</v>
      </c>
      <c r="V156" s="162" t="s">
        <v>1046</v>
      </c>
      <c r="W156" s="162" t="s">
        <v>1047</v>
      </c>
      <c r="X156" s="194" t="str">
        <f t="shared" ref="X156" si="779">CONCATENATE("Posibilidad de"," ",U156," ",V156," debido ",W156)</f>
        <v>Posibilidad de pérdida reputacional de la entidad ante las comunidades indigenas debido al incumplimiento de la ejecución del Plan de Acción Institucional aprobado para la delimitación politico administrativo para comunidades indigenas</v>
      </c>
      <c r="Y156" s="159" t="s">
        <v>208</v>
      </c>
      <c r="Z156" s="159" t="s">
        <v>214</v>
      </c>
      <c r="AA156" s="163" t="s">
        <v>257</v>
      </c>
      <c r="AB156" s="163" t="s">
        <v>1037</v>
      </c>
      <c r="AC156" s="163" t="s">
        <v>1038</v>
      </c>
      <c r="AD156" s="195">
        <v>4</v>
      </c>
      <c r="AE156" s="157" t="str">
        <f t="shared" ref="AE156" si="780">IF(AD156&lt;=0,"",IF(AD156&lt;=2,"Muy Baja",IF(AD156&lt;=24,"Baja",IF(AD156&lt;=500,"Media",IF(AD156&lt;=5000,"Alta","Muy Alta")))))</f>
        <v>Baja</v>
      </c>
      <c r="AF156" s="158">
        <f t="shared" ref="AF156" si="781">IF(AE156="","",IF(AE156="Muy Baja",0.2,IF(AE156="Baja",0.4,IF(AE156="Media",0.6,IF(AE156="Alta",0.8,IF(AE156="Muy Alta",1,))))))</f>
        <v>0.4</v>
      </c>
      <c r="AG156" s="158" t="str">
        <f t="shared" ref="AG156" si="782">+T156</f>
        <v>El riesgo afecta la imagen de la entidad con algunos usuarios de relevancia frente al logro de los objetivos</v>
      </c>
      <c r="AH156" s="157" t="str" cm="1">
        <f t="array" ref="AH156">_xlfn.IFS(AG156=Datos!$C$6,"Leve",AG156=Datos!$D$6,"Leve",AG156=Datos!$C$7,"Menor",AG156=Datos!$D$7,"Menor",AG156=Datos!$C$8,"Moderado",AG156=Datos!$D$8,"Moderado",AG156=Datos!$C$9,"Mayor",AG156=Datos!$D$9,"Mayor",AG156=Datos!$C$10,"Catastrófico",AG156=Datos!$D$10,"Catastrófico")</f>
        <v>Moderado</v>
      </c>
      <c r="AI156" s="158">
        <f t="shared" ref="AI156" si="783">IF(AH156="","",IF(AH156="Leve",0.2,IF(AH156="Menor",0.4,IF(AH156="Moderado",0.6,IF(AH156="Mayor",0.8,IF(AH156="Catastrófico",1,))))))</f>
        <v>0.6</v>
      </c>
      <c r="AJ156" s="157" t="str">
        <f t="shared" ref="AJ156" si="784">IF(OR(AND(AE156="Muy Baja",AH156="Leve"),AND(AE156="Muy Baja",AH156="Menor"),AND(AE156="Baja",AH156="Leve")),"Bajo",IF(OR(AND(AE156="Muy baja",AH156="Moderado"),AND(AE156="Baja",AH156="Menor"),AND(AE156="Baja",AH156="Moderado"),AND(AE156="Media",AH156="Leve"),AND(AE156="Media",AH156="Menor"),AND(AE156="Media",AH156="Moderado"),AND(AE156="Alta",AH156="Leve"),AND(AE156="Alta",AH156="Menor")),"Moderado",IF(OR(AND(AE156="Muy Baja",AH156="Mayor"),AND(AE156="Baja",AH156="Mayor"),AND(AE156="Media",AH156="Mayor"),AND(AE156="Alta",AH156="Moderado"),AND(AE156="Alta",AH156="Mayor"),AND(AE156="Muy Alta",AH156="Leve"),AND(AE156="Muy Alta",AH156="Menor"),AND(AE156="Muy Alta",AH156="Moderado"),AND(AE156="Muy Alta",AH156="Mayor")),"Alto",IF(OR(AND(AE156="Muy Baja",AH156="Catastrófico"),AND(AE156="Baja",AH156="Catastrófico"),AND(AE156="Media",AH156="Catastrófico"),AND(AE156="Alta",AH156="Catastrófico"),AND(AE156="Muy Alta",AH156="Catastrófico")),"Extremo",""))))</f>
        <v>Moderado</v>
      </c>
      <c r="AK156" s="196" t="str" cm="1">
        <f t="array" ref="AK156">_xlfn.IFS(AJ156="Bajo","Aceptar",AJ156="Moderado","Reducir",AJ156="Alto","Reducir",AJ156="Extremo","Reducir")</f>
        <v>Reducir</v>
      </c>
      <c r="AL156" s="20" t="str">
        <f>CONCATENATE(J156," Control"," 1")</f>
        <v>SEJUT 27 Control 1</v>
      </c>
      <c r="AM156" s="22" t="s">
        <v>1048</v>
      </c>
      <c r="AN156" s="22" t="s">
        <v>1040</v>
      </c>
      <c r="AO156" s="22" t="s">
        <v>1049</v>
      </c>
      <c r="AP156" s="22" t="str">
        <f t="shared" ref="AP156:AP167" si="785">CONCATENATE(AM156," ",AN156," a través de ",AO156)</f>
        <v>La DIRECCIÓN DE ASUNTOS ÉTNICOS verifica el cumplimiento de la ejecución del plan de acción a través de unas mesas técnicas semestrales que se inscriben en un acta de reunión para el monitoreo de la gestión de los procedimientos</v>
      </c>
      <c r="AQ156" s="20" t="s">
        <v>54</v>
      </c>
      <c r="AR156" s="20" t="str">
        <f t="shared" si="678"/>
        <v>Probabilidad</v>
      </c>
      <c r="AS156" s="20" t="s">
        <v>56</v>
      </c>
      <c r="AT156" s="20" t="str">
        <f t="shared" si="679"/>
        <v>30%</v>
      </c>
      <c r="AU156" s="20" t="s">
        <v>1</v>
      </c>
      <c r="AV156" s="20" t="s">
        <v>2</v>
      </c>
      <c r="AW156" s="20" t="s">
        <v>3</v>
      </c>
      <c r="AX156" s="21">
        <f t="shared" ref="AX156" si="786">+IF(AR156="Probabilidad",AF156-(AF156*AT156),AF156)</f>
        <v>0.28000000000000003</v>
      </c>
      <c r="AY156" s="20" t="str">
        <f t="shared" si="702"/>
        <v>Baja</v>
      </c>
      <c r="AZ156" s="21">
        <f t="shared" ref="AZ156" si="787">+IF(AR156="Impacto",AI156-(AI156*AT156),AI156)</f>
        <v>0.6</v>
      </c>
      <c r="BA156" s="20" t="str">
        <f t="shared" si="704"/>
        <v>Moderado</v>
      </c>
      <c r="BB156" s="159" t="str">
        <f t="shared" ref="BB156" si="788">IF(OR(AND(AY159="Muy Baja",BA159="Leve"),AND(AY159="Muy Baja",BA159="Menor"),AND(AY159="Baja",BA159="Leve")),"Bajo",IF(OR(AND(AY159="Muy baja",BA159="Moderado"),AND(AY159="Baja",BA159="Menor"),AND(AY159="Baja",BA159="Moderado"),AND(AY159="Media",BA159="Leve"),AND(AY159="Media",BA159="Menor"),AND(AY159="Media",BA159="Moderado"),AND(AY159="Alta",BA159="Leve"),AND(AY159="Alta",BA159="Menor")),"Moderado",IF(OR(AND(AY159="Muy Baja",BA159="Mayor"),AND(AY159="Baja",BA159="Mayor"),AND(AY159="Media",BA159="Mayor"),AND(AY159="Alta",BA159="Moderado"),AND(AY159="Alta",BA159="Mayor"),AND(AY159="Muy Alta",BA159="Leve"),AND(AY159="Muy Alta",BA159="Menor"),AND(AY159="Muy Alta",BA159="Moderado"),AND(AY159="Muy Alta",BA159="Mayor")),"Alto",IF(OR(AND(AY159="Muy Baja",BA159="Catastrófico"),AND(AY159="Baja",BA159="Catastrófico"),AND(AY159="Media",BA159="Catastrófico"),AND(AY159="Alta",BA159="Catastrófico"),AND(AY159="Muy Alta",BA159="Catastrófico")),"Extremo",""))))</f>
        <v>Moderado</v>
      </c>
      <c r="BC156" s="159" t="str" cm="1">
        <f t="array" ref="BC156">_xlfn.IFS(BB156="Bajo","Aceptar",BB156="Moderado","Reducir",BB156="Alto","Reducir",BB156="Extremo","Reducir")</f>
        <v>Reducir</v>
      </c>
      <c r="BD156" s="197" t="str" cm="1">
        <f t="array" ref="BD156">_xlfn.IFS(BC156="Aceptar","No",BC156="Reducir","Si")</f>
        <v>Si</v>
      </c>
      <c r="BE156" s="20" t="str">
        <f>CONCATENATE(J156," Acción preventiva"," 1")</f>
        <v>SEJUT 27 Acción preventiva 1</v>
      </c>
      <c r="BF156" s="22" t="s">
        <v>1704</v>
      </c>
      <c r="BG156" s="22" t="s">
        <v>559</v>
      </c>
      <c r="BH156" s="22" t="s">
        <v>1050</v>
      </c>
      <c r="BI156" s="20">
        <f t="shared" si="726"/>
        <v>1</v>
      </c>
      <c r="BJ156" s="20"/>
      <c r="BK156" s="20"/>
      <c r="BL156" s="20"/>
      <c r="BM156" s="20"/>
      <c r="BN156" s="20"/>
      <c r="BO156" s="20"/>
      <c r="BP156" s="20"/>
      <c r="BQ156" s="20"/>
      <c r="BR156" s="20"/>
      <c r="BS156" s="20"/>
      <c r="BT156" s="20"/>
      <c r="BU156" s="20">
        <v>1</v>
      </c>
      <c r="BV156" s="200">
        <f t="shared" si="727"/>
        <v>0</v>
      </c>
      <c r="BW156" s="37"/>
      <c r="BX156" s="37"/>
      <c r="BY156" s="37"/>
      <c r="BZ156" s="37"/>
      <c r="CA156" s="37"/>
      <c r="CB156" s="37"/>
      <c r="CC156" s="37"/>
      <c r="CD156" s="37"/>
      <c r="CE156" s="37"/>
      <c r="CF156" s="37"/>
      <c r="CG156" s="37"/>
      <c r="CH156" s="37"/>
      <c r="CI156" s="37">
        <f t="shared" si="683"/>
        <v>0</v>
      </c>
      <c r="CJ156" s="38"/>
      <c r="CK156" s="23"/>
      <c r="CL156" s="24"/>
      <c r="CM156" s="166">
        <f t="shared" ref="CM156" si="789">+AD156</f>
        <v>4</v>
      </c>
      <c r="CN156" s="25">
        <f t="shared" ref="CN156" si="790">1-(CL156/CM156)</f>
        <v>1</v>
      </c>
      <c r="CO156" s="23" t="str" cm="1">
        <f t="array" ref="CO156">+_xlfn.IFS(CN156&lt;0.8,"Cambio",CN156&lt;0.9,"Revisión de control",CN156&gt;0.89,"Se mantiene")</f>
        <v>Se mantiene</v>
      </c>
      <c r="CP156" s="144"/>
      <c r="CQ156" s="144"/>
      <c r="CR156" s="144"/>
      <c r="CS156" s="144"/>
      <c r="CT156" s="25">
        <f t="shared" si="730"/>
        <v>1</v>
      </c>
    </row>
    <row r="157" spans="1:98" ht="60" customHeight="1" x14ac:dyDescent="0.35">
      <c r="A157" s="147" t="s">
        <v>549</v>
      </c>
      <c r="B157" s="205"/>
      <c r="C157" s="149" t="s">
        <v>147</v>
      </c>
      <c r="D157" s="173"/>
      <c r="E157" s="176"/>
      <c r="F157" s="173"/>
      <c r="G157" s="208"/>
      <c r="H157" s="157"/>
      <c r="I157" s="182"/>
      <c r="J157" s="160"/>
      <c r="K157" s="160"/>
      <c r="L157" s="184"/>
      <c r="M157" s="186"/>
      <c r="N157" s="189"/>
      <c r="O157" s="192"/>
      <c r="P157" s="182"/>
      <c r="Q157" s="192"/>
      <c r="R157" s="182"/>
      <c r="S157" s="182"/>
      <c r="T157" s="182"/>
      <c r="U157" s="157"/>
      <c r="V157" s="162"/>
      <c r="W157" s="162"/>
      <c r="X157" s="194"/>
      <c r="Y157" s="160"/>
      <c r="Z157" s="160"/>
      <c r="AA157" s="164"/>
      <c r="AB157" s="164"/>
      <c r="AC157" s="164"/>
      <c r="AD157" s="195"/>
      <c r="AE157" s="157"/>
      <c r="AF157" s="158"/>
      <c r="AG157" s="157"/>
      <c r="AH157" s="157"/>
      <c r="AI157" s="158"/>
      <c r="AJ157" s="157"/>
      <c r="AK157" s="196"/>
      <c r="AL157" s="20" t="str">
        <f>CONCATENATE(J156," Control"," 2")</f>
        <v>SEJUT 27 Control 2</v>
      </c>
      <c r="AM157" s="22" t="s">
        <v>1048</v>
      </c>
      <c r="AN157" s="22" t="s">
        <v>1042</v>
      </c>
      <c r="AO157" s="22" t="s">
        <v>1043</v>
      </c>
      <c r="AP157" s="22" t="str">
        <f t="shared" si="785"/>
        <v>La DIRECCIÓN DE ASUNTOS ÉTNICOS prioriza el análisis del cumplimiento de los actos administrativos no generados como meta del plan de acción de la vigencia anterior para incluir a través de la formulación del nuevo plan de acción anual</v>
      </c>
      <c r="AQ157" s="20" t="s">
        <v>55</v>
      </c>
      <c r="AR157" s="20" t="str">
        <f t="shared" si="678"/>
        <v>Impacto</v>
      </c>
      <c r="AS157" s="20" t="s">
        <v>56</v>
      </c>
      <c r="AT157" s="20" t="str">
        <f t="shared" si="679"/>
        <v>25%</v>
      </c>
      <c r="AU157" s="20" t="s">
        <v>1</v>
      </c>
      <c r="AV157" s="20" t="s">
        <v>2</v>
      </c>
      <c r="AW157" s="20" t="s">
        <v>3</v>
      </c>
      <c r="AX157" s="21">
        <f t="shared" ref="AX157:AX159" si="791">+IF(AR157="Probabilidad",AX156-(AX156*AT157),AX156)</f>
        <v>0.28000000000000003</v>
      </c>
      <c r="AY157" s="20" t="str">
        <f t="shared" si="702"/>
        <v>Baja</v>
      </c>
      <c r="AZ157" s="21">
        <f t="shared" ref="AZ157:AZ159" si="792">+IF(AR157="Impacto",AZ156-(AZ156*AT157),AZ156)</f>
        <v>0.44999999999999996</v>
      </c>
      <c r="BA157" s="20" t="str">
        <f t="shared" si="704"/>
        <v>Moderado</v>
      </c>
      <c r="BB157" s="160"/>
      <c r="BC157" s="160"/>
      <c r="BD157" s="198"/>
      <c r="BE157" s="20" t="str">
        <f>CONCATENATE(J156," Acción preventiva"," 2")</f>
        <v>SEJUT 27 Acción preventiva 2</v>
      </c>
      <c r="BF157" s="22" t="s">
        <v>1704</v>
      </c>
      <c r="BG157" s="22"/>
      <c r="BH157" s="22"/>
      <c r="BI157" s="20">
        <f t="shared" si="726"/>
        <v>0</v>
      </c>
      <c r="BJ157" s="20"/>
      <c r="BK157" s="20"/>
      <c r="BL157" s="20"/>
      <c r="BM157" s="20"/>
      <c r="BN157" s="20"/>
      <c r="BO157" s="20"/>
      <c r="BP157" s="20"/>
      <c r="BQ157" s="20"/>
      <c r="BR157" s="20"/>
      <c r="BS157" s="20"/>
      <c r="BT157" s="20"/>
      <c r="BU157" s="20"/>
      <c r="BV157" s="200"/>
      <c r="BW157" s="37"/>
      <c r="BX157" s="37"/>
      <c r="BY157" s="37"/>
      <c r="BZ157" s="37"/>
      <c r="CA157" s="37"/>
      <c r="CB157" s="37"/>
      <c r="CC157" s="37"/>
      <c r="CD157" s="37"/>
      <c r="CE157" s="37"/>
      <c r="CF157" s="37"/>
      <c r="CG157" s="37"/>
      <c r="CH157" s="37"/>
      <c r="CI157" s="37">
        <f t="shared" si="683"/>
        <v>0</v>
      </c>
      <c r="CJ157" s="38"/>
      <c r="CK157" s="23"/>
      <c r="CL157" s="24"/>
      <c r="CM157" s="167"/>
      <c r="CN157" s="25">
        <f t="shared" ref="CN157" si="793">1-(CL157/CM156)</f>
        <v>1</v>
      </c>
      <c r="CO157" s="23" t="str" cm="1">
        <f t="array" ref="CO157">+_xlfn.IFS(CN157&lt;0.8,"Cambio",CN157&lt;0.9,"Revisión de control",CN157&gt;0.89,"Se mantiene")</f>
        <v>Se mantiene</v>
      </c>
      <c r="CP157" s="144"/>
      <c r="CQ157" s="144"/>
      <c r="CR157" s="144"/>
      <c r="CS157" s="144"/>
      <c r="CT157" s="25">
        <f t="shared" si="730"/>
        <v>1</v>
      </c>
    </row>
    <row r="158" spans="1:98" ht="60" customHeight="1" x14ac:dyDescent="0.35">
      <c r="A158" s="147" t="s">
        <v>549</v>
      </c>
      <c r="B158" s="205"/>
      <c r="C158" s="149" t="s">
        <v>147</v>
      </c>
      <c r="D158" s="173"/>
      <c r="E158" s="176"/>
      <c r="F158" s="173"/>
      <c r="G158" s="208"/>
      <c r="H158" s="157"/>
      <c r="I158" s="182"/>
      <c r="J158" s="160"/>
      <c r="K158" s="160"/>
      <c r="L158" s="184"/>
      <c r="M158" s="186"/>
      <c r="N158" s="189"/>
      <c r="O158" s="192"/>
      <c r="P158" s="182"/>
      <c r="Q158" s="192"/>
      <c r="R158" s="182"/>
      <c r="S158" s="182"/>
      <c r="T158" s="182"/>
      <c r="U158" s="157"/>
      <c r="V158" s="162"/>
      <c r="W158" s="162"/>
      <c r="X158" s="194"/>
      <c r="Y158" s="160"/>
      <c r="Z158" s="160"/>
      <c r="AA158" s="164"/>
      <c r="AB158" s="164"/>
      <c r="AC158" s="164"/>
      <c r="AD158" s="195"/>
      <c r="AE158" s="157"/>
      <c r="AF158" s="158"/>
      <c r="AG158" s="157"/>
      <c r="AH158" s="157"/>
      <c r="AI158" s="158"/>
      <c r="AJ158" s="157"/>
      <c r="AK158" s="196"/>
      <c r="AL158" s="20" t="str">
        <f>CONCATENATE(J156," Control"," 3")</f>
        <v>SEJUT 27 Control 3</v>
      </c>
      <c r="AM158" s="22"/>
      <c r="AN158" s="22"/>
      <c r="AO158" s="22"/>
      <c r="AP158" s="22" t="str">
        <f t="shared" si="785"/>
        <v xml:space="preserve">  a través de </v>
      </c>
      <c r="AQ158" s="20"/>
      <c r="AR158" s="20" t="str">
        <f t="shared" si="678"/>
        <v/>
      </c>
      <c r="AS158" s="20"/>
      <c r="AT158" s="20" t="str">
        <f t="shared" si="679"/>
        <v/>
      </c>
      <c r="AU158" s="20"/>
      <c r="AV158" s="20"/>
      <c r="AW158" s="20"/>
      <c r="AX158" s="21">
        <f t="shared" si="791"/>
        <v>0.28000000000000003</v>
      </c>
      <c r="AY158" s="20" t="str">
        <f t="shared" si="702"/>
        <v>Baja</v>
      </c>
      <c r="AZ158" s="21">
        <f t="shared" si="792"/>
        <v>0.44999999999999996</v>
      </c>
      <c r="BA158" s="20" t="str">
        <f t="shared" si="704"/>
        <v>Moderado</v>
      </c>
      <c r="BB158" s="160"/>
      <c r="BC158" s="160"/>
      <c r="BD158" s="198"/>
      <c r="BE158" s="20" t="str">
        <f>CONCATENATE(J156," Acción preventiva"," 3")</f>
        <v>SEJUT 27 Acción preventiva 3</v>
      </c>
      <c r="BF158" s="22" t="s">
        <v>1704</v>
      </c>
      <c r="BG158" s="22"/>
      <c r="BH158" s="22"/>
      <c r="BI158" s="20">
        <f t="shared" si="726"/>
        <v>0</v>
      </c>
      <c r="BJ158" s="20"/>
      <c r="BK158" s="20"/>
      <c r="BL158" s="20"/>
      <c r="BM158" s="20"/>
      <c r="BN158" s="20"/>
      <c r="BO158" s="20"/>
      <c r="BP158" s="20"/>
      <c r="BQ158" s="20"/>
      <c r="BR158" s="20"/>
      <c r="BS158" s="20"/>
      <c r="BT158" s="20"/>
      <c r="BU158" s="20"/>
      <c r="BV158" s="200"/>
      <c r="BW158" s="37"/>
      <c r="BX158" s="37"/>
      <c r="BY158" s="37"/>
      <c r="BZ158" s="37"/>
      <c r="CA158" s="37"/>
      <c r="CB158" s="37"/>
      <c r="CC158" s="37"/>
      <c r="CD158" s="37"/>
      <c r="CE158" s="37"/>
      <c r="CF158" s="37"/>
      <c r="CG158" s="37"/>
      <c r="CH158" s="37"/>
      <c r="CI158" s="37">
        <f t="shared" si="683"/>
        <v>0</v>
      </c>
      <c r="CJ158" s="38"/>
      <c r="CK158" s="23"/>
      <c r="CL158" s="24"/>
      <c r="CM158" s="167"/>
      <c r="CN158" s="25">
        <f t="shared" ref="CN158" si="794">1-(CL158/CM156)</f>
        <v>1</v>
      </c>
      <c r="CO158" s="23" t="str" cm="1">
        <f t="array" ref="CO158">+_xlfn.IFS(CN158&lt;0.8,"Cambio",CN158&lt;0.9,"Revisión de control",CN158&gt;0.89,"Se mantiene")</f>
        <v>Se mantiene</v>
      </c>
      <c r="CP158" s="144"/>
      <c r="CQ158" s="144"/>
      <c r="CR158" s="144"/>
      <c r="CS158" s="144"/>
      <c r="CT158" s="25">
        <f t="shared" si="730"/>
        <v>1</v>
      </c>
    </row>
    <row r="159" spans="1:98" ht="60" customHeight="1" x14ac:dyDescent="0.35">
      <c r="A159" s="147" t="s">
        <v>549</v>
      </c>
      <c r="B159" s="206"/>
      <c r="C159" s="149" t="s">
        <v>147</v>
      </c>
      <c r="D159" s="174"/>
      <c r="E159" s="177"/>
      <c r="F159" s="174"/>
      <c r="G159" s="208"/>
      <c r="H159" s="157"/>
      <c r="I159" s="183"/>
      <c r="J159" s="161"/>
      <c r="K159" s="161"/>
      <c r="L159" s="184"/>
      <c r="M159" s="187"/>
      <c r="N159" s="190"/>
      <c r="O159" s="193"/>
      <c r="P159" s="183"/>
      <c r="Q159" s="193"/>
      <c r="R159" s="183"/>
      <c r="S159" s="183"/>
      <c r="T159" s="183"/>
      <c r="U159" s="157"/>
      <c r="V159" s="162"/>
      <c r="W159" s="162"/>
      <c r="X159" s="194"/>
      <c r="Y159" s="161"/>
      <c r="Z159" s="161"/>
      <c r="AA159" s="165"/>
      <c r="AB159" s="165"/>
      <c r="AC159" s="165"/>
      <c r="AD159" s="195"/>
      <c r="AE159" s="157"/>
      <c r="AF159" s="158"/>
      <c r="AG159" s="157"/>
      <c r="AH159" s="157"/>
      <c r="AI159" s="158"/>
      <c r="AJ159" s="157"/>
      <c r="AK159" s="196"/>
      <c r="AL159" s="20" t="str">
        <f>CONCATENATE(J156," Control"," 4")</f>
        <v>SEJUT 27 Control 4</v>
      </c>
      <c r="AM159" s="22"/>
      <c r="AN159" s="22"/>
      <c r="AO159" s="22"/>
      <c r="AP159" s="22" t="str">
        <f t="shared" si="785"/>
        <v xml:space="preserve">  a través de </v>
      </c>
      <c r="AQ159" s="20"/>
      <c r="AR159" s="20" t="str">
        <f t="shared" si="678"/>
        <v/>
      </c>
      <c r="AS159" s="20"/>
      <c r="AT159" s="20" t="str">
        <f t="shared" si="679"/>
        <v/>
      </c>
      <c r="AU159" s="20"/>
      <c r="AV159" s="20"/>
      <c r="AW159" s="20"/>
      <c r="AX159" s="21">
        <f t="shared" si="791"/>
        <v>0.28000000000000003</v>
      </c>
      <c r="AY159" s="20" t="str">
        <f t="shared" si="702"/>
        <v>Baja</v>
      </c>
      <c r="AZ159" s="21">
        <f t="shared" si="792"/>
        <v>0.44999999999999996</v>
      </c>
      <c r="BA159" s="20" t="str">
        <f t="shared" si="704"/>
        <v>Moderado</v>
      </c>
      <c r="BB159" s="161"/>
      <c r="BC159" s="161"/>
      <c r="BD159" s="199"/>
      <c r="BE159" s="20" t="str">
        <f>CONCATENATE(J156," Acción preventiva"," 4")</f>
        <v>SEJUT 27 Acción preventiva 4</v>
      </c>
      <c r="BF159" s="22" t="s">
        <v>1704</v>
      </c>
      <c r="BG159" s="22"/>
      <c r="BH159" s="22"/>
      <c r="BI159" s="20">
        <f t="shared" si="726"/>
        <v>0</v>
      </c>
      <c r="BJ159" s="20"/>
      <c r="BK159" s="20"/>
      <c r="BL159" s="20"/>
      <c r="BM159" s="20"/>
      <c r="BN159" s="20"/>
      <c r="BO159" s="20"/>
      <c r="BP159" s="20"/>
      <c r="BQ159" s="20"/>
      <c r="BR159" s="20"/>
      <c r="BS159" s="20"/>
      <c r="BT159" s="20"/>
      <c r="BU159" s="20"/>
      <c r="BV159" s="200"/>
      <c r="BW159" s="37"/>
      <c r="BX159" s="37"/>
      <c r="BY159" s="37"/>
      <c r="BZ159" s="37"/>
      <c r="CA159" s="37"/>
      <c r="CB159" s="37"/>
      <c r="CC159" s="37"/>
      <c r="CD159" s="37"/>
      <c r="CE159" s="37"/>
      <c r="CF159" s="37"/>
      <c r="CG159" s="37"/>
      <c r="CH159" s="37"/>
      <c r="CI159" s="37">
        <f t="shared" si="683"/>
        <v>0</v>
      </c>
      <c r="CJ159" s="38"/>
      <c r="CK159" s="23"/>
      <c r="CL159" s="24"/>
      <c r="CM159" s="168"/>
      <c r="CN159" s="25">
        <f t="shared" ref="CN159" si="795">1-(CL159/CM156)</f>
        <v>1</v>
      </c>
      <c r="CO159" s="23" t="str" cm="1">
        <f t="array" ref="CO159">+_xlfn.IFS(CN159&lt;0.8,"Cambio",CN159&lt;0.9,"Revisión de control",CN159&gt;0.89,"Se mantiene")</f>
        <v>Se mantiene</v>
      </c>
      <c r="CP159" s="144"/>
      <c r="CQ159" s="144"/>
      <c r="CR159" s="144"/>
      <c r="CS159" s="144"/>
      <c r="CT159" s="25">
        <f t="shared" si="730"/>
        <v>1</v>
      </c>
    </row>
    <row r="160" spans="1:98" ht="60" customHeight="1" x14ac:dyDescent="0.35">
      <c r="A160" s="147" t="s">
        <v>1253</v>
      </c>
      <c r="B160" s="204" t="s">
        <v>146</v>
      </c>
      <c r="C160" s="149" t="s">
        <v>147</v>
      </c>
      <c r="D160" s="172" t="str">
        <f>VLOOKUP(B160,Datos!$B$65:$F$80,3,FALSE)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0" s="175" t="str">
        <f>VLOOKUP(B160,Datos!$B$65:$F$80,5,FALSE)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0" s="172" t="str">
        <f>VLOOKUP(B160,Datos!$B$65:$F$80,4,FALSE)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0" s="208" t="s">
        <v>1252</v>
      </c>
      <c r="H160" s="157" t="s">
        <v>1256</v>
      </c>
      <c r="I160" s="181">
        <f t="shared" ref="I160" si="796">IF(K160="",0,1)</f>
        <v>1</v>
      </c>
      <c r="J160" s="159" t="str">
        <f t="shared" ref="J160" si="797">CONCATENATE(C160," ",K160)</f>
        <v>SEJUT 28</v>
      </c>
      <c r="K160" s="159">
        <v>28</v>
      </c>
      <c r="L160" s="184">
        <v>46150</v>
      </c>
      <c r="M160" s="185">
        <f ca="1">+TODAY()-L160</f>
        <v>1</v>
      </c>
      <c r="N160" s="188" t="s">
        <v>1278</v>
      </c>
      <c r="O160" s="191" t="s">
        <v>19</v>
      </c>
      <c r="P160" s="181">
        <f>VLOOKUP(O160,Datos!$B$20:$D$25,3,FALSE)</f>
        <v>0.2</v>
      </c>
      <c r="Q160" s="191" t="s">
        <v>32</v>
      </c>
      <c r="R160" s="181">
        <f>VLOOKUP(Q160,Datos!$C$20:$D$25,2,FALSE)</f>
        <v>0.8</v>
      </c>
      <c r="S160" s="181">
        <f t="shared" ref="S160" si="798">+IF(P160="",R160,IF(R160="",P160,IF(P160&gt;R160,P160,R160)))</f>
        <v>0.8</v>
      </c>
      <c r="T160" s="181" t="str" cm="1">
        <f t="array" ref="T160">_xlfn.IFS(S160=P160,O160,S160=R160,Q160)</f>
        <v>El riesgo afecta la imagen de  la entidad con efecto publicitario sostenido a nivel de sector administrativo, nivel departamental o municipal</v>
      </c>
      <c r="U160" s="157" t="s">
        <v>4</v>
      </c>
      <c r="V160" s="162" t="s">
        <v>1259</v>
      </c>
      <c r="W160" s="162" t="s">
        <v>1279</v>
      </c>
      <c r="X160" s="194" t="str">
        <f t="shared" ref="X160" si="799">CONCATENATE("Posibilidad de"," ",U160," ",V160," debido ",W160)</f>
        <v>Posibilidad de pérdida reputacional en la credibilidad institucional ante los grupos de interés debido al reparto a diferentes dependencias, de la solicitud de apertura de un proceso agrario sobre el mismo predio o área.</v>
      </c>
      <c r="Y160" s="159" t="s">
        <v>208</v>
      </c>
      <c r="Z160" s="159" t="s">
        <v>214</v>
      </c>
      <c r="AA160" s="163" t="s">
        <v>342</v>
      </c>
      <c r="AB160" s="163" t="s">
        <v>1037</v>
      </c>
      <c r="AC160" s="163" t="s">
        <v>1262</v>
      </c>
      <c r="AD160" s="195">
        <v>250</v>
      </c>
      <c r="AE160" s="157" t="str">
        <f t="shared" ref="AE160" si="800">IF(AD160&lt;=0,"",IF(AD160&lt;=2,"Muy Baja",IF(AD160&lt;=24,"Baja",IF(AD160&lt;=500,"Media",IF(AD160&lt;=5000,"Alta","Muy Alta")))))</f>
        <v>Media</v>
      </c>
      <c r="AF160" s="158">
        <f t="shared" ref="AF160" si="801">IF(AE160="","",IF(AE160="Muy Baja",0.2,IF(AE160="Baja",0.4,IF(AE160="Media",0.6,IF(AE160="Alta",0.8,IF(AE160="Muy Alta",1,))))))</f>
        <v>0.6</v>
      </c>
      <c r="AG160" s="158" t="str">
        <f t="shared" ref="AG160" si="802">+T160</f>
        <v>El riesgo afecta la imagen de  la entidad con efecto publicitario sostenido a nivel de sector administrativo, nivel departamental o municipal</v>
      </c>
      <c r="AH160" s="157" t="str" cm="1">
        <f t="array" ref="AH160">_xlfn.IFS(AG160=Datos!$C$6,"Leve",AG160=Datos!$D$6,"Leve",AG160=Datos!$C$7,"Menor",AG160=Datos!$D$7,"Menor",AG160=Datos!$C$8,"Moderado",AG160=Datos!$D$8,"Moderado",AG160=Datos!$C$9,"Mayor",AG160=Datos!$D$9,"Mayor",AG160=Datos!$C$10,"Catastrófico",AG160=Datos!$D$10,"Catastrófico")</f>
        <v>Mayor</v>
      </c>
      <c r="AI160" s="158">
        <f t="shared" ref="AI160" si="803">IF(AH160="","",IF(AH160="Leve",0.2,IF(AH160="Menor",0.4,IF(AH160="Moderado",0.6,IF(AH160="Mayor",0.8,IF(AH160="Catastrófico",1,))))))</f>
        <v>0.8</v>
      </c>
      <c r="AJ160" s="157" t="str">
        <f t="shared" ref="AJ160" si="804">IF(OR(AND(AE160="Muy Baja",AH160="Leve"),AND(AE160="Muy Baja",AH160="Menor"),AND(AE160="Baja",AH160="Leve")),"Bajo",IF(OR(AND(AE160="Muy baja",AH160="Moderado"),AND(AE160="Baja",AH160="Menor"),AND(AE160="Baja",AH160="Moderado"),AND(AE160="Media",AH160="Leve"),AND(AE160="Media",AH160="Menor"),AND(AE160="Media",AH160="Moderado"),AND(AE160="Alta",AH160="Leve"),AND(AE160="Alta",AH160="Menor")),"Moderado",IF(OR(AND(AE160="Muy Baja",AH160="Mayor"),AND(AE160="Baja",AH160="Mayor"),AND(AE160="Media",AH160="Mayor"),AND(AE160="Alta",AH160="Moderado"),AND(AE160="Alta",AH160="Mayor"),AND(AE160="Muy Alta",AH160="Leve"),AND(AE160="Muy Alta",AH160="Menor"),AND(AE160="Muy Alta",AH160="Moderado"),AND(AE160="Muy Alta",AH160="Mayor")),"Alto",IF(OR(AND(AE160="Muy Baja",AH160="Catastrófico"),AND(AE160="Baja",AH160="Catastrófico"),AND(AE160="Media",AH160="Catastrófico"),AND(AE160="Alta",AH160="Catastrófico"),AND(AE160="Muy Alta",AH160="Catastrófico")),"Extremo",""))))</f>
        <v>Alto</v>
      </c>
      <c r="AK160" s="196" t="str" cm="1">
        <f t="array" ref="AK160">_xlfn.IFS(AJ160="Bajo","Aceptar",AJ160="Moderado","Reducir",AJ160="Alto","Reducir",AJ160="Extremo","Reducir")</f>
        <v>Reducir</v>
      </c>
      <c r="AL160" s="20" t="str">
        <f>CONCATENATE(J160," Control"," 1")</f>
        <v>SEJUT 28 Control 1</v>
      </c>
      <c r="AM160" s="22" t="s">
        <v>1705</v>
      </c>
      <c r="AN160" s="22" t="s">
        <v>1280</v>
      </c>
      <c r="AO160" s="22" t="s">
        <v>1281</v>
      </c>
      <c r="AP160" s="22" t="str">
        <f t="shared" si="785"/>
        <v>La SUBDIRECCIÓN DE PROCESOS AGRARIOS Y GESTIÓN JURÍDICA verifica que sobre un predio o área no exista expediente creado en el Orfeo a través de cruce de información con diferentes variables (nombre del predio, folio de matrícula, referencia catastral, entre otros), cada vez que se realice una solicitud deapertura expediente agrario</v>
      </c>
      <c r="AQ160" s="20" t="s">
        <v>53</v>
      </c>
      <c r="AR160" s="20" t="str">
        <f t="shared" si="678"/>
        <v>Probabilidad</v>
      </c>
      <c r="AS160" s="20" t="s">
        <v>56</v>
      </c>
      <c r="AT160" s="20" t="str">
        <f t="shared" si="679"/>
        <v>40%</v>
      </c>
      <c r="AU160" s="20" t="s">
        <v>5</v>
      </c>
      <c r="AV160" s="20" t="s">
        <v>2</v>
      </c>
      <c r="AW160" s="20" t="s">
        <v>3</v>
      </c>
      <c r="AX160" s="21">
        <f t="shared" ref="AX160" si="805">+IF(AR160="Probabilidad",AF160-(AF160*AT160),AF160)</f>
        <v>0.36</v>
      </c>
      <c r="AY160" s="20" t="str">
        <f t="shared" si="702"/>
        <v>Baja</v>
      </c>
      <c r="AZ160" s="21">
        <f t="shared" ref="AZ160" si="806">+IF(AR160="Impacto",AI160-(AI160*AT160),AI160)</f>
        <v>0.8</v>
      </c>
      <c r="BA160" s="20" t="str">
        <f t="shared" si="704"/>
        <v>Mayor</v>
      </c>
      <c r="BB160" s="159" t="str">
        <f t="shared" ref="BB160" si="807">IF(OR(AND(AY163="Muy Baja",BA163="Leve"),AND(AY163="Muy Baja",BA163="Menor"),AND(AY163="Baja",BA163="Leve")),"Bajo",IF(OR(AND(AY163="Muy baja",BA163="Moderado"),AND(AY163="Baja",BA163="Menor"),AND(AY163="Baja",BA163="Moderado"),AND(AY163="Media",BA163="Leve"),AND(AY163="Media",BA163="Menor"),AND(AY163="Media",BA163="Moderado"),AND(AY163="Alta",BA163="Leve"),AND(AY163="Alta",BA163="Menor")),"Moderado",IF(OR(AND(AY163="Muy Baja",BA163="Mayor"),AND(AY163="Baja",BA163="Mayor"),AND(AY163="Media",BA163="Mayor"),AND(AY163="Alta",BA163="Moderado"),AND(AY163="Alta",BA163="Mayor"),AND(AY163="Muy Alta",BA163="Leve"),AND(AY163="Muy Alta",BA163="Menor"),AND(AY163="Muy Alta",BA163="Moderado"),AND(AY163="Muy Alta",BA163="Mayor")),"Alto",IF(OR(AND(AY163="Muy Baja",BA163="Catastrófico"),AND(AY163="Baja",BA163="Catastrófico"),AND(AY163="Media",BA163="Catastrófico"),AND(AY163="Alta",BA163="Catastrófico"),AND(AY163="Muy Alta",BA163="Catastrófico")),"Extremo",""))))</f>
        <v>Moderado</v>
      </c>
      <c r="BC160" s="159" t="str" cm="1">
        <f t="array" ref="BC160">_xlfn.IFS(BB160="Bajo","Aceptar",BB160="Moderado","Reducir",BB160="Alto","Reducir",BB160="Extremo","Reducir")</f>
        <v>Reducir</v>
      </c>
      <c r="BD160" s="197" t="str" cm="1">
        <f t="array" ref="BD160">_xlfn.IFS(BC160="Aceptar","No",BC160="Reducir","Si")</f>
        <v>Si</v>
      </c>
      <c r="BE160" s="20" t="str">
        <f>CONCATENATE(J160," Acción preventiva"," 1")</f>
        <v>SEJUT 28 Acción preventiva 1</v>
      </c>
      <c r="BF160" s="22" t="s">
        <v>1704</v>
      </c>
      <c r="BG160" s="22" t="s">
        <v>1284</v>
      </c>
      <c r="BH160" s="22" t="s">
        <v>1285</v>
      </c>
      <c r="BI160" s="20">
        <f t="shared" si="726"/>
        <v>8</v>
      </c>
      <c r="BJ160" s="20"/>
      <c r="BK160" s="20"/>
      <c r="BL160" s="20"/>
      <c r="BM160" s="20">
        <v>1</v>
      </c>
      <c r="BN160" s="20">
        <v>1</v>
      </c>
      <c r="BO160" s="20">
        <v>1</v>
      </c>
      <c r="BP160" s="20">
        <v>1</v>
      </c>
      <c r="BQ160" s="20">
        <v>1</v>
      </c>
      <c r="BR160" s="20">
        <v>1</v>
      </c>
      <c r="BS160" s="20">
        <v>1</v>
      </c>
      <c r="BT160" s="20">
        <v>1</v>
      </c>
      <c r="BU160" s="20"/>
      <c r="BV160" s="200">
        <f t="shared" si="727"/>
        <v>0</v>
      </c>
      <c r="BW160" s="37"/>
      <c r="BX160" s="37"/>
      <c r="BY160" s="37"/>
      <c r="BZ160" s="37"/>
      <c r="CA160" s="37"/>
      <c r="CB160" s="37"/>
      <c r="CC160" s="37"/>
      <c r="CD160" s="37"/>
      <c r="CE160" s="37"/>
      <c r="CF160" s="37"/>
      <c r="CG160" s="37"/>
      <c r="CH160" s="37"/>
      <c r="CI160" s="37">
        <f t="shared" si="683"/>
        <v>0</v>
      </c>
      <c r="CJ160" s="38"/>
      <c r="CK160" s="23"/>
      <c r="CL160" s="24"/>
      <c r="CM160" s="166">
        <f t="shared" ref="CM160" si="808">+AD160</f>
        <v>250</v>
      </c>
      <c r="CN160" s="25">
        <f t="shared" ref="CN160" si="809">1-(CL160/CM160)</f>
        <v>1</v>
      </c>
      <c r="CO160" s="23" t="str" cm="1">
        <f t="array" ref="CO160">+_xlfn.IFS(CN160&lt;0.8,"Cambio",CN160&lt;0.9,"Revisión de control",CN160&gt;0.89,"Se mantiene")</f>
        <v>Se mantiene</v>
      </c>
      <c r="CP160" s="144"/>
      <c r="CQ160" s="144"/>
      <c r="CR160" s="144"/>
      <c r="CS160" s="144"/>
      <c r="CT160" s="25">
        <f t="shared" si="730"/>
        <v>1</v>
      </c>
    </row>
    <row r="161" spans="1:98" ht="60" customHeight="1" x14ac:dyDescent="0.35">
      <c r="A161" s="147" t="s">
        <v>1253</v>
      </c>
      <c r="B161" s="205"/>
      <c r="C161" s="149" t="s">
        <v>147</v>
      </c>
      <c r="D161" s="173"/>
      <c r="E161" s="176"/>
      <c r="F161" s="173"/>
      <c r="G161" s="208"/>
      <c r="H161" s="157"/>
      <c r="I161" s="182"/>
      <c r="J161" s="160"/>
      <c r="K161" s="160"/>
      <c r="L161" s="184"/>
      <c r="M161" s="186"/>
      <c r="N161" s="189"/>
      <c r="O161" s="192"/>
      <c r="P161" s="182"/>
      <c r="Q161" s="192"/>
      <c r="R161" s="182"/>
      <c r="S161" s="182"/>
      <c r="T161" s="182"/>
      <c r="U161" s="157"/>
      <c r="V161" s="162"/>
      <c r="W161" s="162"/>
      <c r="X161" s="194"/>
      <c r="Y161" s="160"/>
      <c r="Z161" s="160"/>
      <c r="AA161" s="164"/>
      <c r="AB161" s="164"/>
      <c r="AC161" s="164"/>
      <c r="AD161" s="195"/>
      <c r="AE161" s="157"/>
      <c r="AF161" s="158"/>
      <c r="AG161" s="157"/>
      <c r="AH161" s="157"/>
      <c r="AI161" s="158"/>
      <c r="AJ161" s="157"/>
      <c r="AK161" s="196"/>
      <c r="AL161" s="20" t="str">
        <f>CONCATENATE(J160," Control"," 2")</f>
        <v>SEJUT 28 Control 2</v>
      </c>
      <c r="AM161" s="22" t="s">
        <v>1705</v>
      </c>
      <c r="AN161" s="22" t="s">
        <v>1282</v>
      </c>
      <c r="AO161" s="22" t="s">
        <v>1283</v>
      </c>
      <c r="AP161" s="22" t="str">
        <f t="shared" si="785"/>
        <v>La SUBDIRECCIÓN DE PROCESOS AGRARIOS Y GESTIÓN JURÍDICA unifica en un solo expediente las piezas procesales de las solicitudes de apertura de expedientes de procesos agrarios sobre el mismo predio o área a través de las acciones de gestión documental en Orfeo y en la base de datos, así como, si aplica, las acciones jurídicas que deban expedirse</v>
      </c>
      <c r="AQ161" s="20" t="s">
        <v>55</v>
      </c>
      <c r="AR161" s="20" t="str">
        <f t="shared" si="678"/>
        <v>Impacto</v>
      </c>
      <c r="AS161" s="20" t="s">
        <v>56</v>
      </c>
      <c r="AT161" s="20" t="str">
        <f t="shared" si="679"/>
        <v>25%</v>
      </c>
      <c r="AU161" s="20" t="s">
        <v>5</v>
      </c>
      <c r="AV161" s="20" t="s">
        <v>2</v>
      </c>
      <c r="AW161" s="20" t="s">
        <v>3</v>
      </c>
      <c r="AX161" s="21">
        <f t="shared" ref="AX161:AX163" si="810">+IF(AR161="Probabilidad",AX160-(AX160*AT161),AX160)</f>
        <v>0.36</v>
      </c>
      <c r="AY161" s="20" t="str">
        <f t="shared" si="702"/>
        <v>Baja</v>
      </c>
      <c r="AZ161" s="21">
        <f t="shared" ref="AZ161:AZ163" si="811">+IF(AR161="Impacto",AZ160-(AZ160*AT161),AZ160)</f>
        <v>0.60000000000000009</v>
      </c>
      <c r="BA161" s="20" t="str">
        <f t="shared" si="704"/>
        <v>Moderado</v>
      </c>
      <c r="BB161" s="160"/>
      <c r="BC161" s="160"/>
      <c r="BD161" s="198"/>
      <c r="BE161" s="20" t="str">
        <f>CONCATENATE(J160," Acción preventiva"," 2")</f>
        <v>SEJUT 28 Acción preventiva 2</v>
      </c>
      <c r="BF161" s="22" t="s">
        <v>1704</v>
      </c>
      <c r="BG161" s="22" t="s">
        <v>1284</v>
      </c>
      <c r="BH161" s="22" t="s">
        <v>1285</v>
      </c>
      <c r="BI161" s="20">
        <f t="shared" si="726"/>
        <v>8</v>
      </c>
      <c r="BJ161" s="20"/>
      <c r="BK161" s="20"/>
      <c r="BL161" s="20"/>
      <c r="BM161" s="20">
        <v>1</v>
      </c>
      <c r="BN161" s="20">
        <v>1</v>
      </c>
      <c r="BO161" s="20">
        <v>1</v>
      </c>
      <c r="BP161" s="20">
        <v>1</v>
      </c>
      <c r="BQ161" s="20">
        <v>1</v>
      </c>
      <c r="BR161" s="20">
        <v>1</v>
      </c>
      <c r="BS161" s="20">
        <v>1</v>
      </c>
      <c r="BT161" s="20">
        <v>1</v>
      </c>
      <c r="BU161" s="20"/>
      <c r="BV161" s="200"/>
      <c r="BW161" s="37"/>
      <c r="BX161" s="37"/>
      <c r="BY161" s="37"/>
      <c r="BZ161" s="37"/>
      <c r="CA161" s="37"/>
      <c r="CB161" s="37"/>
      <c r="CC161" s="37"/>
      <c r="CD161" s="37"/>
      <c r="CE161" s="37"/>
      <c r="CF161" s="37"/>
      <c r="CG161" s="37"/>
      <c r="CH161" s="37"/>
      <c r="CI161" s="37">
        <f t="shared" si="683"/>
        <v>0</v>
      </c>
      <c r="CJ161" s="38"/>
      <c r="CK161" s="23"/>
      <c r="CL161" s="24"/>
      <c r="CM161" s="167"/>
      <c r="CN161" s="25">
        <f t="shared" ref="CN161" si="812">1-(CL161/CM160)</f>
        <v>1</v>
      </c>
      <c r="CO161" s="23" t="str" cm="1">
        <f t="array" ref="CO161">+_xlfn.IFS(CN161&lt;0.8,"Cambio",CN161&lt;0.9,"Revisión de control",CN161&gt;0.89,"Se mantiene")</f>
        <v>Se mantiene</v>
      </c>
      <c r="CP161" s="144"/>
      <c r="CQ161" s="144"/>
      <c r="CR161" s="144"/>
      <c r="CS161" s="144"/>
      <c r="CT161" s="25">
        <f t="shared" si="730"/>
        <v>1</v>
      </c>
    </row>
    <row r="162" spans="1:98" ht="60" customHeight="1" x14ac:dyDescent="0.35">
      <c r="A162" s="147" t="s">
        <v>1253</v>
      </c>
      <c r="B162" s="205"/>
      <c r="C162" s="149" t="s">
        <v>147</v>
      </c>
      <c r="D162" s="173"/>
      <c r="E162" s="176"/>
      <c r="F162" s="173"/>
      <c r="G162" s="208"/>
      <c r="H162" s="157"/>
      <c r="I162" s="182"/>
      <c r="J162" s="160"/>
      <c r="K162" s="160"/>
      <c r="L162" s="184"/>
      <c r="M162" s="186"/>
      <c r="N162" s="189"/>
      <c r="O162" s="192"/>
      <c r="P162" s="182"/>
      <c r="Q162" s="192"/>
      <c r="R162" s="182"/>
      <c r="S162" s="182"/>
      <c r="T162" s="182"/>
      <c r="U162" s="157"/>
      <c r="V162" s="162"/>
      <c r="W162" s="162"/>
      <c r="X162" s="194"/>
      <c r="Y162" s="160"/>
      <c r="Z162" s="160"/>
      <c r="AA162" s="164"/>
      <c r="AB162" s="164"/>
      <c r="AC162" s="164"/>
      <c r="AD162" s="195"/>
      <c r="AE162" s="157"/>
      <c r="AF162" s="158"/>
      <c r="AG162" s="157"/>
      <c r="AH162" s="157"/>
      <c r="AI162" s="158"/>
      <c r="AJ162" s="157"/>
      <c r="AK162" s="196"/>
      <c r="AL162" s="20" t="str">
        <f>CONCATENATE(J160," Control"," 3")</f>
        <v>SEJUT 28 Control 3</v>
      </c>
      <c r="AM162" s="22" t="s">
        <v>1706</v>
      </c>
      <c r="AN162" s="22" t="s">
        <v>1280</v>
      </c>
      <c r="AO162" s="22" t="s">
        <v>1281</v>
      </c>
      <c r="AP162" s="22" t="str">
        <f t="shared" si="785"/>
        <v>la SUBDIRECCIÓN DE SEGURIDAD JURÍDICA verifica que sobre un predio o área no exista expediente creado en el Orfeo a través de cruce de información con diferentes variables (nombre del predio, folio de matrícula, referencia catastral, entre otros), cada vez que se realice una solicitud deapertura expediente agrario</v>
      </c>
      <c r="AQ162" s="20" t="s">
        <v>53</v>
      </c>
      <c r="AR162" s="20" t="str">
        <f t="shared" si="678"/>
        <v>Probabilidad</v>
      </c>
      <c r="AS162" s="20" t="s">
        <v>56</v>
      </c>
      <c r="AT162" s="20" t="str">
        <f t="shared" si="679"/>
        <v>40%</v>
      </c>
      <c r="AU162" s="20" t="s">
        <v>5</v>
      </c>
      <c r="AV162" s="20" t="s">
        <v>2</v>
      </c>
      <c r="AW162" s="20" t="s">
        <v>3</v>
      </c>
      <c r="AX162" s="21">
        <f t="shared" si="810"/>
        <v>0.216</v>
      </c>
      <c r="AY162" s="20" t="str">
        <f t="shared" si="702"/>
        <v>Baja</v>
      </c>
      <c r="AZ162" s="21">
        <f t="shared" si="811"/>
        <v>0.60000000000000009</v>
      </c>
      <c r="BA162" s="20" t="str">
        <f t="shared" si="704"/>
        <v>Moderado</v>
      </c>
      <c r="BB162" s="160"/>
      <c r="BC162" s="160"/>
      <c r="BD162" s="198"/>
      <c r="BE162" s="20" t="str">
        <f>CONCATENATE(J160," Acción preventiva"," 3")</f>
        <v>SEJUT 28 Acción preventiva 3</v>
      </c>
      <c r="BF162" s="22" t="s">
        <v>1704</v>
      </c>
      <c r="BG162" s="22"/>
      <c r="BH162" s="22"/>
      <c r="BI162" s="20">
        <f t="shared" si="726"/>
        <v>0</v>
      </c>
      <c r="BJ162" s="20"/>
      <c r="BK162" s="20"/>
      <c r="BL162" s="20"/>
      <c r="BM162" s="20"/>
      <c r="BN162" s="20"/>
      <c r="BO162" s="20"/>
      <c r="BP162" s="20"/>
      <c r="BQ162" s="20"/>
      <c r="BR162" s="20"/>
      <c r="BS162" s="20"/>
      <c r="BT162" s="20"/>
      <c r="BU162" s="20"/>
      <c r="BV162" s="200"/>
      <c r="BW162" s="37"/>
      <c r="BX162" s="37"/>
      <c r="BY162" s="37"/>
      <c r="BZ162" s="37"/>
      <c r="CA162" s="37"/>
      <c r="CB162" s="37"/>
      <c r="CC162" s="37"/>
      <c r="CD162" s="37"/>
      <c r="CE162" s="37"/>
      <c r="CF162" s="37"/>
      <c r="CG162" s="37"/>
      <c r="CH162" s="37"/>
      <c r="CI162" s="37">
        <f t="shared" si="683"/>
        <v>0</v>
      </c>
      <c r="CJ162" s="38"/>
      <c r="CK162" s="23"/>
      <c r="CL162" s="24"/>
      <c r="CM162" s="167"/>
      <c r="CN162" s="25">
        <f t="shared" ref="CN162" si="813">1-(CL162/CM160)</f>
        <v>1</v>
      </c>
      <c r="CO162" s="23" t="str" cm="1">
        <f t="array" ref="CO162">+_xlfn.IFS(CN162&lt;0.8,"Cambio",CN162&lt;0.9,"Revisión de control",CN162&gt;0.89,"Se mantiene")</f>
        <v>Se mantiene</v>
      </c>
      <c r="CP162" s="144"/>
      <c r="CQ162" s="144"/>
      <c r="CR162" s="144"/>
      <c r="CS162" s="144"/>
      <c r="CT162" s="25">
        <f t="shared" si="730"/>
        <v>1</v>
      </c>
    </row>
    <row r="163" spans="1:98" ht="60" customHeight="1" x14ac:dyDescent="0.35">
      <c r="A163" s="147" t="s">
        <v>1253</v>
      </c>
      <c r="B163" s="206"/>
      <c r="C163" s="149" t="s">
        <v>147</v>
      </c>
      <c r="D163" s="174"/>
      <c r="E163" s="177"/>
      <c r="F163" s="174"/>
      <c r="G163" s="208"/>
      <c r="H163" s="157"/>
      <c r="I163" s="183"/>
      <c r="J163" s="161"/>
      <c r="K163" s="161"/>
      <c r="L163" s="184"/>
      <c r="M163" s="187"/>
      <c r="N163" s="190"/>
      <c r="O163" s="193"/>
      <c r="P163" s="183"/>
      <c r="Q163" s="193"/>
      <c r="R163" s="183"/>
      <c r="S163" s="183"/>
      <c r="T163" s="183"/>
      <c r="U163" s="157"/>
      <c r="V163" s="162"/>
      <c r="W163" s="162"/>
      <c r="X163" s="194"/>
      <c r="Y163" s="161"/>
      <c r="Z163" s="161"/>
      <c r="AA163" s="165"/>
      <c r="AB163" s="165"/>
      <c r="AC163" s="165"/>
      <c r="AD163" s="195"/>
      <c r="AE163" s="157"/>
      <c r="AF163" s="158"/>
      <c r="AG163" s="157"/>
      <c r="AH163" s="157"/>
      <c r="AI163" s="158"/>
      <c r="AJ163" s="157"/>
      <c r="AK163" s="196"/>
      <c r="AL163" s="20" t="str">
        <f>CONCATENATE(J160," Control"," 4")</f>
        <v>SEJUT 28 Control 4</v>
      </c>
      <c r="AM163" s="22" t="s">
        <v>1706</v>
      </c>
      <c r="AN163" s="22" t="s">
        <v>1282</v>
      </c>
      <c r="AO163" s="22" t="s">
        <v>1283</v>
      </c>
      <c r="AP163" s="22" t="str">
        <f t="shared" si="785"/>
        <v>la SUBDIRECCIÓN DE SEGURIDAD JURÍDICA unifica en un solo expediente las piezas procesales de las solicitudes de apertura de expedientes de procesos agrarios sobre el mismo predio o área a través de las acciones de gestión documental en Orfeo y en la base de datos, así como, si aplica, las acciones jurídicas que deban expedirse</v>
      </c>
      <c r="AQ163" s="20" t="s">
        <v>55</v>
      </c>
      <c r="AR163" s="20" t="str">
        <f t="shared" si="678"/>
        <v>Impacto</v>
      </c>
      <c r="AS163" s="20" t="s">
        <v>56</v>
      </c>
      <c r="AT163" s="20" t="str">
        <f t="shared" si="679"/>
        <v>25%</v>
      </c>
      <c r="AU163" s="20" t="s">
        <v>5</v>
      </c>
      <c r="AV163" s="20" t="s">
        <v>2</v>
      </c>
      <c r="AW163" s="20" t="s">
        <v>3</v>
      </c>
      <c r="AX163" s="21">
        <f t="shared" si="810"/>
        <v>0.216</v>
      </c>
      <c r="AY163" s="20" t="str">
        <f t="shared" si="702"/>
        <v>Baja</v>
      </c>
      <c r="AZ163" s="21">
        <f t="shared" si="811"/>
        <v>0.45000000000000007</v>
      </c>
      <c r="BA163" s="20" t="str">
        <f t="shared" si="704"/>
        <v>Moderado</v>
      </c>
      <c r="BB163" s="161"/>
      <c r="BC163" s="161"/>
      <c r="BD163" s="199"/>
      <c r="BE163" s="20" t="str">
        <f>CONCATENATE(J160," Acción preventiva"," 4")</f>
        <v>SEJUT 28 Acción preventiva 4</v>
      </c>
      <c r="BF163" s="22" t="s">
        <v>1704</v>
      </c>
      <c r="BG163" s="22"/>
      <c r="BH163" s="22"/>
      <c r="BI163" s="20">
        <f t="shared" si="726"/>
        <v>0</v>
      </c>
      <c r="BJ163" s="20"/>
      <c r="BK163" s="20"/>
      <c r="BL163" s="20"/>
      <c r="BM163" s="20"/>
      <c r="BN163" s="20"/>
      <c r="BO163" s="20"/>
      <c r="BP163" s="20"/>
      <c r="BQ163" s="20"/>
      <c r="BR163" s="20"/>
      <c r="BS163" s="20"/>
      <c r="BT163" s="20"/>
      <c r="BU163" s="20"/>
      <c r="BV163" s="200"/>
      <c r="BW163" s="37"/>
      <c r="BX163" s="37"/>
      <c r="BY163" s="37"/>
      <c r="BZ163" s="37"/>
      <c r="CA163" s="37"/>
      <c r="CB163" s="37"/>
      <c r="CC163" s="37"/>
      <c r="CD163" s="37"/>
      <c r="CE163" s="37"/>
      <c r="CF163" s="37"/>
      <c r="CG163" s="37"/>
      <c r="CH163" s="37"/>
      <c r="CI163" s="37">
        <f t="shared" si="683"/>
        <v>0</v>
      </c>
      <c r="CJ163" s="38"/>
      <c r="CK163" s="23"/>
      <c r="CL163" s="24"/>
      <c r="CM163" s="168"/>
      <c r="CN163" s="25">
        <f t="shared" ref="CN163" si="814">1-(CL163/CM160)</f>
        <v>1</v>
      </c>
      <c r="CO163" s="23" t="str" cm="1">
        <f t="array" ref="CO163">+_xlfn.IFS(CN163&lt;0.8,"Cambio",CN163&lt;0.9,"Revisión de control",CN163&gt;0.89,"Se mantiene")</f>
        <v>Se mantiene</v>
      </c>
      <c r="CP163" s="144"/>
      <c r="CQ163" s="144"/>
      <c r="CR163" s="144"/>
      <c r="CS163" s="144"/>
      <c r="CT163" s="25">
        <f t="shared" si="730"/>
        <v>1</v>
      </c>
    </row>
    <row r="164" spans="1:98" ht="60" customHeight="1" x14ac:dyDescent="0.35">
      <c r="A164" s="147" t="s">
        <v>1253</v>
      </c>
      <c r="B164" s="204" t="s">
        <v>146</v>
      </c>
      <c r="C164" s="149" t="s">
        <v>147</v>
      </c>
      <c r="D164" s="172" t="str">
        <f>VLOOKUP(B164,Datos!$B$65:$F$80,3,FALSE)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4" s="175" t="str">
        <f>VLOOKUP(B164,Datos!$B$65:$F$80,5,FALSE)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4" s="172" t="str">
        <f>VLOOKUP(B164,Datos!$B$65:$F$80,4,FALSE)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4" s="208" t="s">
        <v>473</v>
      </c>
      <c r="H164" s="157" t="s">
        <v>1256</v>
      </c>
      <c r="I164" s="181">
        <f t="shared" ref="I164" si="815">IF(K164="",0,1)</f>
        <v>1</v>
      </c>
      <c r="J164" s="159" t="str">
        <f t="shared" ref="J164" si="816">CONCATENATE(C164," ",K164)</f>
        <v>SEJUT 29</v>
      </c>
      <c r="K164" s="159">
        <v>29</v>
      </c>
      <c r="L164" s="184">
        <v>46150</v>
      </c>
      <c r="M164" s="185">
        <f ca="1">+TODAY()-L164</f>
        <v>1</v>
      </c>
      <c r="N164" s="188" t="s">
        <v>32</v>
      </c>
      <c r="O164" s="191" t="s">
        <v>19</v>
      </c>
      <c r="P164" s="181">
        <f>VLOOKUP(O164,Datos!$B$20:$D$25,3,FALSE)</f>
        <v>0.2</v>
      </c>
      <c r="Q164" s="191" t="s">
        <v>32</v>
      </c>
      <c r="R164" s="181">
        <f>VLOOKUP(Q164,Datos!$C$20:$D$25,2,FALSE)</f>
        <v>0.8</v>
      </c>
      <c r="S164" s="181">
        <f t="shared" ref="S164" si="817">+IF(P164="",R164,IF(R164="",P164,IF(P164&gt;R164,P164,R164)))</f>
        <v>0.8</v>
      </c>
      <c r="T164" s="181" t="str" cm="1">
        <f t="array" ref="T164">_xlfn.IFS(S164=P164,O164,S164=R164,Q164)</f>
        <v>El riesgo afecta la imagen de  la entidad con efecto publicitario sostenido a nivel de sector administrativo, nivel departamental o municipal</v>
      </c>
      <c r="U164" s="157" t="s">
        <v>4</v>
      </c>
      <c r="V164" s="162" t="s">
        <v>1259</v>
      </c>
      <c r="W164" s="162" t="s">
        <v>1286</v>
      </c>
      <c r="X164" s="194" t="str">
        <f t="shared" ref="X164" si="818">CONCATENATE("Posibilidad de"," ",U164," ",V164," debido ",W164)</f>
        <v>Posibilidad de pérdida reputacional en la credibilidad institucional ante los grupos de interés debido a la decisión generada erradamente en el acto administrativo de formalización de la propiedad privada rural</v>
      </c>
      <c r="Y164" s="159" t="s">
        <v>208</v>
      </c>
      <c r="Z164" s="159" t="s">
        <v>214</v>
      </c>
      <c r="AA164" s="163" t="s">
        <v>343</v>
      </c>
      <c r="AB164" s="163" t="s">
        <v>1037</v>
      </c>
      <c r="AC164" s="163" t="s">
        <v>1262</v>
      </c>
      <c r="AD164" s="195">
        <v>7000</v>
      </c>
      <c r="AE164" s="157" t="str">
        <f t="shared" ref="AE164" si="819">IF(AD164&lt;=0,"",IF(AD164&lt;=2,"Muy Baja",IF(AD164&lt;=24,"Baja",IF(AD164&lt;=500,"Media",IF(AD164&lt;=5000,"Alta","Muy Alta")))))</f>
        <v>Muy Alta</v>
      </c>
      <c r="AF164" s="158">
        <f t="shared" ref="AF164" si="820">IF(AE164="","",IF(AE164="Muy Baja",0.2,IF(AE164="Baja",0.4,IF(AE164="Media",0.6,IF(AE164="Alta",0.8,IF(AE164="Muy Alta",1,))))))</f>
        <v>1</v>
      </c>
      <c r="AG164" s="158" t="str">
        <f t="shared" ref="AG164" si="821">+T164</f>
        <v>El riesgo afecta la imagen de  la entidad con efecto publicitario sostenido a nivel de sector administrativo, nivel departamental o municipal</v>
      </c>
      <c r="AH164" s="157" t="str" cm="1">
        <f t="array" ref="AH164">_xlfn.IFS(AG164=Datos!$C$6,"Leve",AG164=Datos!$D$6,"Leve",AG164=Datos!$C$7,"Menor",AG164=Datos!$D$7,"Menor",AG164=Datos!$C$8,"Moderado",AG164=Datos!$D$8,"Moderado",AG164=Datos!$C$9,"Mayor",AG164=Datos!$D$9,"Mayor",AG164=Datos!$C$10,"Catastrófico",AG164=Datos!$D$10,"Catastrófico")</f>
        <v>Mayor</v>
      </c>
      <c r="AI164" s="158">
        <f t="shared" ref="AI164" si="822">IF(AH164="","",IF(AH164="Leve",0.2,IF(AH164="Menor",0.4,IF(AH164="Moderado",0.6,IF(AH164="Mayor",0.8,IF(AH164="Catastrófico",1,))))))</f>
        <v>0.8</v>
      </c>
      <c r="AJ164" s="157" t="str">
        <f t="shared" ref="AJ164" si="823">IF(OR(AND(AE164="Muy Baja",AH164="Leve"),AND(AE164="Muy Baja",AH164="Menor"),AND(AE164="Baja",AH164="Leve")),"Bajo",IF(OR(AND(AE164="Muy baja",AH164="Moderado"),AND(AE164="Baja",AH164="Menor"),AND(AE164="Baja",AH164="Moderado"),AND(AE164="Media",AH164="Leve"),AND(AE164="Media",AH164="Menor"),AND(AE164="Media",AH164="Moderado"),AND(AE164="Alta",AH164="Leve"),AND(AE164="Alta",AH164="Menor")),"Moderado",IF(OR(AND(AE164="Muy Baja",AH164="Mayor"),AND(AE164="Baja",AH164="Mayor"),AND(AE164="Media",AH164="Mayor"),AND(AE164="Alta",AH164="Moderado"),AND(AE164="Alta",AH164="Mayor"),AND(AE164="Muy Alta",AH164="Leve"),AND(AE164="Muy Alta",AH164="Menor"),AND(AE164="Muy Alta",AH164="Moderado"),AND(AE164="Muy Alta",AH164="Mayor")),"Alto",IF(OR(AND(AE164="Muy Baja",AH164="Catastrófico"),AND(AE164="Baja",AH164="Catastrófico"),AND(AE164="Media",AH164="Catastrófico"),AND(AE164="Alta",AH164="Catastrófico"),AND(AE164="Muy Alta",AH164="Catastrófico")),"Extremo",""))))</f>
        <v>Alto</v>
      </c>
      <c r="AK164" s="196" t="str" cm="1">
        <f t="array" ref="AK164">_xlfn.IFS(AJ164="Bajo","Aceptar",AJ164="Moderado","Reducir",AJ164="Alto","Reducir",AJ164="Extremo","Reducir")</f>
        <v>Reducir</v>
      </c>
      <c r="AL164" s="20" t="str">
        <f>CONCATENATE(J164," Control"," 1")</f>
        <v>SEJUT 29 Control 1</v>
      </c>
      <c r="AM164" s="22" t="s">
        <v>1706</v>
      </c>
      <c r="AN164" s="22" t="s">
        <v>1287</v>
      </c>
      <c r="AO164" s="22" t="s">
        <v>1267</v>
      </c>
      <c r="AP164" s="22" t="str">
        <f t="shared" si="785"/>
        <v>la SUBDIRECCIÓN DE SEGURIDAD JURÍDICA revisa, antes de ser suscritos, todos los actos administrativos de formalización de propiedad privada rural a través de la matriz de los actos administrativos expedidos mensualmente por la SSJ, donde consta la validación indicando, nombre del revisor, el número de expediente y el número del acto administrativo que está en los sistemas de información de la ANT.</v>
      </c>
      <c r="AQ164" s="20" t="s">
        <v>54</v>
      </c>
      <c r="AR164" s="20" t="str">
        <f t="shared" si="678"/>
        <v>Probabilidad</v>
      </c>
      <c r="AS164" s="20" t="s">
        <v>56</v>
      </c>
      <c r="AT164" s="20" t="str">
        <f t="shared" si="679"/>
        <v>30%</v>
      </c>
      <c r="AU164" s="20" t="s">
        <v>1</v>
      </c>
      <c r="AV164" s="20" t="s">
        <v>2</v>
      </c>
      <c r="AW164" s="20" t="s">
        <v>3</v>
      </c>
      <c r="AX164" s="21">
        <f t="shared" ref="AX164" si="824">+IF(AR164="Probabilidad",AF164-(AF164*AT164),AF164)</f>
        <v>0.7</v>
      </c>
      <c r="AY164" s="20" t="str">
        <f t="shared" si="702"/>
        <v>Alta</v>
      </c>
      <c r="AZ164" s="21">
        <f t="shared" ref="AZ164" si="825">+IF(AR164="Impacto",AI164-(AI164*AT164),AI164)</f>
        <v>0.8</v>
      </c>
      <c r="BA164" s="20" t="str">
        <f t="shared" si="704"/>
        <v>Mayor</v>
      </c>
      <c r="BB164" s="159" t="str">
        <f t="shared" ref="BB164" si="826">IF(OR(AND(AY167="Muy Baja",BA167="Leve"),AND(AY167="Muy Baja",BA167="Menor"),AND(AY167="Baja",BA167="Leve")),"Bajo",IF(OR(AND(AY167="Muy baja",BA167="Moderado"),AND(AY167="Baja",BA167="Menor"),AND(AY167="Baja",BA167="Moderado"),AND(AY167="Media",BA167="Leve"),AND(AY167="Media",BA167="Menor"),AND(AY167="Media",BA167="Moderado"),AND(AY167="Alta",BA167="Leve"),AND(AY167="Alta",BA167="Menor")),"Moderado",IF(OR(AND(AY167="Muy Baja",BA167="Mayor"),AND(AY167="Baja",BA167="Mayor"),AND(AY167="Media",BA167="Mayor"),AND(AY167="Alta",BA167="Moderado"),AND(AY167="Alta",BA167="Mayor"),AND(AY167="Muy Alta",BA167="Leve"),AND(AY167="Muy Alta",BA167="Menor"),AND(AY167="Muy Alta",BA167="Moderado"),AND(AY167="Muy Alta",BA167="Mayor")),"Alto",IF(OR(AND(AY167="Muy Baja",BA167="Catastrófico"),AND(AY167="Baja",BA167="Catastrófico"),AND(AY167="Media",BA167="Catastrófico"),AND(AY167="Alta",BA167="Catastrófico"),AND(AY167="Muy Alta",BA167="Catastrófico")),"Extremo",""))))</f>
        <v>Alto</v>
      </c>
      <c r="BC164" s="159" t="str" cm="1">
        <f t="array" ref="BC164">_xlfn.IFS(BB164="Bajo","Aceptar",BB164="Moderado","Reducir",BB164="Alto","Reducir",BB164="Extremo","Reducir")</f>
        <v>Reducir</v>
      </c>
      <c r="BD164" s="197" t="str" cm="1">
        <f t="array" ref="BD164">_xlfn.IFS(BC164="Aceptar","No",BC164="Reducir","Si")</f>
        <v>Si</v>
      </c>
      <c r="BE164" s="20" t="str">
        <f>CONCATENATE(J164," Acción preventiva"," 1")</f>
        <v>SEJUT 29 Acción preventiva 1</v>
      </c>
      <c r="BF164" s="22" t="s">
        <v>1704</v>
      </c>
      <c r="BG164" s="22" t="s">
        <v>1273</v>
      </c>
      <c r="BH164" s="22" t="s">
        <v>463</v>
      </c>
      <c r="BI164" s="20">
        <f t="shared" si="726"/>
        <v>8</v>
      </c>
      <c r="BJ164" s="20"/>
      <c r="BK164" s="20"/>
      <c r="BL164" s="20"/>
      <c r="BM164" s="20">
        <v>1</v>
      </c>
      <c r="BN164" s="20">
        <v>1</v>
      </c>
      <c r="BO164" s="20">
        <v>1</v>
      </c>
      <c r="BP164" s="20">
        <v>1</v>
      </c>
      <c r="BQ164" s="20">
        <v>1</v>
      </c>
      <c r="BR164" s="20">
        <v>1</v>
      </c>
      <c r="BS164" s="20">
        <v>1</v>
      </c>
      <c r="BT164" s="20">
        <v>1</v>
      </c>
      <c r="BU164" s="20"/>
      <c r="BV164" s="200">
        <f t="shared" si="727"/>
        <v>0</v>
      </c>
      <c r="BW164" s="37"/>
      <c r="BX164" s="37"/>
      <c r="BY164" s="37"/>
      <c r="BZ164" s="37"/>
      <c r="CA164" s="37"/>
      <c r="CB164" s="37"/>
      <c r="CC164" s="37"/>
      <c r="CD164" s="37"/>
      <c r="CE164" s="37"/>
      <c r="CF164" s="37"/>
      <c r="CG164" s="37"/>
      <c r="CH164" s="37"/>
      <c r="CI164" s="37">
        <f t="shared" si="683"/>
        <v>0</v>
      </c>
      <c r="CJ164" s="38"/>
      <c r="CK164" s="23"/>
      <c r="CL164" s="24"/>
      <c r="CM164" s="166">
        <f t="shared" ref="CM164" si="827">+AD164</f>
        <v>7000</v>
      </c>
      <c r="CN164" s="25">
        <f t="shared" ref="CN164" si="828">1-(CL164/CM164)</f>
        <v>1</v>
      </c>
      <c r="CO164" s="23" t="str" cm="1">
        <f t="array" ref="CO164">+_xlfn.IFS(CN164&lt;0.8,"Cambio",CN164&lt;0.9,"Revisión de control",CN164&gt;0.89,"Se mantiene")</f>
        <v>Se mantiene</v>
      </c>
      <c r="CP164" s="144"/>
      <c r="CQ164" s="144"/>
      <c r="CR164" s="144"/>
      <c r="CS164" s="144"/>
      <c r="CT164" s="25">
        <f t="shared" si="730"/>
        <v>1</v>
      </c>
    </row>
    <row r="165" spans="1:98" ht="60" customHeight="1" x14ac:dyDescent="0.35">
      <c r="A165" s="147" t="s">
        <v>1253</v>
      </c>
      <c r="B165" s="205"/>
      <c r="C165" s="149" t="s">
        <v>147</v>
      </c>
      <c r="D165" s="173"/>
      <c r="E165" s="176"/>
      <c r="F165" s="173"/>
      <c r="G165" s="208"/>
      <c r="H165" s="157"/>
      <c r="I165" s="182"/>
      <c r="J165" s="160"/>
      <c r="K165" s="160"/>
      <c r="L165" s="184"/>
      <c r="M165" s="186"/>
      <c r="N165" s="189"/>
      <c r="O165" s="192"/>
      <c r="P165" s="182"/>
      <c r="Q165" s="192"/>
      <c r="R165" s="182"/>
      <c r="S165" s="182"/>
      <c r="T165" s="182"/>
      <c r="U165" s="157"/>
      <c r="V165" s="162"/>
      <c r="W165" s="162"/>
      <c r="X165" s="194"/>
      <c r="Y165" s="160"/>
      <c r="Z165" s="160"/>
      <c r="AA165" s="164"/>
      <c r="AB165" s="164"/>
      <c r="AC165" s="164"/>
      <c r="AD165" s="195"/>
      <c r="AE165" s="157"/>
      <c r="AF165" s="158"/>
      <c r="AG165" s="157"/>
      <c r="AH165" s="157"/>
      <c r="AI165" s="158"/>
      <c r="AJ165" s="157"/>
      <c r="AK165" s="196"/>
      <c r="AL165" s="20" t="str">
        <f>CONCATENATE(J164," Control"," 2")</f>
        <v>SEJUT 29 Control 2</v>
      </c>
      <c r="AM165" s="22" t="s">
        <v>1706</v>
      </c>
      <c r="AN165" s="22" t="s">
        <v>1288</v>
      </c>
      <c r="AO165" s="22" t="s">
        <v>1289</v>
      </c>
      <c r="AP165" s="22" t="str">
        <f t="shared" si="785"/>
        <v>la SUBDIRECCIÓN DE SEGURIDAD JURÍDICA corrige las inconsistencias de la decisión de formalización de propiedad privada rural a través de un acto de corrección o un nuevo acto administrativo</v>
      </c>
      <c r="AQ165" s="20" t="s">
        <v>55</v>
      </c>
      <c r="AR165" s="20" t="str">
        <f t="shared" si="678"/>
        <v>Impacto</v>
      </c>
      <c r="AS165" s="20" t="s">
        <v>56</v>
      </c>
      <c r="AT165" s="20" t="str">
        <f t="shared" si="679"/>
        <v>25%</v>
      </c>
      <c r="AU165" s="20" t="s">
        <v>5</v>
      </c>
      <c r="AV165" s="20" t="s">
        <v>2</v>
      </c>
      <c r="AW165" s="20" t="s">
        <v>3</v>
      </c>
      <c r="AX165" s="21">
        <f t="shared" ref="AX165:AX167" si="829">+IF(AR165="Probabilidad",AX164-(AX164*AT165),AX164)</f>
        <v>0.7</v>
      </c>
      <c r="AY165" s="20" t="str">
        <f t="shared" si="702"/>
        <v>Alta</v>
      </c>
      <c r="AZ165" s="21">
        <f t="shared" ref="AZ165:AZ167" si="830">+IF(AR165="Impacto",AZ164-(AZ164*AT165),AZ164)</f>
        <v>0.60000000000000009</v>
      </c>
      <c r="BA165" s="20" t="str">
        <f t="shared" si="704"/>
        <v>Moderado</v>
      </c>
      <c r="BB165" s="160"/>
      <c r="BC165" s="160"/>
      <c r="BD165" s="198"/>
      <c r="BE165" s="20" t="str">
        <f>CONCATENATE(J164," Acción preventiva"," 2")</f>
        <v>SEJUT 29 Acción preventiva 2</v>
      </c>
      <c r="BF165" s="22" t="s">
        <v>1704</v>
      </c>
      <c r="BG165" s="22" t="s">
        <v>1290</v>
      </c>
      <c r="BH165" s="22" t="s">
        <v>1275</v>
      </c>
      <c r="BI165" s="20">
        <f t="shared" si="726"/>
        <v>2</v>
      </c>
      <c r="BJ165" s="20"/>
      <c r="BK165" s="20"/>
      <c r="BL165" s="20"/>
      <c r="BM165" s="20">
        <v>1</v>
      </c>
      <c r="BN165" s="20"/>
      <c r="BO165" s="20"/>
      <c r="BP165" s="20"/>
      <c r="BQ165" s="20">
        <v>1</v>
      </c>
      <c r="BR165" s="20"/>
      <c r="BS165" s="20"/>
      <c r="BT165" s="20"/>
      <c r="BU165" s="20"/>
      <c r="BV165" s="200"/>
      <c r="BW165" s="37"/>
      <c r="BX165" s="37"/>
      <c r="BY165" s="37"/>
      <c r="BZ165" s="37"/>
      <c r="CA165" s="37"/>
      <c r="CB165" s="37"/>
      <c r="CC165" s="37"/>
      <c r="CD165" s="37"/>
      <c r="CE165" s="37"/>
      <c r="CF165" s="37"/>
      <c r="CG165" s="37"/>
      <c r="CH165" s="37"/>
      <c r="CI165" s="37">
        <f t="shared" si="683"/>
        <v>0</v>
      </c>
      <c r="CJ165" s="38"/>
      <c r="CK165" s="23"/>
      <c r="CL165" s="24"/>
      <c r="CM165" s="167"/>
      <c r="CN165" s="25">
        <f t="shared" ref="CN165" si="831">1-(CL165/CM164)</f>
        <v>1</v>
      </c>
      <c r="CO165" s="23" t="str" cm="1">
        <f t="array" ref="CO165">+_xlfn.IFS(CN165&lt;0.8,"Cambio",CN165&lt;0.9,"Revisión de control",CN165&gt;0.89,"Se mantiene")</f>
        <v>Se mantiene</v>
      </c>
      <c r="CP165" s="144"/>
      <c r="CQ165" s="144"/>
      <c r="CR165" s="144"/>
      <c r="CS165" s="144"/>
      <c r="CT165" s="25">
        <f t="shared" si="730"/>
        <v>1</v>
      </c>
    </row>
    <row r="166" spans="1:98" ht="60" customHeight="1" x14ac:dyDescent="0.35">
      <c r="A166" s="147" t="s">
        <v>1253</v>
      </c>
      <c r="B166" s="205"/>
      <c r="C166" s="149" t="s">
        <v>147</v>
      </c>
      <c r="D166" s="173"/>
      <c r="E166" s="176"/>
      <c r="F166" s="173"/>
      <c r="G166" s="208"/>
      <c r="H166" s="157"/>
      <c r="I166" s="182"/>
      <c r="J166" s="160"/>
      <c r="K166" s="160"/>
      <c r="L166" s="184"/>
      <c r="M166" s="186"/>
      <c r="N166" s="189"/>
      <c r="O166" s="192"/>
      <c r="P166" s="182"/>
      <c r="Q166" s="192"/>
      <c r="R166" s="182"/>
      <c r="S166" s="182"/>
      <c r="T166" s="182"/>
      <c r="U166" s="157"/>
      <c r="V166" s="162"/>
      <c r="W166" s="162"/>
      <c r="X166" s="194"/>
      <c r="Y166" s="160"/>
      <c r="Z166" s="160"/>
      <c r="AA166" s="164"/>
      <c r="AB166" s="164"/>
      <c r="AC166" s="164"/>
      <c r="AD166" s="195"/>
      <c r="AE166" s="157"/>
      <c r="AF166" s="158"/>
      <c r="AG166" s="157"/>
      <c r="AH166" s="157"/>
      <c r="AI166" s="158"/>
      <c r="AJ166" s="157"/>
      <c r="AK166" s="196"/>
      <c r="AL166" s="20" t="str">
        <f>CONCATENATE(J164," Control"," 3")</f>
        <v>SEJUT 29 Control 3</v>
      </c>
      <c r="AM166" s="22"/>
      <c r="AN166" s="22"/>
      <c r="AO166" s="22"/>
      <c r="AP166" s="22" t="str">
        <f t="shared" si="785"/>
        <v xml:space="preserve">  a través de </v>
      </c>
      <c r="AQ166" s="20"/>
      <c r="AR166" s="20" t="str">
        <f t="shared" si="678"/>
        <v/>
      </c>
      <c r="AS166" s="20"/>
      <c r="AT166" s="20" t="str">
        <f t="shared" si="679"/>
        <v/>
      </c>
      <c r="AU166" s="20"/>
      <c r="AV166" s="20"/>
      <c r="AW166" s="20"/>
      <c r="AX166" s="21">
        <f t="shared" si="829"/>
        <v>0.7</v>
      </c>
      <c r="AY166" s="20" t="str">
        <f t="shared" si="702"/>
        <v>Alta</v>
      </c>
      <c r="AZ166" s="21">
        <f t="shared" si="830"/>
        <v>0.60000000000000009</v>
      </c>
      <c r="BA166" s="20" t="str">
        <f t="shared" si="704"/>
        <v>Moderado</v>
      </c>
      <c r="BB166" s="160"/>
      <c r="BC166" s="160"/>
      <c r="BD166" s="198"/>
      <c r="BE166" s="20" t="str">
        <f>CONCATENATE(J164," Acción preventiva"," 3")</f>
        <v>SEJUT 29 Acción preventiva 3</v>
      </c>
      <c r="BF166" s="22" t="s">
        <v>1704</v>
      </c>
      <c r="BG166" s="22"/>
      <c r="BH166" s="22"/>
      <c r="BI166" s="20">
        <f t="shared" si="726"/>
        <v>0</v>
      </c>
      <c r="BJ166" s="20"/>
      <c r="BK166" s="20"/>
      <c r="BL166" s="20"/>
      <c r="BM166" s="20"/>
      <c r="BN166" s="20"/>
      <c r="BO166" s="20"/>
      <c r="BP166" s="20"/>
      <c r="BQ166" s="20"/>
      <c r="BR166" s="20"/>
      <c r="BS166" s="20"/>
      <c r="BT166" s="20"/>
      <c r="BU166" s="20"/>
      <c r="BV166" s="200"/>
      <c r="BW166" s="37"/>
      <c r="BX166" s="37"/>
      <c r="BY166" s="37"/>
      <c r="BZ166" s="37"/>
      <c r="CA166" s="37"/>
      <c r="CB166" s="37"/>
      <c r="CC166" s="37"/>
      <c r="CD166" s="37"/>
      <c r="CE166" s="37"/>
      <c r="CF166" s="37"/>
      <c r="CG166" s="37"/>
      <c r="CH166" s="37"/>
      <c r="CI166" s="37">
        <f t="shared" si="683"/>
        <v>0</v>
      </c>
      <c r="CJ166" s="38"/>
      <c r="CK166" s="23"/>
      <c r="CL166" s="24"/>
      <c r="CM166" s="167"/>
      <c r="CN166" s="25">
        <f t="shared" ref="CN166" si="832">1-(CL166/CM164)</f>
        <v>1</v>
      </c>
      <c r="CO166" s="23" t="str" cm="1">
        <f t="array" ref="CO166">+_xlfn.IFS(CN166&lt;0.8,"Cambio",CN166&lt;0.9,"Revisión de control",CN166&gt;0.89,"Se mantiene")</f>
        <v>Se mantiene</v>
      </c>
      <c r="CP166" s="144"/>
      <c r="CQ166" s="144"/>
      <c r="CR166" s="144"/>
      <c r="CS166" s="144"/>
      <c r="CT166" s="25">
        <f t="shared" si="730"/>
        <v>1</v>
      </c>
    </row>
    <row r="167" spans="1:98" ht="60" customHeight="1" x14ac:dyDescent="0.35">
      <c r="A167" s="147" t="s">
        <v>1253</v>
      </c>
      <c r="B167" s="206"/>
      <c r="C167" s="149" t="s">
        <v>147</v>
      </c>
      <c r="D167" s="174"/>
      <c r="E167" s="177"/>
      <c r="F167" s="174"/>
      <c r="G167" s="208"/>
      <c r="H167" s="157"/>
      <c r="I167" s="183"/>
      <c r="J167" s="161"/>
      <c r="K167" s="161"/>
      <c r="L167" s="184"/>
      <c r="M167" s="187"/>
      <c r="N167" s="190"/>
      <c r="O167" s="193"/>
      <c r="P167" s="183"/>
      <c r="Q167" s="193"/>
      <c r="R167" s="183"/>
      <c r="S167" s="183"/>
      <c r="T167" s="183"/>
      <c r="U167" s="157"/>
      <c r="V167" s="162"/>
      <c r="W167" s="162"/>
      <c r="X167" s="194"/>
      <c r="Y167" s="161"/>
      <c r="Z167" s="161"/>
      <c r="AA167" s="165"/>
      <c r="AB167" s="165"/>
      <c r="AC167" s="165"/>
      <c r="AD167" s="195"/>
      <c r="AE167" s="157"/>
      <c r="AF167" s="158"/>
      <c r="AG167" s="157"/>
      <c r="AH167" s="157"/>
      <c r="AI167" s="158"/>
      <c r="AJ167" s="157"/>
      <c r="AK167" s="196"/>
      <c r="AL167" s="20" t="str">
        <f>CONCATENATE(J164," Control"," 4")</f>
        <v>SEJUT 29 Control 4</v>
      </c>
      <c r="AM167" s="22"/>
      <c r="AN167" s="22"/>
      <c r="AO167" s="22"/>
      <c r="AP167" s="22" t="str">
        <f t="shared" si="785"/>
        <v xml:space="preserve">  a través de </v>
      </c>
      <c r="AQ167" s="20"/>
      <c r="AR167" s="20" t="str">
        <f t="shared" si="678"/>
        <v/>
      </c>
      <c r="AS167" s="20"/>
      <c r="AT167" s="20" t="str">
        <f t="shared" si="679"/>
        <v/>
      </c>
      <c r="AU167" s="20"/>
      <c r="AV167" s="20"/>
      <c r="AW167" s="20"/>
      <c r="AX167" s="21">
        <f t="shared" si="829"/>
        <v>0.7</v>
      </c>
      <c r="AY167" s="20" t="str">
        <f t="shared" si="702"/>
        <v>Alta</v>
      </c>
      <c r="AZ167" s="21">
        <f t="shared" si="830"/>
        <v>0.60000000000000009</v>
      </c>
      <c r="BA167" s="20" t="str">
        <f t="shared" si="704"/>
        <v>Moderado</v>
      </c>
      <c r="BB167" s="161"/>
      <c r="BC167" s="161"/>
      <c r="BD167" s="199"/>
      <c r="BE167" s="20" t="str">
        <f>CONCATENATE(J164," Acción preventiva"," 4")</f>
        <v>SEJUT 29 Acción preventiva 4</v>
      </c>
      <c r="BF167" s="22" t="s">
        <v>1704</v>
      </c>
      <c r="BG167" s="22"/>
      <c r="BH167" s="22"/>
      <c r="BI167" s="20">
        <f t="shared" si="726"/>
        <v>0</v>
      </c>
      <c r="BJ167" s="20"/>
      <c r="BK167" s="20"/>
      <c r="BL167" s="20"/>
      <c r="BM167" s="20"/>
      <c r="BN167" s="20"/>
      <c r="BO167" s="20"/>
      <c r="BP167" s="20"/>
      <c r="BQ167" s="20"/>
      <c r="BR167" s="20"/>
      <c r="BS167" s="20"/>
      <c r="BT167" s="20"/>
      <c r="BU167" s="20"/>
      <c r="BV167" s="200"/>
      <c r="BW167" s="37"/>
      <c r="BX167" s="37"/>
      <c r="BY167" s="37"/>
      <c r="BZ167" s="37"/>
      <c r="CA167" s="37"/>
      <c r="CB167" s="37"/>
      <c r="CC167" s="37"/>
      <c r="CD167" s="37"/>
      <c r="CE167" s="37"/>
      <c r="CF167" s="37"/>
      <c r="CG167" s="37"/>
      <c r="CH167" s="37"/>
      <c r="CI167" s="37">
        <f t="shared" si="683"/>
        <v>0</v>
      </c>
      <c r="CJ167" s="38"/>
      <c r="CK167" s="23"/>
      <c r="CL167" s="24"/>
      <c r="CM167" s="168"/>
      <c r="CN167" s="25">
        <f t="shared" ref="CN167" si="833">1-(CL167/CM164)</f>
        <v>1</v>
      </c>
      <c r="CO167" s="23" t="str" cm="1">
        <f t="array" ref="CO167">+_xlfn.IFS(CN167&lt;0.8,"Cambio",CN167&lt;0.9,"Revisión de control",CN167&gt;0.89,"Se mantiene")</f>
        <v>Se mantiene</v>
      </c>
      <c r="CP167" s="144"/>
      <c r="CQ167" s="144"/>
      <c r="CR167" s="144"/>
      <c r="CS167" s="144"/>
      <c r="CT167" s="25">
        <f t="shared" si="730"/>
        <v>1</v>
      </c>
    </row>
    <row r="168" spans="1:98" ht="60" hidden="1" customHeight="1" x14ac:dyDescent="0.35">
      <c r="A168" s="147"/>
      <c r="B168" s="227" t="s">
        <v>146</v>
      </c>
      <c r="C168" s="149" t="s">
        <v>147</v>
      </c>
      <c r="D168" s="172" t="str">
        <f>VLOOKUP(B168,Datos!$B$65:$F$80,3,FALSE)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8" s="175" t="str">
        <f>VLOOKUP(B168,Datos!$B$65:$F$80,5,FALSE)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8" s="172" t="str">
        <f>VLOOKUP(B168,Datos!$B$65:$F$80,4,FALSE)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8" s="208" t="s">
        <v>1026</v>
      </c>
      <c r="H168" s="157"/>
      <c r="I168" s="181">
        <f t="shared" ref="I168" si="834">IF(K168="",0,1)</f>
        <v>0</v>
      </c>
      <c r="J168" s="159" t="str">
        <f t="shared" ref="J168" si="835">CONCATENATE(C168," ",K168)</f>
        <v xml:space="preserve">SEJUT </v>
      </c>
      <c r="K168" s="159"/>
      <c r="L168" s="184"/>
      <c r="M168" s="185">
        <f ca="1">+TODAY()-L168</f>
        <v>46151</v>
      </c>
      <c r="N168" s="188"/>
      <c r="O168" s="191"/>
      <c r="P168" s="181" t="e">
        <f>VLOOKUP(O168,Datos!$B$20:$D$25,3,FALSE)</f>
        <v>#N/A</v>
      </c>
      <c r="Q168" s="191"/>
      <c r="R168" s="181" t="e">
        <f>VLOOKUP(Q168,Datos!$C$20:$D$25,2,FALSE)</f>
        <v>#N/A</v>
      </c>
      <c r="S168" s="181" t="e">
        <f t="shared" ref="S168" si="836">+IF(P168="",R168,IF(R168="",P168,IF(P168&gt;R168,P168,R168)))</f>
        <v>#N/A</v>
      </c>
      <c r="T168" s="181" t="e" cm="1">
        <f t="array" ref="T168">_xlfn.IFS(S168=P168,O168,S168=R168,Q168)</f>
        <v>#N/A</v>
      </c>
      <c r="U168" s="157"/>
      <c r="V168" s="162"/>
      <c r="W168" s="162"/>
      <c r="X168" s="194" t="str">
        <f t="shared" ref="X168" si="837">CONCATENATE("Posibilidad de"," ",U168," ",V168," debido ",W168)</f>
        <v xml:space="preserve">Posibilidad de   debido </v>
      </c>
      <c r="Y168" s="159"/>
      <c r="Z168" s="159"/>
      <c r="AA168" s="163"/>
      <c r="AB168" s="163"/>
      <c r="AC168" s="163"/>
      <c r="AD168" s="195"/>
      <c r="AE168" s="157" t="str">
        <f t="shared" ref="AE168" si="838">IF(AD168&lt;=0,"",IF(AD168&lt;=2,"Muy Baja",IF(AD168&lt;=24,"Baja",IF(AD168&lt;=500,"Media",IF(AD168&lt;=5000,"Alta","Muy Alta")))))</f>
        <v/>
      </c>
      <c r="AF168" s="158" t="str">
        <f t="shared" ref="AF168" si="839">IF(AE168="","",IF(AE168="Muy Baja",0.2,IF(AE168="Baja",0.4,IF(AE168="Media",0.6,IF(AE168="Alta",0.8,IF(AE168="Muy Alta",1,))))))</f>
        <v/>
      </c>
      <c r="AG168" s="158" t="e">
        <f t="shared" ref="AG168" si="840">+T168</f>
        <v>#N/A</v>
      </c>
      <c r="AH168" s="157" t="e" cm="1">
        <f t="array" ref="AH168">_xlfn.IFS(AG168=Datos!$C$6,"Leve",AG168=Datos!$D$6,"Leve",AG168=Datos!$C$7,"Menor",AG168=Datos!$D$7,"Menor",AG168=Datos!$C$8,"Moderado",AG168=Datos!$D$8,"Moderado",AG168=Datos!$C$9,"Mayor",AG168=Datos!$D$9,"Mayor",AG168=Datos!$C$10,"Catastrófico",AG168=Datos!$D$10,"Catastrófico")</f>
        <v>#N/A</v>
      </c>
      <c r="AI168" s="158" t="e">
        <f t="shared" ref="AI168" si="841">IF(AH168="","",IF(AH168="Leve",0.2,IF(AH168="Menor",0.4,IF(AH168="Moderado",0.6,IF(AH168="Mayor",0.8,IF(AH168="Catastrófico",1,))))))</f>
        <v>#N/A</v>
      </c>
      <c r="AJ168" s="157" t="e">
        <f t="shared" ref="AJ168" si="842">IF(OR(AND(AE168="Muy Baja",AH168="Leve"),AND(AE168="Muy Baja",AH168="Menor"),AND(AE168="Baja",AH168="Leve")),"Bajo",IF(OR(AND(AE168="Muy baja",AH168="Moderado"),AND(AE168="Baja",AH168="Menor"),AND(AE168="Baja",AH168="Moderado"),AND(AE168="Media",AH168="Leve"),AND(AE168="Media",AH168="Menor"),AND(AE168="Media",AH168="Moderado"),AND(AE168="Alta",AH168="Leve"),AND(AE168="Alta",AH168="Menor")),"Moderado",IF(OR(AND(AE168="Muy Baja",AH168="Mayor"),AND(AE168="Baja",AH168="Mayor"),AND(AE168="Media",AH168="Mayor"),AND(AE168="Alta",AH168="Moderado"),AND(AE168="Alta",AH168="Mayor"),AND(AE168="Muy Alta",AH168="Leve"),AND(AE168="Muy Alta",AH168="Menor"),AND(AE168="Muy Alta",AH168="Moderado"),AND(AE168="Muy Alta",AH168="Mayor")),"Alto",IF(OR(AND(AE168="Muy Baja",AH168="Catastrófico"),AND(AE168="Baja",AH168="Catastrófico"),AND(AE168="Media",AH168="Catastrófico"),AND(AE168="Alta",AH168="Catastrófico"),AND(AE168="Muy Alta",AH168="Catastrófico")),"Extremo",""))))</f>
        <v>#N/A</v>
      </c>
      <c r="AK168" s="196" t="e" cm="1">
        <f t="array" ref="AK168">_xlfn.IFS(AJ168="Bajo","Aceptar",AJ168="Moderado","Reducir",AJ168="Alto","Reducir",AJ168="Extremo","Reducir")</f>
        <v>#N/A</v>
      </c>
      <c r="AL168" s="20" t="str">
        <f>CONCATENATE(J168," Control"," 1")</f>
        <v>SEJUT  Control 1</v>
      </c>
      <c r="AM168" s="22"/>
      <c r="AN168" s="22"/>
      <c r="AO168" s="22"/>
      <c r="AP168" s="22" t="str">
        <f>CONCATENATE(AM168," ",AN168," a través de ",AO168)</f>
        <v xml:space="preserve">  a través de </v>
      </c>
      <c r="AQ168" s="20"/>
      <c r="AR168" s="20" t="str">
        <f t="shared" si="678"/>
        <v/>
      </c>
      <c r="AS168" s="20"/>
      <c r="AT168" s="20" t="str">
        <f t="shared" si="679"/>
        <v/>
      </c>
      <c r="AU168" s="20"/>
      <c r="AV168" s="20"/>
      <c r="AW168" s="20"/>
      <c r="AX168" s="21" t="str">
        <f t="shared" ref="AX168" si="843">+IF(AR168="Probabilidad",AF168-(AF168*AT168),AF168)</f>
        <v/>
      </c>
      <c r="AY168" s="20" t="str">
        <f t="shared" si="702"/>
        <v/>
      </c>
      <c r="AZ168" s="21" t="e">
        <f t="shared" ref="AZ168" si="844">+IF(AR168="Impacto",AI168-(AI168*AT168),AI168)</f>
        <v>#N/A</v>
      </c>
      <c r="BA168" s="20" t="str">
        <f t="shared" si="704"/>
        <v/>
      </c>
      <c r="BB168" s="159" t="str">
        <f t="shared" ref="BB168" si="845">IF(OR(AND(AY171="Muy Baja",BA171="Leve"),AND(AY171="Muy Baja",BA171="Menor"),AND(AY171="Baja",BA171="Leve")),"Bajo",IF(OR(AND(AY171="Muy baja",BA171="Moderado"),AND(AY171="Baja",BA171="Menor"),AND(AY171="Baja",BA171="Moderado"),AND(AY171="Media",BA171="Leve"),AND(AY171="Media",BA171="Menor"),AND(AY171="Media",BA171="Moderado"),AND(AY171="Alta",BA171="Leve"),AND(AY171="Alta",BA171="Menor")),"Moderado",IF(OR(AND(AY171="Muy Baja",BA171="Mayor"),AND(AY171="Baja",BA171="Mayor"),AND(AY171="Media",BA171="Mayor"),AND(AY171="Alta",BA171="Moderado"),AND(AY171="Alta",BA171="Mayor"),AND(AY171="Muy Alta",BA171="Leve"),AND(AY171="Muy Alta",BA171="Menor"),AND(AY171="Muy Alta",BA171="Moderado"),AND(AY171="Muy Alta",BA171="Mayor")),"Alto",IF(OR(AND(AY171="Muy Baja",BA171="Catastrófico"),AND(AY171="Baja",BA171="Catastrófico"),AND(AY171="Media",BA171="Catastrófico"),AND(AY171="Alta",BA171="Catastrófico"),AND(AY171="Muy Alta",BA171="Catastrófico")),"Extremo",""))))</f>
        <v/>
      </c>
      <c r="BC168" s="159" t="e" cm="1">
        <f t="array" ref="BC168">_xlfn.IFS(BB168="Bajo","Aceptar",BB168="Moderado","Reducir",BB168="Alto","Reducir",BB168="Extremo","Reducir")</f>
        <v>#N/A</v>
      </c>
      <c r="BD168" s="197" t="e" cm="1">
        <f t="array" ref="BD168">_xlfn.IFS(BC168="Aceptar","No",BC168="Reducir","Si")</f>
        <v>#N/A</v>
      </c>
      <c r="BE168" s="20" t="str">
        <f>CONCATENATE(J168," Acción preventiva"," 1")</f>
        <v>SEJUT  Acción preventiva 1</v>
      </c>
      <c r="BF168" s="22" t="s">
        <v>1704</v>
      </c>
      <c r="BG168" s="22"/>
      <c r="BH168" s="22"/>
      <c r="BI168" s="20">
        <f t="shared" si="726"/>
        <v>0</v>
      </c>
      <c r="BJ168" s="20"/>
      <c r="BK168" s="20"/>
      <c r="BL168" s="20"/>
      <c r="BM168" s="20"/>
      <c r="BN168" s="20"/>
      <c r="BO168" s="20"/>
      <c r="BP168" s="20"/>
      <c r="BQ168" s="20"/>
      <c r="BR168" s="20"/>
      <c r="BS168" s="20"/>
      <c r="BT168" s="20"/>
      <c r="BU168" s="20"/>
      <c r="BV168" s="200"/>
      <c r="BW168" s="37"/>
      <c r="BX168" s="37"/>
      <c r="BY168" s="37"/>
      <c r="BZ168" s="37"/>
      <c r="CA168" s="37"/>
      <c r="CB168" s="37"/>
      <c r="CC168" s="37"/>
      <c r="CD168" s="37"/>
      <c r="CE168" s="37"/>
      <c r="CF168" s="37"/>
      <c r="CG168" s="37"/>
      <c r="CH168" s="37"/>
      <c r="CI168" s="37">
        <f t="shared" si="683"/>
        <v>0</v>
      </c>
      <c r="CJ168" s="38"/>
      <c r="CK168" s="23"/>
      <c r="CL168" s="24"/>
      <c r="CM168" s="166">
        <f t="shared" ref="CM168" si="846">+AD168</f>
        <v>0</v>
      </c>
      <c r="CN168" s="25" t="e">
        <f t="shared" ref="CN168" si="847">1-(CL168/CM168)</f>
        <v>#DIV/0!</v>
      </c>
      <c r="CO168" s="23" t="e" cm="1">
        <f t="array" ref="CO168">+_xlfn.IFS(CN168&lt;0.8,"Cambio",CN168&lt;0.9,"Revisión de control",CN168&gt;0.89,"Se mantiene")</f>
        <v>#DIV/0!</v>
      </c>
      <c r="CP168" s="144"/>
      <c r="CQ168" s="144"/>
      <c r="CR168" s="144"/>
      <c r="CS168" s="144"/>
      <c r="CT168" s="25">
        <f t="shared" si="730"/>
        <v>1</v>
      </c>
    </row>
    <row r="169" spans="1:98" ht="60" hidden="1" customHeight="1" x14ac:dyDescent="0.35">
      <c r="A169" s="147"/>
      <c r="B169" s="228"/>
      <c r="C169" s="149" t="s">
        <v>147</v>
      </c>
      <c r="D169" s="173"/>
      <c r="E169" s="176"/>
      <c r="F169" s="173"/>
      <c r="G169" s="208"/>
      <c r="H169" s="157"/>
      <c r="I169" s="182"/>
      <c r="J169" s="160"/>
      <c r="K169" s="160"/>
      <c r="L169" s="184"/>
      <c r="M169" s="186"/>
      <c r="N169" s="189"/>
      <c r="O169" s="192"/>
      <c r="P169" s="182"/>
      <c r="Q169" s="192"/>
      <c r="R169" s="182"/>
      <c r="S169" s="182"/>
      <c r="T169" s="182"/>
      <c r="U169" s="157"/>
      <c r="V169" s="162"/>
      <c r="W169" s="162"/>
      <c r="X169" s="194"/>
      <c r="Y169" s="160"/>
      <c r="Z169" s="160"/>
      <c r="AA169" s="164"/>
      <c r="AB169" s="164"/>
      <c r="AC169" s="164"/>
      <c r="AD169" s="195"/>
      <c r="AE169" s="157"/>
      <c r="AF169" s="158"/>
      <c r="AG169" s="157"/>
      <c r="AH169" s="157"/>
      <c r="AI169" s="158"/>
      <c r="AJ169" s="157"/>
      <c r="AK169" s="196"/>
      <c r="AL169" s="20" t="str">
        <f>CONCATENATE(J168," Control"," 2")</f>
        <v>SEJUT  Control 2</v>
      </c>
      <c r="AM169" s="22"/>
      <c r="AN169" s="22"/>
      <c r="AO169" s="22"/>
      <c r="AP169" s="22" t="str">
        <f>CONCATENATE(AM169," ",AN169," a través de ",AO169)</f>
        <v xml:space="preserve">  a través de </v>
      </c>
      <c r="AQ169" s="20"/>
      <c r="AR169" s="20" t="str">
        <f t="shared" si="678"/>
        <v/>
      </c>
      <c r="AS169" s="20"/>
      <c r="AT169" s="20" t="str">
        <f t="shared" si="679"/>
        <v/>
      </c>
      <c r="AU169" s="20"/>
      <c r="AV169" s="20"/>
      <c r="AW169" s="20"/>
      <c r="AX169" s="21" t="str">
        <f t="shared" ref="AX169:AX171" si="848">+IF(AR169="Probabilidad",AX168-(AX168*AT169),AX168)</f>
        <v/>
      </c>
      <c r="AY169" s="20" t="str">
        <f t="shared" si="702"/>
        <v/>
      </c>
      <c r="AZ169" s="21" t="e">
        <f t="shared" ref="AZ169:AZ171" si="849">+IF(AR169="Impacto",AZ168-(AZ168*AT169),AZ168)</f>
        <v>#N/A</v>
      </c>
      <c r="BA169" s="20" t="str">
        <f t="shared" si="704"/>
        <v/>
      </c>
      <c r="BB169" s="160"/>
      <c r="BC169" s="160"/>
      <c r="BD169" s="198"/>
      <c r="BE169" s="20" t="str">
        <f>CONCATENATE(J168," Acción preventiva"," 2")</f>
        <v>SEJUT  Acción preventiva 2</v>
      </c>
      <c r="BF169" s="22" t="s">
        <v>1704</v>
      </c>
      <c r="BG169" s="22"/>
      <c r="BH169" s="22"/>
      <c r="BI169" s="20">
        <f t="shared" si="726"/>
        <v>0</v>
      </c>
      <c r="BJ169" s="20"/>
      <c r="BK169" s="20"/>
      <c r="BL169" s="20"/>
      <c r="BM169" s="20"/>
      <c r="BN169" s="20"/>
      <c r="BO169" s="20"/>
      <c r="BP169" s="20"/>
      <c r="BQ169" s="20"/>
      <c r="BR169" s="20"/>
      <c r="BS169" s="20"/>
      <c r="BT169" s="20"/>
      <c r="BU169" s="20"/>
      <c r="BV169" s="200"/>
      <c r="BW169" s="37"/>
      <c r="BX169" s="37"/>
      <c r="BY169" s="37"/>
      <c r="BZ169" s="37"/>
      <c r="CA169" s="37"/>
      <c r="CB169" s="37"/>
      <c r="CC169" s="37"/>
      <c r="CD169" s="37"/>
      <c r="CE169" s="37"/>
      <c r="CF169" s="37"/>
      <c r="CG169" s="37"/>
      <c r="CH169" s="37"/>
      <c r="CI169" s="37">
        <f t="shared" si="683"/>
        <v>0</v>
      </c>
      <c r="CJ169" s="38"/>
      <c r="CK169" s="23"/>
      <c r="CL169" s="24"/>
      <c r="CM169" s="167"/>
      <c r="CN169" s="25" t="e">
        <f t="shared" ref="CN169" si="850">1-(CL169/CM168)</f>
        <v>#DIV/0!</v>
      </c>
      <c r="CO169" s="23" t="e" cm="1">
        <f t="array" ref="CO169">+_xlfn.IFS(CN169&lt;0.8,"Cambio",CN169&lt;0.9,"Revisión de control",CN169&gt;0.89,"Se mantiene")</f>
        <v>#DIV/0!</v>
      </c>
      <c r="CP169" s="144"/>
      <c r="CQ169" s="144"/>
      <c r="CR169" s="144"/>
      <c r="CS169" s="144"/>
      <c r="CT169" s="25">
        <f t="shared" si="730"/>
        <v>1</v>
      </c>
    </row>
    <row r="170" spans="1:98" ht="60" hidden="1" customHeight="1" x14ac:dyDescent="0.35">
      <c r="A170" s="147"/>
      <c r="B170" s="228"/>
      <c r="C170" s="149" t="s">
        <v>147</v>
      </c>
      <c r="D170" s="173"/>
      <c r="E170" s="176"/>
      <c r="F170" s="173"/>
      <c r="G170" s="208"/>
      <c r="H170" s="157"/>
      <c r="I170" s="182"/>
      <c r="J170" s="160"/>
      <c r="K170" s="160"/>
      <c r="L170" s="184"/>
      <c r="M170" s="186"/>
      <c r="N170" s="189"/>
      <c r="O170" s="192"/>
      <c r="P170" s="182"/>
      <c r="Q170" s="192"/>
      <c r="R170" s="182"/>
      <c r="S170" s="182"/>
      <c r="T170" s="182"/>
      <c r="U170" s="157"/>
      <c r="V170" s="162"/>
      <c r="W170" s="162"/>
      <c r="X170" s="194"/>
      <c r="Y170" s="160"/>
      <c r="Z170" s="160"/>
      <c r="AA170" s="164"/>
      <c r="AB170" s="164"/>
      <c r="AC170" s="164"/>
      <c r="AD170" s="195"/>
      <c r="AE170" s="157"/>
      <c r="AF170" s="158"/>
      <c r="AG170" s="157"/>
      <c r="AH170" s="157"/>
      <c r="AI170" s="158"/>
      <c r="AJ170" s="157"/>
      <c r="AK170" s="196"/>
      <c r="AL170" s="20" t="str">
        <f>CONCATENATE(J168," Control"," 3")</f>
        <v>SEJUT  Control 3</v>
      </c>
      <c r="AM170" s="22"/>
      <c r="AN170" s="22"/>
      <c r="AO170" s="22"/>
      <c r="AP170" s="22" t="str">
        <f>CONCATENATE(AM170," ",AN170," a través de ",AO170)</f>
        <v xml:space="preserve">  a través de </v>
      </c>
      <c r="AQ170" s="20"/>
      <c r="AR170" s="20" t="str">
        <f t="shared" si="678"/>
        <v/>
      </c>
      <c r="AS170" s="20"/>
      <c r="AT170" s="20" t="str">
        <f t="shared" si="679"/>
        <v/>
      </c>
      <c r="AU170" s="20"/>
      <c r="AV170" s="20"/>
      <c r="AW170" s="20"/>
      <c r="AX170" s="21" t="str">
        <f t="shared" si="848"/>
        <v/>
      </c>
      <c r="AY170" s="20" t="str">
        <f t="shared" si="702"/>
        <v/>
      </c>
      <c r="AZ170" s="21" t="e">
        <f t="shared" si="849"/>
        <v>#N/A</v>
      </c>
      <c r="BA170" s="20" t="str">
        <f t="shared" si="704"/>
        <v/>
      </c>
      <c r="BB170" s="160"/>
      <c r="BC170" s="160"/>
      <c r="BD170" s="198"/>
      <c r="BE170" s="20" t="str">
        <f>CONCATENATE(J168," Acción preventiva"," 3")</f>
        <v>SEJUT  Acción preventiva 3</v>
      </c>
      <c r="BF170" s="22" t="s">
        <v>1704</v>
      </c>
      <c r="BG170" s="22"/>
      <c r="BH170" s="22"/>
      <c r="BI170" s="20">
        <f t="shared" si="726"/>
        <v>0</v>
      </c>
      <c r="BJ170" s="20"/>
      <c r="BK170" s="20"/>
      <c r="BL170" s="20"/>
      <c r="BM170" s="20"/>
      <c r="BN170" s="20"/>
      <c r="BO170" s="20"/>
      <c r="BP170" s="20"/>
      <c r="BQ170" s="20"/>
      <c r="BR170" s="20"/>
      <c r="BS170" s="20"/>
      <c r="BT170" s="20"/>
      <c r="BU170" s="20"/>
      <c r="BV170" s="200"/>
      <c r="BW170" s="37"/>
      <c r="BX170" s="37"/>
      <c r="BY170" s="37"/>
      <c r="BZ170" s="37"/>
      <c r="CA170" s="37"/>
      <c r="CB170" s="37"/>
      <c r="CC170" s="37"/>
      <c r="CD170" s="37"/>
      <c r="CE170" s="37"/>
      <c r="CF170" s="37"/>
      <c r="CG170" s="37"/>
      <c r="CH170" s="37"/>
      <c r="CI170" s="37">
        <f t="shared" si="683"/>
        <v>0</v>
      </c>
      <c r="CJ170" s="38"/>
      <c r="CK170" s="23"/>
      <c r="CL170" s="24"/>
      <c r="CM170" s="167"/>
      <c r="CN170" s="25" t="e">
        <f t="shared" ref="CN170" si="851">1-(CL170/CM168)</f>
        <v>#DIV/0!</v>
      </c>
      <c r="CO170" s="23" t="e" cm="1">
        <f t="array" ref="CO170">+_xlfn.IFS(CN170&lt;0.8,"Cambio",CN170&lt;0.9,"Revisión de control",CN170&gt;0.89,"Se mantiene")</f>
        <v>#DIV/0!</v>
      </c>
      <c r="CP170" s="144"/>
      <c r="CQ170" s="144"/>
      <c r="CR170" s="144"/>
      <c r="CS170" s="144"/>
      <c r="CT170" s="25">
        <f t="shared" si="730"/>
        <v>1</v>
      </c>
    </row>
    <row r="171" spans="1:98" ht="60" hidden="1" customHeight="1" x14ac:dyDescent="0.35">
      <c r="A171" s="147"/>
      <c r="B171" s="229"/>
      <c r="C171" s="149" t="s">
        <v>147</v>
      </c>
      <c r="D171" s="174"/>
      <c r="E171" s="177"/>
      <c r="F171" s="174"/>
      <c r="G171" s="208"/>
      <c r="H171" s="157"/>
      <c r="I171" s="183"/>
      <c r="J171" s="161"/>
      <c r="K171" s="161"/>
      <c r="L171" s="184"/>
      <c r="M171" s="187"/>
      <c r="N171" s="190"/>
      <c r="O171" s="193"/>
      <c r="P171" s="183"/>
      <c r="Q171" s="193"/>
      <c r="R171" s="183"/>
      <c r="S171" s="183"/>
      <c r="T171" s="183"/>
      <c r="U171" s="157"/>
      <c r="V171" s="162"/>
      <c r="W171" s="162"/>
      <c r="X171" s="194"/>
      <c r="Y171" s="161"/>
      <c r="Z171" s="161"/>
      <c r="AA171" s="165"/>
      <c r="AB171" s="165"/>
      <c r="AC171" s="165"/>
      <c r="AD171" s="195"/>
      <c r="AE171" s="157"/>
      <c r="AF171" s="158"/>
      <c r="AG171" s="157"/>
      <c r="AH171" s="157"/>
      <c r="AI171" s="158"/>
      <c r="AJ171" s="157"/>
      <c r="AK171" s="196"/>
      <c r="AL171" s="20" t="str">
        <f>CONCATENATE(J168," Control"," 4")</f>
        <v>SEJUT  Control 4</v>
      </c>
      <c r="AM171" s="22"/>
      <c r="AN171" s="22"/>
      <c r="AO171" s="22"/>
      <c r="AP171" s="22" t="str">
        <f>CONCATENATE(AM171," ",AN171," a través de ",AO171)</f>
        <v xml:space="preserve">  a través de </v>
      </c>
      <c r="AQ171" s="20"/>
      <c r="AR171" s="20" t="str">
        <f t="shared" si="678"/>
        <v/>
      </c>
      <c r="AS171" s="20"/>
      <c r="AT171" s="20" t="str">
        <f t="shared" si="679"/>
        <v/>
      </c>
      <c r="AU171" s="20"/>
      <c r="AV171" s="20"/>
      <c r="AW171" s="20"/>
      <c r="AX171" s="21" t="str">
        <f t="shared" si="848"/>
        <v/>
      </c>
      <c r="AY171" s="20" t="str">
        <f t="shared" si="702"/>
        <v/>
      </c>
      <c r="AZ171" s="21" t="e">
        <f t="shared" si="849"/>
        <v>#N/A</v>
      </c>
      <c r="BA171" s="20" t="str">
        <f t="shared" si="704"/>
        <v/>
      </c>
      <c r="BB171" s="161"/>
      <c r="BC171" s="161"/>
      <c r="BD171" s="199"/>
      <c r="BE171" s="20" t="str">
        <f>CONCATENATE(J168," Acción preventiva"," 4")</f>
        <v>SEJUT  Acción preventiva 4</v>
      </c>
      <c r="BF171" s="22" t="s">
        <v>1704</v>
      </c>
      <c r="BG171" s="22"/>
      <c r="BH171" s="22"/>
      <c r="BI171" s="20">
        <f t="shared" si="726"/>
        <v>0</v>
      </c>
      <c r="BJ171" s="20"/>
      <c r="BK171" s="20"/>
      <c r="BL171" s="20"/>
      <c r="BM171" s="20"/>
      <c r="BN171" s="20"/>
      <c r="BO171" s="20"/>
      <c r="BP171" s="20"/>
      <c r="BQ171" s="20"/>
      <c r="BR171" s="20"/>
      <c r="BS171" s="20"/>
      <c r="BT171" s="20"/>
      <c r="BU171" s="20"/>
      <c r="BV171" s="200"/>
      <c r="BW171" s="37"/>
      <c r="BX171" s="37"/>
      <c r="BY171" s="37"/>
      <c r="BZ171" s="37"/>
      <c r="CA171" s="37"/>
      <c r="CB171" s="37"/>
      <c r="CC171" s="37"/>
      <c r="CD171" s="37"/>
      <c r="CE171" s="37"/>
      <c r="CF171" s="37"/>
      <c r="CG171" s="37"/>
      <c r="CH171" s="37"/>
      <c r="CI171" s="37">
        <f t="shared" si="683"/>
        <v>0</v>
      </c>
      <c r="CJ171" s="38"/>
      <c r="CK171" s="23"/>
      <c r="CL171" s="24"/>
      <c r="CM171" s="168"/>
      <c r="CN171" s="25" t="e">
        <f t="shared" ref="CN171" si="852">1-(CL171/CM168)</f>
        <v>#DIV/0!</v>
      </c>
      <c r="CO171" s="23" t="e" cm="1">
        <f t="array" ref="CO171">+_xlfn.IFS(CN171&lt;0.8,"Cambio",CN171&lt;0.9,"Revisión de control",CN171&gt;0.89,"Se mantiene")</f>
        <v>#DIV/0!</v>
      </c>
      <c r="CP171" s="144"/>
      <c r="CQ171" s="144"/>
      <c r="CR171" s="144"/>
      <c r="CS171" s="144"/>
      <c r="CT171" s="25">
        <f t="shared" si="730"/>
        <v>1</v>
      </c>
    </row>
    <row r="172" spans="1:98" ht="60" customHeight="1" x14ac:dyDescent="0.35">
      <c r="A172" s="147" t="s">
        <v>1253</v>
      </c>
      <c r="B172" s="204" t="s">
        <v>146</v>
      </c>
      <c r="C172" s="149" t="s">
        <v>147</v>
      </c>
      <c r="D172" s="172" t="str">
        <f>VLOOKUP(B172,Datos!$B$65:$F$80,3,FALSE)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72" s="175" t="str">
        <f>VLOOKUP(B172,Datos!$B$65:$F$80,5,FALSE)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72" s="172" t="str">
        <f>VLOOKUP(B172,Datos!$B$65:$F$80,4,FALSE)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72" s="209" t="s">
        <v>1254</v>
      </c>
      <c r="H172" s="157" t="s">
        <v>1256</v>
      </c>
      <c r="I172" s="181">
        <f t="shared" ref="I172" si="853">IF(K172="",0,1)</f>
        <v>1</v>
      </c>
      <c r="J172" s="159" t="str">
        <f t="shared" ref="J172" si="854">CONCATENATE(C172," ",K172)</f>
        <v>SEJUT 30</v>
      </c>
      <c r="K172" s="159">
        <v>30</v>
      </c>
      <c r="L172" s="184">
        <v>46150</v>
      </c>
      <c r="M172" s="185">
        <f ca="1">+TODAY()-L172</f>
        <v>1</v>
      </c>
      <c r="N172" s="188" t="s">
        <v>1291</v>
      </c>
      <c r="O172" s="191" t="s">
        <v>19</v>
      </c>
      <c r="P172" s="181">
        <f>VLOOKUP(O172,Datos!$B$20:$D$25,3,FALSE)</f>
        <v>0.2</v>
      </c>
      <c r="Q172" s="191" t="s">
        <v>35</v>
      </c>
      <c r="R172" s="181">
        <f>VLOOKUP(Q172,Datos!$C$20:$D$25,2,FALSE)</f>
        <v>1</v>
      </c>
      <c r="S172" s="181">
        <f t="shared" ref="S172" si="855">+IF(P172="",R172,IF(R172="",P172,IF(P172&gt;R172,P172,R172)))</f>
        <v>1</v>
      </c>
      <c r="T172" s="181" t="str" cm="1">
        <f t="array" ref="T172">_xlfn.IFS(S172=P172,O172,S172=R172,Q172)</f>
        <v>El riesgo afecta la imagen de la entidad a nivel nacional, con efecto publicitarios sostenible a nivel país</v>
      </c>
      <c r="U172" s="157" t="s">
        <v>4</v>
      </c>
      <c r="V172" s="162" t="s">
        <v>1293</v>
      </c>
      <c r="W172" s="162" t="s">
        <v>1294</v>
      </c>
      <c r="X172" s="194" t="str">
        <f t="shared" ref="X172" si="856">CONCATENATE("Posibilidad de"," ",U172," ",V172," debido ",W172)</f>
        <v>Posibilidad de pérdida reputacional en la credibilidad institucional de la entidad ante de los grupos de interés y la Corte Constitucional debido a la decisión generada erradamente en el acto administrativo de reconocimiento o no reconocimiento de sentencia judicial de pertenencia en el marco del cumplimiento a la sentencia SU-288 de 2022</v>
      </c>
      <c r="Y172" s="159" t="s">
        <v>208</v>
      </c>
      <c r="Z172" s="159" t="s">
        <v>214</v>
      </c>
      <c r="AA172" s="163" t="s">
        <v>343</v>
      </c>
      <c r="AB172" s="163" t="s">
        <v>1037</v>
      </c>
      <c r="AC172" s="163" t="s">
        <v>1262</v>
      </c>
      <c r="AD172" s="195">
        <v>763</v>
      </c>
      <c r="AE172" s="157" t="str">
        <f t="shared" ref="AE172" si="857">IF(AD172&lt;=0,"",IF(AD172&lt;=2,"Muy Baja",IF(AD172&lt;=24,"Baja",IF(AD172&lt;=500,"Media",IF(AD172&lt;=5000,"Alta","Muy Alta")))))</f>
        <v>Alta</v>
      </c>
      <c r="AF172" s="158">
        <f t="shared" ref="AF172" si="858">IF(AE172="","",IF(AE172="Muy Baja",0.2,IF(AE172="Baja",0.4,IF(AE172="Media",0.6,IF(AE172="Alta",0.8,IF(AE172="Muy Alta",1,))))))</f>
        <v>0.8</v>
      </c>
      <c r="AG172" s="158" t="str">
        <f t="shared" ref="AG172" si="859">+T172</f>
        <v>El riesgo afecta la imagen de la entidad a nivel nacional, con efecto publicitarios sostenible a nivel país</v>
      </c>
      <c r="AH172" s="157" t="str" cm="1">
        <f t="array" ref="AH172">_xlfn.IFS(AG172=Datos!$C$6,"Leve",AG172=Datos!$D$6,"Leve",AG172=Datos!$C$7,"Menor",AG172=Datos!$D$7,"Menor",AG172=Datos!$C$8,"Moderado",AG172=Datos!$D$8,"Moderado",AG172=Datos!$C$9,"Mayor",AG172=Datos!$D$9,"Mayor",AG172=Datos!$C$10,"Catastrófico",AG172=Datos!$D$10,"Catastrófico")</f>
        <v>Catastrófico</v>
      </c>
      <c r="AI172" s="158">
        <f t="shared" ref="AI172" si="860">IF(AH172="","",IF(AH172="Leve",0.2,IF(AH172="Menor",0.4,IF(AH172="Moderado",0.6,IF(AH172="Mayor",0.8,IF(AH172="Catastrófico",1,))))))</f>
        <v>1</v>
      </c>
      <c r="AJ172" s="157" t="str">
        <f t="shared" ref="AJ172" si="861">IF(OR(AND(AE172="Muy Baja",AH172="Leve"),AND(AE172="Muy Baja",AH172="Menor"),AND(AE172="Baja",AH172="Leve")),"Bajo",IF(OR(AND(AE172="Muy baja",AH172="Moderado"),AND(AE172="Baja",AH172="Menor"),AND(AE172="Baja",AH172="Moderado"),AND(AE172="Media",AH172="Leve"),AND(AE172="Media",AH172="Menor"),AND(AE172="Media",AH172="Moderado"),AND(AE172="Alta",AH172="Leve"),AND(AE172="Alta",AH172="Menor")),"Moderado",IF(OR(AND(AE172="Muy Baja",AH172="Mayor"),AND(AE172="Baja",AH172="Mayor"),AND(AE172="Media",AH172="Mayor"),AND(AE172="Alta",AH172="Moderado"),AND(AE172="Alta",AH172="Mayor"),AND(AE172="Muy Alta",AH172="Leve"),AND(AE172="Muy Alta",AH172="Menor"),AND(AE172="Muy Alta",AH172="Moderado"),AND(AE172="Muy Alta",AH172="Mayor")),"Alto",IF(OR(AND(AE172="Muy Baja",AH172="Catastrófico"),AND(AE172="Baja",AH172="Catastrófico"),AND(AE172="Media",AH172="Catastrófico"),AND(AE172="Alta",AH172="Catastrófico"),AND(AE172="Muy Alta",AH172="Catastrófico")),"Extremo",""))))</f>
        <v>Extremo</v>
      </c>
      <c r="AK172" s="196" t="str" cm="1">
        <f t="array" ref="AK172">_xlfn.IFS(AJ172="Bajo","Aceptar",AJ172="Moderado","Reducir",AJ172="Alto","Reducir",AJ172="Extremo","Reducir")</f>
        <v>Reducir</v>
      </c>
      <c r="AL172" s="20" t="str">
        <f>CONCATENATE(J172," Control"," 1")</f>
        <v>SEJUT 30 Control 1</v>
      </c>
      <c r="AM172" s="22" t="s">
        <v>1705</v>
      </c>
      <c r="AN172" s="22" t="s">
        <v>1296</v>
      </c>
      <c r="AO172" s="22" t="s">
        <v>1264</v>
      </c>
      <c r="AP172" s="22" t="str">
        <f t="shared" ref="AP172:AP175" si="862">CONCATENATE(AM172," ",AN172," a través de ",AO172)</f>
        <v>La SUBDIRECCIÓN DE PROCESOS AGRARIOS Y GESTIÓN JURÍDICA revisa, antes de ser suscritos, todos los actos administrativos de reconocimiento o no reconocimiento de sentencias judiciales de pertenencia en el marco del cumplimiento de la sentencia SU-288 de 2022 a través de la matriz de los actos administrativos expedidos mensualmente por la SPAGJ, donde consta la validación indicando, nombre del revisor, el número de expediente y el número del acto administrativo que está en los sistemas de información de la ANT.</v>
      </c>
      <c r="AQ172" s="20" t="s">
        <v>54</v>
      </c>
      <c r="AR172" s="20" t="str">
        <f t="shared" si="678"/>
        <v>Probabilidad</v>
      </c>
      <c r="AS172" s="20" t="s">
        <v>56</v>
      </c>
      <c r="AT172" s="20" t="str">
        <f t="shared" si="679"/>
        <v>30%</v>
      </c>
      <c r="AU172" s="20" t="s">
        <v>1</v>
      </c>
      <c r="AV172" s="20" t="s">
        <v>2</v>
      </c>
      <c r="AW172" s="20" t="s">
        <v>3</v>
      </c>
      <c r="AX172" s="21">
        <f t="shared" ref="AX172" si="863">+IF(AR172="Probabilidad",AF172-(AF172*AT172),AF172)</f>
        <v>0.56000000000000005</v>
      </c>
      <c r="AY172" s="20" t="str">
        <f t="shared" si="702"/>
        <v>Media</v>
      </c>
      <c r="AZ172" s="21">
        <f t="shared" ref="AZ172" si="864">+IF(AR172="Impacto",AI172-(AI172*AT172),AI172)</f>
        <v>1</v>
      </c>
      <c r="BA172" s="20" t="str">
        <f t="shared" si="704"/>
        <v>Catastrófico</v>
      </c>
      <c r="BB172" s="159" t="str">
        <f t="shared" ref="BB172" si="865">IF(OR(AND(AY175="Muy Baja",BA175="Leve"),AND(AY175="Muy Baja",BA175="Menor"),AND(AY175="Baja",BA175="Leve")),"Bajo",IF(OR(AND(AY175="Muy baja",BA175="Moderado"),AND(AY175="Baja",BA175="Menor"),AND(AY175="Baja",BA175="Moderado"),AND(AY175="Media",BA175="Leve"),AND(AY175="Media",BA175="Menor"),AND(AY175="Media",BA175="Moderado"),AND(AY175="Alta",BA175="Leve"),AND(AY175="Alta",BA175="Menor")),"Moderado",IF(OR(AND(AY175="Muy Baja",BA175="Mayor"),AND(AY175="Baja",BA175="Mayor"),AND(AY175="Media",BA175="Mayor"),AND(AY175="Alta",BA175="Moderado"),AND(AY175="Alta",BA175="Mayor"),AND(AY175="Muy Alta",BA175="Leve"),AND(AY175="Muy Alta",BA175="Menor"),AND(AY175="Muy Alta",BA175="Moderado"),AND(AY175="Muy Alta",BA175="Mayor")),"Alto",IF(OR(AND(AY175="Muy Baja",BA175="Catastrófico"),AND(AY175="Baja",BA175="Catastrófico"),AND(AY175="Media",BA175="Catastrófico"),AND(AY175="Alta",BA175="Catastrófico"),AND(AY175="Muy Alta",BA175="Catastrófico")),"Extremo",""))))</f>
        <v>Moderado</v>
      </c>
      <c r="BC172" s="159" t="str" cm="1">
        <f t="array" ref="BC172">_xlfn.IFS(BB172="Bajo","Aceptar",BB172="Moderado","Reducir",BB172="Alto","Reducir",BB172="Extremo","Reducir")</f>
        <v>Reducir</v>
      </c>
      <c r="BD172" s="197" t="str" cm="1">
        <f t="array" ref="BD172">_xlfn.IFS(BC172="Aceptar","No",BC172="Reducir","Si")</f>
        <v>Si</v>
      </c>
      <c r="BE172" s="20" t="str">
        <f>CONCATENATE(J172," Acción preventiva"," 1")</f>
        <v>SEJUT 30 Acción preventiva 1</v>
      </c>
      <c r="BF172" s="22" t="s">
        <v>1704</v>
      </c>
      <c r="BG172" s="22" t="s">
        <v>1301</v>
      </c>
      <c r="BH172" s="22" t="s">
        <v>463</v>
      </c>
      <c r="BI172" s="20">
        <f t="shared" ref="BI172:BI175" si="866">+SUM(BJ172:BU172)</f>
        <v>8</v>
      </c>
      <c r="BJ172" s="20"/>
      <c r="BK172" s="20"/>
      <c r="BL172" s="20"/>
      <c r="BM172" s="20">
        <v>1</v>
      </c>
      <c r="BN172" s="20">
        <v>1</v>
      </c>
      <c r="BO172" s="20">
        <v>1</v>
      </c>
      <c r="BP172" s="20">
        <v>1</v>
      </c>
      <c r="BQ172" s="20">
        <v>1</v>
      </c>
      <c r="BR172" s="20">
        <v>1</v>
      </c>
      <c r="BS172" s="20">
        <v>1</v>
      </c>
      <c r="BT172" s="20">
        <v>1</v>
      </c>
      <c r="BU172" s="20"/>
      <c r="BV172" s="200">
        <f t="shared" si="727"/>
        <v>0</v>
      </c>
      <c r="BW172" s="37"/>
      <c r="BX172" s="37"/>
      <c r="BY172" s="37"/>
      <c r="BZ172" s="37"/>
      <c r="CA172" s="37"/>
      <c r="CB172" s="37"/>
      <c r="CC172" s="37"/>
      <c r="CD172" s="37"/>
      <c r="CE172" s="37"/>
      <c r="CF172" s="37"/>
      <c r="CG172" s="37"/>
      <c r="CH172" s="37"/>
      <c r="CI172" s="37">
        <f t="shared" si="683"/>
        <v>0</v>
      </c>
      <c r="CJ172" s="38"/>
      <c r="CK172" s="23"/>
      <c r="CL172" s="24"/>
      <c r="CM172" s="166">
        <f t="shared" ref="CM172" si="867">+AD172</f>
        <v>763</v>
      </c>
      <c r="CN172" s="25">
        <f t="shared" ref="CN172" si="868">1-(CL172/CM172)</f>
        <v>1</v>
      </c>
      <c r="CO172" s="23" t="str" cm="1">
        <f t="array" ref="CO172">+_xlfn.IFS(CN172&lt;0.8,"Cambio",CN172&lt;0.9,"Revisión de control",CN172&gt;0.89,"Se mantiene")</f>
        <v>Se mantiene</v>
      </c>
      <c r="CP172" s="144"/>
      <c r="CQ172" s="144"/>
      <c r="CR172" s="144"/>
      <c r="CS172" s="144"/>
      <c r="CT172" s="25">
        <f t="shared" si="730"/>
        <v>1</v>
      </c>
    </row>
    <row r="173" spans="1:98" ht="60" customHeight="1" x14ac:dyDescent="0.35">
      <c r="A173" s="147" t="s">
        <v>1253</v>
      </c>
      <c r="B173" s="205"/>
      <c r="C173" s="149" t="s">
        <v>147</v>
      </c>
      <c r="D173" s="173"/>
      <c r="E173" s="176"/>
      <c r="F173" s="173"/>
      <c r="G173" s="209"/>
      <c r="H173" s="157"/>
      <c r="I173" s="182"/>
      <c r="J173" s="160"/>
      <c r="K173" s="160"/>
      <c r="L173" s="184"/>
      <c r="M173" s="186"/>
      <c r="N173" s="189"/>
      <c r="O173" s="192"/>
      <c r="P173" s="182"/>
      <c r="Q173" s="192"/>
      <c r="R173" s="182"/>
      <c r="S173" s="182"/>
      <c r="T173" s="182"/>
      <c r="U173" s="157"/>
      <c r="V173" s="162"/>
      <c r="W173" s="162"/>
      <c r="X173" s="194"/>
      <c r="Y173" s="160"/>
      <c r="Z173" s="160"/>
      <c r="AA173" s="164"/>
      <c r="AB173" s="164"/>
      <c r="AC173" s="164"/>
      <c r="AD173" s="195"/>
      <c r="AE173" s="157"/>
      <c r="AF173" s="158"/>
      <c r="AG173" s="157"/>
      <c r="AH173" s="157"/>
      <c r="AI173" s="158"/>
      <c r="AJ173" s="157"/>
      <c r="AK173" s="196"/>
      <c r="AL173" s="20" t="str">
        <f>CONCATENATE(J172," Control"," 2")</f>
        <v>SEJUT 30 Control 2</v>
      </c>
      <c r="AM173" s="22" t="s">
        <v>1705</v>
      </c>
      <c r="AN173" s="22" t="s">
        <v>1297</v>
      </c>
      <c r="AO173" s="22" t="s">
        <v>1298</v>
      </c>
      <c r="AP173" s="22" t="str">
        <f t="shared" si="862"/>
        <v>La SUBDIRECCIÓN DE PROCESOS AGRARIOS Y GESTIÓN JURÍDICA corrige las inconsistencias de la decisión de reconocimiento o no reconocimiento de sentencias en el marco de la SU-288/2022 a través de un acto de corrección o la expedición de un nuevo acto administrativo que toma la decisión</v>
      </c>
      <c r="AQ173" s="20" t="s">
        <v>55</v>
      </c>
      <c r="AR173" s="20" t="str">
        <f t="shared" si="678"/>
        <v>Impacto</v>
      </c>
      <c r="AS173" s="20" t="s">
        <v>56</v>
      </c>
      <c r="AT173" s="20" t="str">
        <f t="shared" si="679"/>
        <v>25%</v>
      </c>
      <c r="AU173" s="20" t="s">
        <v>1</v>
      </c>
      <c r="AV173" s="20" t="s">
        <v>2</v>
      </c>
      <c r="AW173" s="20" t="s">
        <v>3</v>
      </c>
      <c r="AX173" s="21">
        <f t="shared" ref="AX173:AX175" si="869">+IF(AR173="Probabilidad",AX172-(AX172*AT173),AX172)</f>
        <v>0.56000000000000005</v>
      </c>
      <c r="AY173" s="20" t="str">
        <f t="shared" si="702"/>
        <v>Media</v>
      </c>
      <c r="AZ173" s="21">
        <f t="shared" ref="AZ173:AZ175" si="870">+IF(AR173="Impacto",AZ172-(AZ172*AT173),AZ172)</f>
        <v>0.75</v>
      </c>
      <c r="BA173" s="20" t="str">
        <f t="shared" si="704"/>
        <v>Mayor</v>
      </c>
      <c r="BB173" s="160"/>
      <c r="BC173" s="160"/>
      <c r="BD173" s="198"/>
      <c r="BE173" s="20" t="str">
        <f>CONCATENATE(J172," Acción preventiva"," 2")</f>
        <v>SEJUT 30 Acción preventiva 2</v>
      </c>
      <c r="BF173" s="22" t="s">
        <v>1704</v>
      </c>
      <c r="BG173" s="22" t="s">
        <v>1273</v>
      </c>
      <c r="BH173" s="22" t="s">
        <v>463</v>
      </c>
      <c r="BI173" s="20">
        <f t="shared" si="866"/>
        <v>8</v>
      </c>
      <c r="BJ173" s="20"/>
      <c r="BK173" s="20"/>
      <c r="BL173" s="20"/>
      <c r="BM173" s="20">
        <v>1</v>
      </c>
      <c r="BN173" s="20">
        <v>1</v>
      </c>
      <c r="BO173" s="20">
        <v>1</v>
      </c>
      <c r="BP173" s="20">
        <v>1</v>
      </c>
      <c r="BQ173" s="20">
        <v>1</v>
      </c>
      <c r="BR173" s="20">
        <v>1</v>
      </c>
      <c r="BS173" s="20">
        <v>1</v>
      </c>
      <c r="BT173" s="20">
        <v>1</v>
      </c>
      <c r="BU173" s="20"/>
      <c r="BV173" s="200"/>
      <c r="BW173" s="37"/>
      <c r="BX173" s="37"/>
      <c r="BY173" s="37"/>
      <c r="BZ173" s="37"/>
      <c r="CA173" s="37"/>
      <c r="CB173" s="37"/>
      <c r="CC173" s="37"/>
      <c r="CD173" s="37"/>
      <c r="CE173" s="37"/>
      <c r="CF173" s="37"/>
      <c r="CG173" s="37"/>
      <c r="CH173" s="37"/>
      <c r="CI173" s="37">
        <f t="shared" si="683"/>
        <v>0</v>
      </c>
      <c r="CJ173" s="38"/>
      <c r="CK173" s="23"/>
      <c r="CL173" s="24"/>
      <c r="CM173" s="167"/>
      <c r="CN173" s="25">
        <f t="shared" ref="CN173" si="871">1-(CL173/CM172)</f>
        <v>1</v>
      </c>
      <c r="CO173" s="23" t="str" cm="1">
        <f t="array" ref="CO173">+_xlfn.IFS(CN173&lt;0.8,"Cambio",CN173&lt;0.9,"Revisión de control",CN173&gt;0.89,"Se mantiene")</f>
        <v>Se mantiene</v>
      </c>
      <c r="CP173" s="144"/>
      <c r="CQ173" s="144"/>
      <c r="CR173" s="144"/>
      <c r="CS173" s="144"/>
      <c r="CT173" s="25">
        <f t="shared" si="730"/>
        <v>1</v>
      </c>
    </row>
    <row r="174" spans="1:98" ht="60" customHeight="1" x14ac:dyDescent="0.35">
      <c r="A174" s="147" t="s">
        <v>1253</v>
      </c>
      <c r="B174" s="205"/>
      <c r="C174" s="149" t="s">
        <v>147</v>
      </c>
      <c r="D174" s="173"/>
      <c r="E174" s="176"/>
      <c r="F174" s="173"/>
      <c r="G174" s="209"/>
      <c r="H174" s="157"/>
      <c r="I174" s="182"/>
      <c r="J174" s="160"/>
      <c r="K174" s="160"/>
      <c r="L174" s="184"/>
      <c r="M174" s="186"/>
      <c r="N174" s="189"/>
      <c r="O174" s="192"/>
      <c r="P174" s="182"/>
      <c r="Q174" s="192"/>
      <c r="R174" s="182"/>
      <c r="S174" s="182"/>
      <c r="T174" s="182"/>
      <c r="U174" s="157"/>
      <c r="V174" s="162"/>
      <c r="W174" s="162"/>
      <c r="X174" s="194"/>
      <c r="Y174" s="160"/>
      <c r="Z174" s="160"/>
      <c r="AA174" s="164"/>
      <c r="AB174" s="164"/>
      <c r="AC174" s="164"/>
      <c r="AD174" s="195"/>
      <c r="AE174" s="157"/>
      <c r="AF174" s="158"/>
      <c r="AG174" s="157"/>
      <c r="AH174" s="157"/>
      <c r="AI174" s="158"/>
      <c r="AJ174" s="157"/>
      <c r="AK174" s="196"/>
      <c r="AL174" s="20" t="str">
        <f>CONCATENATE(J172," Control"," 3")</f>
        <v>SEJUT 30 Control 3</v>
      </c>
      <c r="AM174" s="22" t="s">
        <v>1706</v>
      </c>
      <c r="AN174" s="22" t="s">
        <v>1296</v>
      </c>
      <c r="AO174" s="22" t="s">
        <v>1267</v>
      </c>
      <c r="AP174" s="22" t="str">
        <f t="shared" si="862"/>
        <v>la SUBDIRECCIÓN DE SEGURIDAD JURÍDICA revisa, antes de ser suscritos, todos los actos administrativos de reconocimiento o no reconocimiento de sentencias judiciales de pertenencia en el marco del cumplimiento de la sentencia SU-288 de 2022 a través de la matriz de los actos administrativos expedidos mensualmente por la SSJ, donde consta la validación indicando, nombre del revisor, el número de expediente y el número del acto administrativo que está en los sistemas de información de la ANT.</v>
      </c>
      <c r="AQ174" s="20" t="s">
        <v>54</v>
      </c>
      <c r="AR174" s="20" t="str">
        <f t="shared" si="678"/>
        <v>Probabilidad</v>
      </c>
      <c r="AS174" s="20" t="s">
        <v>56</v>
      </c>
      <c r="AT174" s="20" t="str">
        <f t="shared" si="679"/>
        <v>30%</v>
      </c>
      <c r="AU174" s="20" t="s">
        <v>1</v>
      </c>
      <c r="AV174" s="20" t="s">
        <v>2</v>
      </c>
      <c r="AW174" s="20" t="s">
        <v>3</v>
      </c>
      <c r="AX174" s="21">
        <f t="shared" si="869"/>
        <v>0.39200000000000002</v>
      </c>
      <c r="AY174" s="20" t="str">
        <f t="shared" si="702"/>
        <v>Baja</v>
      </c>
      <c r="AZ174" s="21">
        <f t="shared" si="870"/>
        <v>0.75</v>
      </c>
      <c r="BA174" s="20" t="str">
        <f t="shared" si="704"/>
        <v>Mayor</v>
      </c>
      <c r="BB174" s="160"/>
      <c r="BC174" s="160"/>
      <c r="BD174" s="198"/>
      <c r="BE174" s="20" t="str">
        <f>CONCATENATE(J172," Acción preventiva"," 3")</f>
        <v>SEJUT 30 Acción preventiva 3</v>
      </c>
      <c r="BF174" s="22" t="s">
        <v>1704</v>
      </c>
      <c r="BG174" s="22" t="s">
        <v>1302</v>
      </c>
      <c r="BH174" s="22" t="s">
        <v>1303</v>
      </c>
      <c r="BI174" s="20">
        <f t="shared" si="866"/>
        <v>1</v>
      </c>
      <c r="BJ174" s="20"/>
      <c r="BK174" s="20"/>
      <c r="BL174" s="20">
        <v>1</v>
      </c>
      <c r="BM174" s="20"/>
      <c r="BN174" s="20"/>
      <c r="BO174" s="20"/>
      <c r="BP174" s="20"/>
      <c r="BQ174" s="20"/>
      <c r="BR174" s="20"/>
      <c r="BS174" s="20"/>
      <c r="BT174" s="20"/>
      <c r="BU174" s="20"/>
      <c r="BV174" s="200"/>
      <c r="BW174" s="37"/>
      <c r="BX174" s="37"/>
      <c r="BY174" s="37"/>
      <c r="BZ174" s="37"/>
      <c r="CA174" s="37"/>
      <c r="CB174" s="37"/>
      <c r="CC174" s="37"/>
      <c r="CD174" s="37"/>
      <c r="CE174" s="37"/>
      <c r="CF174" s="37"/>
      <c r="CG174" s="37"/>
      <c r="CH174" s="37"/>
      <c r="CI174" s="37">
        <f t="shared" si="683"/>
        <v>0</v>
      </c>
      <c r="CJ174" s="38"/>
      <c r="CK174" s="23"/>
      <c r="CL174" s="24"/>
      <c r="CM174" s="167"/>
      <c r="CN174" s="25">
        <f t="shared" ref="CN174" si="872">1-(CL174/CM172)</f>
        <v>1</v>
      </c>
      <c r="CO174" s="23" t="str" cm="1">
        <f t="array" ref="CO174">+_xlfn.IFS(CN174&lt;0.8,"Cambio",CN174&lt;0.9,"Revisión de control",CN174&gt;0.89,"Se mantiene")</f>
        <v>Se mantiene</v>
      </c>
      <c r="CP174" s="144"/>
      <c r="CQ174" s="144"/>
      <c r="CR174" s="144"/>
      <c r="CS174" s="144"/>
      <c r="CT174" s="25">
        <f t="shared" si="730"/>
        <v>1</v>
      </c>
    </row>
    <row r="175" spans="1:98" ht="60" customHeight="1" x14ac:dyDescent="0.35">
      <c r="A175" s="147" t="s">
        <v>1253</v>
      </c>
      <c r="B175" s="206"/>
      <c r="C175" s="149" t="s">
        <v>147</v>
      </c>
      <c r="D175" s="174"/>
      <c r="E175" s="177"/>
      <c r="F175" s="174"/>
      <c r="G175" s="209"/>
      <c r="H175" s="157"/>
      <c r="I175" s="183"/>
      <c r="J175" s="161"/>
      <c r="K175" s="161"/>
      <c r="L175" s="184"/>
      <c r="M175" s="187"/>
      <c r="N175" s="190"/>
      <c r="O175" s="193"/>
      <c r="P175" s="183"/>
      <c r="Q175" s="193"/>
      <c r="R175" s="183"/>
      <c r="S175" s="183"/>
      <c r="T175" s="183"/>
      <c r="U175" s="157"/>
      <c r="V175" s="162"/>
      <c r="W175" s="162"/>
      <c r="X175" s="194"/>
      <c r="Y175" s="161"/>
      <c r="Z175" s="161"/>
      <c r="AA175" s="165"/>
      <c r="AB175" s="165"/>
      <c r="AC175" s="165"/>
      <c r="AD175" s="195"/>
      <c r="AE175" s="157"/>
      <c r="AF175" s="158"/>
      <c r="AG175" s="157"/>
      <c r="AH175" s="157"/>
      <c r="AI175" s="158"/>
      <c r="AJ175" s="157"/>
      <c r="AK175" s="196"/>
      <c r="AL175" s="20" t="str">
        <f>CONCATENATE(J172," Control"," 4")</f>
        <v>SEJUT 30 Control 4</v>
      </c>
      <c r="AM175" s="22" t="s">
        <v>1706</v>
      </c>
      <c r="AN175" s="22" t="s">
        <v>1297</v>
      </c>
      <c r="AO175" s="22" t="s">
        <v>1298</v>
      </c>
      <c r="AP175" s="22" t="str">
        <f t="shared" si="862"/>
        <v>la SUBDIRECCIÓN DE SEGURIDAD JURÍDICA corrige las inconsistencias de la decisión de reconocimiento o no reconocimiento de sentencias en el marco de la SU-288/2022 a través de un acto de corrección o la expedición de un nuevo acto administrativo que toma la decisión</v>
      </c>
      <c r="AQ175" s="20" t="s">
        <v>55</v>
      </c>
      <c r="AR175" s="20" t="str">
        <f t="shared" si="678"/>
        <v>Impacto</v>
      </c>
      <c r="AS175" s="20" t="s">
        <v>56</v>
      </c>
      <c r="AT175" s="20" t="str">
        <f t="shared" si="679"/>
        <v>25%</v>
      </c>
      <c r="AU175" s="20" t="s">
        <v>1</v>
      </c>
      <c r="AV175" s="20" t="s">
        <v>2</v>
      </c>
      <c r="AW175" s="20" t="s">
        <v>3</v>
      </c>
      <c r="AX175" s="21">
        <f t="shared" si="869"/>
        <v>0.39200000000000002</v>
      </c>
      <c r="AY175" s="20" t="str">
        <f t="shared" si="702"/>
        <v>Baja</v>
      </c>
      <c r="AZ175" s="21">
        <f t="shared" si="870"/>
        <v>0.5625</v>
      </c>
      <c r="BA175" s="20" t="str">
        <f t="shared" si="704"/>
        <v>Moderado</v>
      </c>
      <c r="BB175" s="161"/>
      <c r="BC175" s="161"/>
      <c r="BD175" s="199"/>
      <c r="BE175" s="20" t="str">
        <f>CONCATENATE(J172," Acción preventiva"," 4")</f>
        <v>SEJUT 30 Acción preventiva 4</v>
      </c>
      <c r="BF175" s="22" t="s">
        <v>1704</v>
      </c>
      <c r="BG175" s="22"/>
      <c r="BH175" s="22"/>
      <c r="BI175" s="20">
        <f t="shared" si="866"/>
        <v>0</v>
      </c>
      <c r="BJ175" s="20"/>
      <c r="BK175" s="20"/>
      <c r="BL175" s="20"/>
      <c r="BM175" s="20"/>
      <c r="BN175" s="20"/>
      <c r="BO175" s="20"/>
      <c r="BP175" s="20"/>
      <c r="BQ175" s="20"/>
      <c r="BR175" s="20"/>
      <c r="BS175" s="20"/>
      <c r="BT175" s="20"/>
      <c r="BU175" s="20"/>
      <c r="BV175" s="200"/>
      <c r="BW175" s="37"/>
      <c r="BX175" s="37"/>
      <c r="BY175" s="37"/>
      <c r="BZ175" s="37"/>
      <c r="CA175" s="37"/>
      <c r="CB175" s="37"/>
      <c r="CC175" s="37"/>
      <c r="CD175" s="37"/>
      <c r="CE175" s="37"/>
      <c r="CF175" s="37"/>
      <c r="CG175" s="37"/>
      <c r="CH175" s="37"/>
      <c r="CI175" s="37">
        <f t="shared" si="683"/>
        <v>0</v>
      </c>
      <c r="CJ175" s="38"/>
      <c r="CK175" s="23"/>
      <c r="CL175" s="24"/>
      <c r="CM175" s="168"/>
      <c r="CN175" s="25">
        <f t="shared" ref="CN175" si="873">1-(CL175/CM172)</f>
        <v>1</v>
      </c>
      <c r="CO175" s="23" t="str" cm="1">
        <f t="array" ref="CO175">+_xlfn.IFS(CN175&lt;0.8,"Cambio",CN175&lt;0.9,"Revisión de control",CN175&gt;0.89,"Se mantiene")</f>
        <v>Se mantiene</v>
      </c>
      <c r="CP175" s="144"/>
      <c r="CQ175" s="144"/>
      <c r="CR175" s="144"/>
      <c r="CS175" s="144"/>
      <c r="CT175" s="25">
        <f t="shared" si="730"/>
        <v>1</v>
      </c>
    </row>
    <row r="176" spans="1:98" ht="60" customHeight="1" x14ac:dyDescent="0.35">
      <c r="A176" s="147" t="s">
        <v>1253</v>
      </c>
      <c r="B176" s="204" t="s">
        <v>146</v>
      </c>
      <c r="C176" s="149" t="s">
        <v>147</v>
      </c>
      <c r="D176" s="172" t="str">
        <f>VLOOKUP(B176,Datos!$B$65:$F$80,3,FALSE)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76" s="175" t="str">
        <f>VLOOKUP(B176,Datos!$B$65:$F$80,5,FALSE)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76" s="172" t="str">
        <f>VLOOKUP(B176,Datos!$B$65:$F$80,4,FALSE)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76" s="209" t="s">
        <v>1255</v>
      </c>
      <c r="H176" s="157" t="s">
        <v>1256</v>
      </c>
      <c r="I176" s="181">
        <f t="shared" ref="I176" si="874">IF(K176="",0,1)</f>
        <v>1</v>
      </c>
      <c r="J176" s="159" t="str">
        <f t="shared" ref="J176" si="875">CONCATENATE(C176," ",K176)</f>
        <v>SEJUT 31</v>
      </c>
      <c r="K176" s="159">
        <v>31</v>
      </c>
      <c r="L176" s="184">
        <v>46150</v>
      </c>
      <c r="M176" s="185">
        <f ca="1">+TODAY()-L176</f>
        <v>1</v>
      </c>
      <c r="N176" s="188" t="s">
        <v>1292</v>
      </c>
      <c r="O176" s="191" t="s">
        <v>19</v>
      </c>
      <c r="P176" s="181">
        <f>VLOOKUP(O176,Datos!$B$20:$D$25,3,FALSE)</f>
        <v>0.2</v>
      </c>
      <c r="Q176" s="191" t="s">
        <v>32</v>
      </c>
      <c r="R176" s="181">
        <f>VLOOKUP(Q176,Datos!$C$20:$D$25,2,FALSE)</f>
        <v>0.8</v>
      </c>
      <c r="S176" s="181">
        <f t="shared" ref="S176" si="876">+IF(P176="",R176,IF(R176="",P176,IF(P176&gt;R176,P176,R176)))</f>
        <v>0.8</v>
      </c>
      <c r="T176" s="181" t="str" cm="1">
        <f t="array" ref="T176">_xlfn.IFS(S176=P176,O176,S176=R176,Q176)</f>
        <v>El riesgo afecta la imagen de  la entidad con efecto publicitario sostenido a nivel de sector administrativo, nivel departamental o municipal</v>
      </c>
      <c r="U176" s="157" t="s">
        <v>4</v>
      </c>
      <c r="V176" s="162" t="s">
        <v>1259</v>
      </c>
      <c r="W176" s="162" t="s">
        <v>1295</v>
      </c>
      <c r="X176" s="194" t="str">
        <f t="shared" ref="X176" si="877">CONCATENATE("Posibilidad de"," ",U176," ",V176," debido ",W176)</f>
        <v>Posibilidad de pérdida reputacional en la credibilidad institucional ante los grupos de interés debido a la decisión generada erradamente en el acto administrativo de convalidación de título histórico de propiedad territorial</v>
      </c>
      <c r="Y176" s="159" t="s">
        <v>208</v>
      </c>
      <c r="Z176" s="159" t="s">
        <v>214</v>
      </c>
      <c r="AA176" s="163" t="s">
        <v>257</v>
      </c>
      <c r="AB176" s="163" t="s">
        <v>1037</v>
      </c>
      <c r="AC176" s="163" t="s">
        <v>1262</v>
      </c>
      <c r="AD176" s="195">
        <v>30</v>
      </c>
      <c r="AE176" s="157" t="str">
        <f t="shared" ref="AE176" si="878">IF(AD176&lt;=0,"",IF(AD176&lt;=2,"Muy Baja",IF(AD176&lt;=24,"Baja",IF(AD176&lt;=500,"Media",IF(AD176&lt;=5000,"Alta","Muy Alta")))))</f>
        <v>Media</v>
      </c>
      <c r="AF176" s="158">
        <f t="shared" ref="AF176" si="879">IF(AE176="","",IF(AE176="Muy Baja",0.2,IF(AE176="Baja",0.4,IF(AE176="Media",0.6,IF(AE176="Alta",0.8,IF(AE176="Muy Alta",1,))))))</f>
        <v>0.6</v>
      </c>
      <c r="AG176" s="158" t="str">
        <f t="shared" ref="AG176" si="880">+T176</f>
        <v>El riesgo afecta la imagen de  la entidad con efecto publicitario sostenido a nivel de sector administrativo, nivel departamental o municipal</v>
      </c>
      <c r="AH176" s="157" t="str" cm="1">
        <f t="array" ref="AH176">_xlfn.IFS(AG176=Datos!$C$6,"Leve",AG176=Datos!$D$6,"Leve",AG176=Datos!$C$7,"Menor",AG176=Datos!$D$7,"Menor",AG176=Datos!$C$8,"Moderado",AG176=Datos!$D$8,"Moderado",AG176=Datos!$C$9,"Mayor",AG176=Datos!$D$9,"Mayor",AG176=Datos!$C$10,"Catastrófico",AG176=Datos!$D$10,"Catastrófico")</f>
        <v>Mayor</v>
      </c>
      <c r="AI176" s="158">
        <f t="shared" ref="AI176" si="881">IF(AH176="","",IF(AH176="Leve",0.2,IF(AH176="Menor",0.4,IF(AH176="Moderado",0.6,IF(AH176="Mayor",0.8,IF(AH176="Catastrófico",1,))))))</f>
        <v>0.8</v>
      </c>
      <c r="AJ176" s="157" t="str">
        <f t="shared" ref="AJ176" si="882">IF(OR(AND(AE176="Muy Baja",AH176="Leve"),AND(AE176="Muy Baja",AH176="Menor"),AND(AE176="Baja",AH176="Leve")),"Bajo",IF(OR(AND(AE176="Muy baja",AH176="Moderado"),AND(AE176="Baja",AH176="Menor"),AND(AE176="Baja",AH176="Moderado"),AND(AE176="Media",AH176="Leve"),AND(AE176="Media",AH176="Menor"),AND(AE176="Media",AH176="Moderado"),AND(AE176="Alta",AH176="Leve"),AND(AE176="Alta",AH176="Menor")),"Moderado",IF(OR(AND(AE176="Muy Baja",AH176="Mayor"),AND(AE176="Baja",AH176="Mayor"),AND(AE176="Media",AH176="Mayor"),AND(AE176="Alta",AH176="Moderado"),AND(AE176="Alta",AH176="Mayor"),AND(AE176="Muy Alta",AH176="Leve"),AND(AE176="Muy Alta",AH176="Menor"),AND(AE176="Muy Alta",AH176="Moderado"),AND(AE176="Muy Alta",AH176="Mayor")),"Alto",IF(OR(AND(AE176="Muy Baja",AH176="Catastrófico"),AND(AE176="Baja",AH176="Catastrófico"),AND(AE176="Media",AH176="Catastrófico"),AND(AE176="Alta",AH176="Catastrófico"),AND(AE176="Muy Alta",AH176="Catastrófico")),"Extremo",""))))</f>
        <v>Alto</v>
      </c>
      <c r="AK176" s="196" t="str" cm="1">
        <f t="array" ref="AK176">_xlfn.IFS(AJ176="Bajo","Aceptar",AJ176="Moderado","Reducir",AJ176="Alto","Reducir",AJ176="Extremo","Reducir")</f>
        <v>Reducir</v>
      </c>
      <c r="AL176" s="20" t="str">
        <f>CONCATENATE(J176," Control"," 1")</f>
        <v>SEJUT 31 Control 1</v>
      </c>
      <c r="AM176" s="22" t="s">
        <v>1705</v>
      </c>
      <c r="AN176" s="22" t="s">
        <v>1299</v>
      </c>
      <c r="AO176" s="22" t="s">
        <v>1264</v>
      </c>
      <c r="AP176" s="22" t="str">
        <f t="shared" ref="AP176:AP179" si="883">CONCATENATE(AM176," ",AN176," a través de ",AO176)</f>
        <v>La SUBDIRECCIÓN DE PROCESOS AGRARIOS Y GESTIÓN JURÍDICA revisa, antes de ser suscritos, todos los actos administrativos de convalidación de título histórico a través de la matriz de los actos administrativos expedidos mensualmente por la SPAGJ, donde consta la validación indicando, nombre del revisor, el número de expediente y el número del acto administrativo que está en los sistemas de información de la ANT.</v>
      </c>
      <c r="AQ176" s="20" t="s">
        <v>54</v>
      </c>
      <c r="AR176" s="20" t="str">
        <f t="shared" ref="AR176:AR179" si="884">IF(OR(AQ176="Preventivo",AQ176="Detectivo"),"Probabilidad",IF(AQ176="Correctivo","Impacto",""))</f>
        <v>Probabilidad</v>
      </c>
      <c r="AS176" s="20" t="s">
        <v>56</v>
      </c>
      <c r="AT176" s="20" t="str">
        <f t="shared" ref="AT176:AT179" si="885">IF(AND(AQ176="Preventivo",AS176="Automático"),"50%",IF(AND(AQ176="Preventivo",AS176="Manual"),"40%",IF(AND(AQ176="Detectivo",AS176="Automático"),"40%",IF(AND(AQ176="Detectivo",AS176="Manual"),"30%",IF(AND(AQ176="Correctivo",AS176="Automático"),"35%",IF(AND(AQ176="Correctivo",AS176="Manual"),"25%",""))))))</f>
        <v>30%</v>
      </c>
      <c r="AU176" s="20" t="s">
        <v>5</v>
      </c>
      <c r="AV176" s="20" t="s">
        <v>2</v>
      </c>
      <c r="AW176" s="20" t="s">
        <v>3</v>
      </c>
      <c r="AX176" s="21">
        <f t="shared" ref="AX176" si="886">+IF(AR176="Probabilidad",AF176-(AF176*AT176),AF176)</f>
        <v>0.42</v>
      </c>
      <c r="AY176" s="20" t="str">
        <f t="shared" si="702"/>
        <v>Media</v>
      </c>
      <c r="AZ176" s="21">
        <f t="shared" ref="AZ176" si="887">+IF(AR176="Impacto",AI176-(AI176*AT176),AI176)</f>
        <v>0.8</v>
      </c>
      <c r="BA176" s="20" t="str">
        <f t="shared" si="704"/>
        <v>Mayor</v>
      </c>
      <c r="BB176" s="159" t="str">
        <f t="shared" ref="BB176" si="888">IF(OR(AND(AY179="Muy Baja",BA179="Leve"),AND(AY179="Muy Baja",BA179="Menor"),AND(AY179="Baja",BA179="Leve")),"Bajo",IF(OR(AND(AY179="Muy baja",BA179="Moderado"),AND(AY179="Baja",BA179="Menor"),AND(AY179="Baja",BA179="Moderado"),AND(AY179="Media",BA179="Leve"),AND(AY179="Media",BA179="Menor"),AND(AY179="Media",BA179="Moderado"),AND(AY179="Alta",BA179="Leve"),AND(AY179="Alta",BA179="Menor")),"Moderado",IF(OR(AND(AY179="Muy Baja",BA179="Mayor"),AND(AY179="Baja",BA179="Mayor"),AND(AY179="Media",BA179="Mayor"),AND(AY179="Alta",BA179="Moderado"),AND(AY179="Alta",BA179="Mayor"),AND(AY179="Muy Alta",BA179="Leve"),AND(AY179="Muy Alta",BA179="Menor"),AND(AY179="Muy Alta",BA179="Moderado"),AND(AY179="Muy Alta",BA179="Mayor")),"Alto",IF(OR(AND(AY179="Muy Baja",BA179="Catastrófico"),AND(AY179="Baja",BA179="Catastrófico"),AND(AY179="Media",BA179="Catastrófico"),AND(AY179="Alta",BA179="Catastrófico"),AND(AY179="Muy Alta",BA179="Catastrófico")),"Extremo",""))))</f>
        <v>Moderado</v>
      </c>
      <c r="BC176" s="159" t="str" cm="1">
        <f t="array" ref="BC176">_xlfn.IFS(BB176="Bajo","Aceptar",BB176="Moderado","Reducir",BB176="Alto","Reducir",BB176="Extremo","Reducir")</f>
        <v>Reducir</v>
      </c>
      <c r="BD176" s="197" t="str" cm="1">
        <f t="array" ref="BD176">_xlfn.IFS(BC176="Aceptar","No",BC176="Reducir","Si")</f>
        <v>Si</v>
      </c>
      <c r="BE176" s="20" t="str">
        <f>CONCATENATE(J176," Acción preventiva"," 1")</f>
        <v>SEJUT 31 Acción preventiva 1</v>
      </c>
      <c r="BF176" s="22" t="s">
        <v>1704</v>
      </c>
      <c r="BG176" s="22" t="s">
        <v>1272</v>
      </c>
      <c r="BH176" s="22" t="s">
        <v>463</v>
      </c>
      <c r="BI176" s="20">
        <f t="shared" ref="BI176:BI179" si="889">+SUM(BJ176:BU176)</f>
        <v>8</v>
      </c>
      <c r="BJ176" s="20"/>
      <c r="BK176" s="20"/>
      <c r="BL176" s="20"/>
      <c r="BM176" s="20">
        <v>1</v>
      </c>
      <c r="BN176" s="20">
        <v>1</v>
      </c>
      <c r="BO176" s="20">
        <v>1</v>
      </c>
      <c r="BP176" s="20">
        <v>1</v>
      </c>
      <c r="BQ176" s="20">
        <v>1</v>
      </c>
      <c r="BR176" s="20">
        <v>1</v>
      </c>
      <c r="BS176" s="20">
        <v>1</v>
      </c>
      <c r="BT176" s="20">
        <v>1</v>
      </c>
      <c r="BU176" s="20"/>
      <c r="BV176" s="200">
        <f t="shared" si="727"/>
        <v>0</v>
      </c>
      <c r="BW176" s="37"/>
      <c r="BX176" s="37"/>
      <c r="BY176" s="37"/>
      <c r="BZ176" s="37"/>
      <c r="CA176" s="37"/>
      <c r="CB176" s="37"/>
      <c r="CC176" s="37"/>
      <c r="CD176" s="37"/>
      <c r="CE176" s="37"/>
      <c r="CF176" s="37"/>
      <c r="CG176" s="37"/>
      <c r="CH176" s="37"/>
      <c r="CI176" s="37">
        <f t="shared" si="683"/>
        <v>0</v>
      </c>
      <c r="CJ176" s="38"/>
      <c r="CK176" s="23"/>
      <c r="CL176" s="24"/>
      <c r="CM176" s="166">
        <f t="shared" ref="CM176" si="890">+AD176</f>
        <v>30</v>
      </c>
      <c r="CN176" s="25">
        <f t="shared" ref="CN176" si="891">1-(CL176/CM176)</f>
        <v>1</v>
      </c>
      <c r="CO176" s="23" t="str" cm="1">
        <f t="array" ref="CO176">+_xlfn.IFS(CN176&lt;0.8,"Cambio",CN176&lt;0.9,"Revisión de control",CN176&gt;0.89,"Se mantiene")</f>
        <v>Se mantiene</v>
      </c>
      <c r="CP176" s="144"/>
      <c r="CQ176" s="144"/>
      <c r="CR176" s="144"/>
      <c r="CS176" s="144"/>
      <c r="CT176" s="25">
        <f t="shared" ref="CT176:CT179" si="892">(_xlfn.IFS(CK176="",1,CK176="SI",0)+_xlfn.IFS(CP176="",1,CP176="SI",1,CP176="NO",0)+_xlfn.IFS(CQ176="",1,CQ176="SI",1,CQ176="NO",0)+_xlfn.IFS(CR176="",1,CR176="SI",1,CR176="NO",0)+_xlfn.IFS(CS176="",1,CS176="SI",1,CS176="NO",0))/5</f>
        <v>1</v>
      </c>
    </row>
    <row r="177" spans="1:98" ht="60" customHeight="1" x14ac:dyDescent="0.35">
      <c r="A177" s="147" t="s">
        <v>1253</v>
      </c>
      <c r="B177" s="205"/>
      <c r="C177" s="149" t="s">
        <v>147</v>
      </c>
      <c r="D177" s="173"/>
      <c r="E177" s="176"/>
      <c r="F177" s="173"/>
      <c r="G177" s="209"/>
      <c r="H177" s="157"/>
      <c r="I177" s="182"/>
      <c r="J177" s="160"/>
      <c r="K177" s="160"/>
      <c r="L177" s="184"/>
      <c r="M177" s="186"/>
      <c r="N177" s="189"/>
      <c r="O177" s="192"/>
      <c r="P177" s="182"/>
      <c r="Q177" s="192"/>
      <c r="R177" s="182"/>
      <c r="S177" s="182"/>
      <c r="T177" s="182"/>
      <c r="U177" s="157"/>
      <c r="V177" s="162"/>
      <c r="W177" s="162"/>
      <c r="X177" s="194"/>
      <c r="Y177" s="160"/>
      <c r="Z177" s="160"/>
      <c r="AA177" s="164"/>
      <c r="AB177" s="164"/>
      <c r="AC177" s="164"/>
      <c r="AD177" s="195"/>
      <c r="AE177" s="157"/>
      <c r="AF177" s="158"/>
      <c r="AG177" s="157"/>
      <c r="AH177" s="157"/>
      <c r="AI177" s="158"/>
      <c r="AJ177" s="157"/>
      <c r="AK177" s="196"/>
      <c r="AL177" s="20" t="str">
        <f>CONCATENATE(J176," Control"," 2")</f>
        <v>SEJUT 31 Control 2</v>
      </c>
      <c r="AM177" s="22" t="s">
        <v>1705</v>
      </c>
      <c r="AN177" s="22" t="s">
        <v>1300</v>
      </c>
      <c r="AO177" s="22" t="s">
        <v>1298</v>
      </c>
      <c r="AP177" s="22" t="str">
        <f t="shared" si="883"/>
        <v>La SUBDIRECCIÓN DE PROCESOS AGRARIOS Y GESTIÓN JURÍDICA corrige las inconsistencias de la decisión de convalidación de título histórico a través de un acto de corrección o la expedición de un nuevo acto administrativo que toma la decisión</v>
      </c>
      <c r="AQ177" s="20" t="s">
        <v>55</v>
      </c>
      <c r="AR177" s="20" t="str">
        <f t="shared" si="884"/>
        <v>Impacto</v>
      </c>
      <c r="AS177" s="20" t="s">
        <v>56</v>
      </c>
      <c r="AT177" s="20" t="str">
        <f t="shared" si="885"/>
        <v>25%</v>
      </c>
      <c r="AU177" s="20" t="s">
        <v>5</v>
      </c>
      <c r="AV177" s="20" t="s">
        <v>2</v>
      </c>
      <c r="AW177" s="20" t="s">
        <v>3</v>
      </c>
      <c r="AX177" s="21">
        <f t="shared" ref="AX177:AX179" si="893">+IF(AR177="Probabilidad",AX176-(AX176*AT177),AX176)</f>
        <v>0.42</v>
      </c>
      <c r="AY177" s="20" t="str">
        <f t="shared" si="702"/>
        <v>Media</v>
      </c>
      <c r="AZ177" s="21">
        <f t="shared" ref="AZ177:AZ179" si="894">+IF(AR177="Impacto",AZ176-(AZ176*AT177),AZ176)</f>
        <v>0.60000000000000009</v>
      </c>
      <c r="BA177" s="20" t="str">
        <f t="shared" si="704"/>
        <v>Moderado</v>
      </c>
      <c r="BB177" s="160"/>
      <c r="BC177" s="160"/>
      <c r="BD177" s="198"/>
      <c r="BE177" s="20" t="str">
        <f>CONCATENATE(J176," Acción preventiva"," 2")</f>
        <v>SEJUT 31 Acción preventiva 2</v>
      </c>
      <c r="BF177" s="22" t="s">
        <v>1709</v>
      </c>
      <c r="BG177" s="22" t="s">
        <v>1304</v>
      </c>
      <c r="BH177" s="22" t="s">
        <v>1305</v>
      </c>
      <c r="BI177" s="20">
        <f t="shared" si="889"/>
        <v>1</v>
      </c>
      <c r="BJ177" s="20"/>
      <c r="BK177" s="20"/>
      <c r="BL177" s="20"/>
      <c r="BM177" s="20"/>
      <c r="BN177" s="20">
        <v>1</v>
      </c>
      <c r="BO177" s="20"/>
      <c r="BP177" s="20"/>
      <c r="BQ177" s="20"/>
      <c r="BR177" s="20"/>
      <c r="BS177" s="20"/>
      <c r="BT177" s="20"/>
      <c r="BU177" s="20"/>
      <c r="BV177" s="200"/>
      <c r="BW177" s="37"/>
      <c r="BX177" s="37"/>
      <c r="BY177" s="37"/>
      <c r="BZ177" s="37"/>
      <c r="CA177" s="37"/>
      <c r="CB177" s="37"/>
      <c r="CC177" s="37"/>
      <c r="CD177" s="37"/>
      <c r="CE177" s="37"/>
      <c r="CF177" s="37"/>
      <c r="CG177" s="37"/>
      <c r="CH177" s="37"/>
      <c r="CI177" s="37">
        <f t="shared" si="683"/>
        <v>0</v>
      </c>
      <c r="CJ177" s="38"/>
      <c r="CK177" s="23"/>
      <c r="CL177" s="24"/>
      <c r="CM177" s="167"/>
      <c r="CN177" s="25">
        <f t="shared" ref="CN177" si="895">1-(CL177/CM176)</f>
        <v>1</v>
      </c>
      <c r="CO177" s="23" t="str" cm="1">
        <f t="array" ref="CO177">+_xlfn.IFS(CN177&lt;0.8,"Cambio",CN177&lt;0.9,"Revisión de control",CN177&gt;0.89,"Se mantiene")</f>
        <v>Se mantiene</v>
      </c>
      <c r="CP177" s="144"/>
      <c r="CQ177" s="144"/>
      <c r="CR177" s="144"/>
      <c r="CS177" s="144"/>
      <c r="CT177" s="25">
        <f t="shared" si="892"/>
        <v>1</v>
      </c>
    </row>
    <row r="178" spans="1:98" ht="60" customHeight="1" x14ac:dyDescent="0.35">
      <c r="A178" s="147" t="s">
        <v>1253</v>
      </c>
      <c r="B178" s="205"/>
      <c r="C178" s="149" t="s">
        <v>147</v>
      </c>
      <c r="D178" s="173"/>
      <c r="E178" s="176"/>
      <c r="F178" s="173"/>
      <c r="G178" s="209"/>
      <c r="H178" s="157"/>
      <c r="I178" s="182"/>
      <c r="J178" s="160"/>
      <c r="K178" s="160"/>
      <c r="L178" s="184"/>
      <c r="M178" s="186"/>
      <c r="N178" s="189"/>
      <c r="O178" s="192"/>
      <c r="P178" s="182"/>
      <c r="Q178" s="192"/>
      <c r="R178" s="182"/>
      <c r="S178" s="182"/>
      <c r="T178" s="182"/>
      <c r="U178" s="157"/>
      <c r="V178" s="162"/>
      <c r="W178" s="162"/>
      <c r="X178" s="194"/>
      <c r="Y178" s="160"/>
      <c r="Z178" s="160"/>
      <c r="AA178" s="164"/>
      <c r="AB178" s="164"/>
      <c r="AC178" s="164"/>
      <c r="AD178" s="195"/>
      <c r="AE178" s="157"/>
      <c r="AF178" s="158"/>
      <c r="AG178" s="157"/>
      <c r="AH178" s="157"/>
      <c r="AI178" s="158"/>
      <c r="AJ178" s="157"/>
      <c r="AK178" s="196"/>
      <c r="AL178" s="20" t="str">
        <f>CONCATENATE(J176," Control"," 3")</f>
        <v>SEJUT 31 Control 3</v>
      </c>
      <c r="AM178" s="22"/>
      <c r="AN178" s="22"/>
      <c r="AO178" s="22"/>
      <c r="AP178" s="22" t="str">
        <f t="shared" si="883"/>
        <v xml:space="preserve">  a través de </v>
      </c>
      <c r="AQ178" s="20"/>
      <c r="AR178" s="20" t="str">
        <f t="shared" si="884"/>
        <v/>
      </c>
      <c r="AS178" s="20"/>
      <c r="AT178" s="20" t="str">
        <f t="shared" si="885"/>
        <v/>
      </c>
      <c r="AU178" s="20"/>
      <c r="AV178" s="20"/>
      <c r="AW178" s="20"/>
      <c r="AX178" s="21">
        <f t="shared" si="893"/>
        <v>0.42</v>
      </c>
      <c r="AY178" s="20" t="str">
        <f t="shared" si="702"/>
        <v>Media</v>
      </c>
      <c r="AZ178" s="21">
        <f t="shared" si="894"/>
        <v>0.60000000000000009</v>
      </c>
      <c r="BA178" s="20" t="str">
        <f t="shared" si="704"/>
        <v>Moderado</v>
      </c>
      <c r="BB178" s="160"/>
      <c r="BC178" s="160"/>
      <c r="BD178" s="198"/>
      <c r="BE178" s="20" t="str">
        <f>CONCATENATE(J176," Acción preventiva"," 3")</f>
        <v>SEJUT 31 Acción preventiva 3</v>
      </c>
      <c r="BF178" s="22"/>
      <c r="BG178" s="22"/>
      <c r="BH178" s="22"/>
      <c r="BI178" s="20">
        <f t="shared" si="889"/>
        <v>0</v>
      </c>
      <c r="BJ178" s="20"/>
      <c r="BK178" s="20"/>
      <c r="BL178" s="20"/>
      <c r="BM178" s="20"/>
      <c r="BN178" s="20"/>
      <c r="BO178" s="20"/>
      <c r="BP178" s="20"/>
      <c r="BQ178" s="20"/>
      <c r="BR178" s="20"/>
      <c r="BS178" s="20"/>
      <c r="BT178" s="20"/>
      <c r="BU178" s="20"/>
      <c r="BV178" s="200"/>
      <c r="BW178" s="37"/>
      <c r="BX178" s="37"/>
      <c r="BY178" s="37"/>
      <c r="BZ178" s="37"/>
      <c r="CA178" s="37"/>
      <c r="CB178" s="37"/>
      <c r="CC178" s="37"/>
      <c r="CD178" s="37"/>
      <c r="CE178" s="37"/>
      <c r="CF178" s="37"/>
      <c r="CG178" s="37"/>
      <c r="CH178" s="37"/>
      <c r="CI178" s="37">
        <f t="shared" si="683"/>
        <v>0</v>
      </c>
      <c r="CJ178" s="38"/>
      <c r="CK178" s="23"/>
      <c r="CL178" s="24"/>
      <c r="CM178" s="167"/>
      <c r="CN178" s="25">
        <f t="shared" ref="CN178" si="896">1-(CL178/CM176)</f>
        <v>1</v>
      </c>
      <c r="CO178" s="23" t="str" cm="1">
        <f t="array" ref="CO178">+_xlfn.IFS(CN178&lt;0.8,"Cambio",CN178&lt;0.9,"Revisión de control",CN178&gt;0.89,"Se mantiene")</f>
        <v>Se mantiene</v>
      </c>
      <c r="CP178" s="144"/>
      <c r="CQ178" s="144"/>
      <c r="CR178" s="144"/>
      <c r="CS178" s="144"/>
      <c r="CT178" s="25">
        <f t="shared" si="892"/>
        <v>1</v>
      </c>
    </row>
    <row r="179" spans="1:98" ht="60" customHeight="1" x14ac:dyDescent="0.35">
      <c r="A179" s="147" t="s">
        <v>1253</v>
      </c>
      <c r="B179" s="206"/>
      <c r="C179" s="149" t="s">
        <v>147</v>
      </c>
      <c r="D179" s="174"/>
      <c r="E179" s="177"/>
      <c r="F179" s="174"/>
      <c r="G179" s="209"/>
      <c r="H179" s="157"/>
      <c r="I179" s="183"/>
      <c r="J179" s="161"/>
      <c r="K179" s="161"/>
      <c r="L179" s="184"/>
      <c r="M179" s="187"/>
      <c r="N179" s="190"/>
      <c r="O179" s="193"/>
      <c r="P179" s="183"/>
      <c r="Q179" s="193"/>
      <c r="R179" s="183"/>
      <c r="S179" s="183"/>
      <c r="T179" s="183"/>
      <c r="U179" s="157"/>
      <c r="V179" s="162"/>
      <c r="W179" s="162"/>
      <c r="X179" s="194"/>
      <c r="Y179" s="161"/>
      <c r="Z179" s="161"/>
      <c r="AA179" s="165"/>
      <c r="AB179" s="165"/>
      <c r="AC179" s="165"/>
      <c r="AD179" s="195"/>
      <c r="AE179" s="157"/>
      <c r="AF179" s="158"/>
      <c r="AG179" s="157"/>
      <c r="AH179" s="157"/>
      <c r="AI179" s="158"/>
      <c r="AJ179" s="157"/>
      <c r="AK179" s="196"/>
      <c r="AL179" s="20" t="str">
        <f>CONCATENATE(J176," Control"," 4")</f>
        <v>SEJUT 31 Control 4</v>
      </c>
      <c r="AM179" s="22"/>
      <c r="AN179" s="22"/>
      <c r="AO179" s="22"/>
      <c r="AP179" s="22" t="str">
        <f t="shared" si="883"/>
        <v xml:space="preserve">  a través de </v>
      </c>
      <c r="AQ179" s="20"/>
      <c r="AR179" s="20" t="str">
        <f t="shared" si="884"/>
        <v/>
      </c>
      <c r="AS179" s="20"/>
      <c r="AT179" s="20" t="str">
        <f t="shared" si="885"/>
        <v/>
      </c>
      <c r="AU179" s="20"/>
      <c r="AV179" s="20"/>
      <c r="AW179" s="20"/>
      <c r="AX179" s="21">
        <f t="shared" si="893"/>
        <v>0.42</v>
      </c>
      <c r="AY179" s="20" t="str">
        <f t="shared" si="702"/>
        <v>Media</v>
      </c>
      <c r="AZ179" s="21">
        <f t="shared" si="894"/>
        <v>0.60000000000000009</v>
      </c>
      <c r="BA179" s="20" t="str">
        <f t="shared" si="704"/>
        <v>Moderado</v>
      </c>
      <c r="BB179" s="161"/>
      <c r="BC179" s="161"/>
      <c r="BD179" s="199"/>
      <c r="BE179" s="20" t="str">
        <f>CONCATENATE(J176," Acción preventiva"," 4")</f>
        <v>SEJUT 31 Acción preventiva 4</v>
      </c>
      <c r="BF179" s="22"/>
      <c r="BG179" s="22"/>
      <c r="BH179" s="22"/>
      <c r="BI179" s="20">
        <f t="shared" si="889"/>
        <v>0</v>
      </c>
      <c r="BJ179" s="20"/>
      <c r="BK179" s="20"/>
      <c r="BL179" s="20"/>
      <c r="BM179" s="20"/>
      <c r="BN179" s="20"/>
      <c r="BO179" s="20"/>
      <c r="BP179" s="20"/>
      <c r="BQ179" s="20"/>
      <c r="BR179" s="20"/>
      <c r="BS179" s="20"/>
      <c r="BT179" s="20"/>
      <c r="BU179" s="20"/>
      <c r="BV179" s="200"/>
      <c r="BW179" s="37"/>
      <c r="BX179" s="37"/>
      <c r="BY179" s="37"/>
      <c r="BZ179" s="37"/>
      <c r="CA179" s="37"/>
      <c r="CB179" s="37"/>
      <c r="CC179" s="37"/>
      <c r="CD179" s="37"/>
      <c r="CE179" s="37"/>
      <c r="CF179" s="37"/>
      <c r="CG179" s="37"/>
      <c r="CH179" s="37"/>
      <c r="CI179" s="37">
        <f t="shared" si="683"/>
        <v>0</v>
      </c>
      <c r="CJ179" s="38"/>
      <c r="CK179" s="23"/>
      <c r="CL179" s="24"/>
      <c r="CM179" s="168"/>
      <c r="CN179" s="25">
        <f t="shared" ref="CN179" si="897">1-(CL179/CM176)</f>
        <v>1</v>
      </c>
      <c r="CO179" s="23" t="str" cm="1">
        <f t="array" ref="CO179">+_xlfn.IFS(CN179&lt;0.8,"Cambio",CN179&lt;0.9,"Revisión de control",CN179&gt;0.89,"Se mantiene")</f>
        <v>Se mantiene</v>
      </c>
      <c r="CP179" s="144"/>
      <c r="CQ179" s="144"/>
      <c r="CR179" s="144"/>
      <c r="CS179" s="144"/>
      <c r="CT179" s="25">
        <f t="shared" si="892"/>
        <v>1</v>
      </c>
    </row>
    <row r="180" spans="1:98" ht="60" customHeight="1" x14ac:dyDescent="0.35">
      <c r="A180" s="147" t="s">
        <v>591</v>
      </c>
      <c r="B180" s="204" t="s">
        <v>148</v>
      </c>
      <c r="C180" s="149" t="s">
        <v>149</v>
      </c>
      <c r="D180" s="172" t="str">
        <f>VLOOKUP(B180,Datos!$B$65:$F$80,3,FALSE)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0" s="175" t="str">
        <f>VLOOKUP(B180,Datos!$B$65:$F$80,5,FALSE)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0" s="172" t="str">
        <f>VLOOKUP(B180,Datos!$B$65:$F$80,4,FALSE)</f>
        <v>Inicia con el análisis de la ruta jurídica y termina con la decisión final del expediente</v>
      </c>
      <c r="G180" s="208" t="s">
        <v>595</v>
      </c>
      <c r="H180" s="157" t="s">
        <v>1316</v>
      </c>
      <c r="I180" s="181">
        <f t="shared" ref="I180" si="898">IF(K180="",0,1)</f>
        <v>1</v>
      </c>
      <c r="J180" s="159" t="str">
        <f t="shared" ref="J180" si="899">CONCATENATE(C180," ",K180)</f>
        <v>ACCTI 32</v>
      </c>
      <c r="K180" s="159">
        <v>32</v>
      </c>
      <c r="L180" s="184">
        <v>46150</v>
      </c>
      <c r="M180" s="185">
        <f ca="1">+TODAY()-L180</f>
        <v>1</v>
      </c>
      <c r="N180" s="188" t="s">
        <v>1317</v>
      </c>
      <c r="O180" s="191" t="s">
        <v>19</v>
      </c>
      <c r="P180" s="181">
        <f>VLOOKUP(O180,Datos!$B$20:$D$25,3,FALSE)</f>
        <v>0.2</v>
      </c>
      <c r="Q180" s="191" t="s">
        <v>35</v>
      </c>
      <c r="R180" s="181">
        <f>VLOOKUP(Q180,Datos!$C$20:$D$25,2,FALSE)</f>
        <v>1</v>
      </c>
      <c r="S180" s="181">
        <f t="shared" ref="S180" si="900">+IF(P180="",R180,IF(R180="",P180,IF(P180&gt;R180,P180,R180)))</f>
        <v>1</v>
      </c>
      <c r="T180" s="181" t="str" cm="1">
        <f t="array" ref="T180">_xlfn.IFS(S180=P180,O180,S180=R180,Q180)</f>
        <v>El riesgo afecta la imagen de la entidad a nivel nacional, con efecto publicitarios sostenible a nivel país</v>
      </c>
      <c r="U180" s="157" t="s">
        <v>4</v>
      </c>
      <c r="V180" s="162" t="s">
        <v>1318</v>
      </c>
      <c r="W180" s="162" t="s">
        <v>1319</v>
      </c>
      <c r="X180" s="194" t="str">
        <f t="shared" ref="X180" si="901">CONCATENATE("Posibilidad de"," ",U180," ",V180," debido ",W180)</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Y180" s="159" t="s">
        <v>208</v>
      </c>
      <c r="Z180" s="159" t="s">
        <v>214</v>
      </c>
      <c r="AA180" s="163" t="s">
        <v>342</v>
      </c>
      <c r="AB180" s="163" t="s">
        <v>1202</v>
      </c>
      <c r="AC180" s="163" t="s">
        <v>1320</v>
      </c>
      <c r="AD180" s="195">
        <v>1600</v>
      </c>
      <c r="AE180" s="157" t="str">
        <f t="shared" ref="AE180" si="902">IF(AD180&lt;=0,"",IF(AD180&lt;=2,"Muy Baja",IF(AD180&lt;=24,"Baja",IF(AD180&lt;=500,"Media",IF(AD180&lt;=5000,"Alta","Muy Alta")))))</f>
        <v>Alta</v>
      </c>
      <c r="AF180" s="158">
        <f t="shared" ref="AF180" si="903">IF(AE180="","",IF(AE180="Muy Baja",0.2,IF(AE180="Baja",0.4,IF(AE180="Media",0.6,IF(AE180="Alta",0.8,IF(AE180="Muy Alta",1,))))))</f>
        <v>0.8</v>
      </c>
      <c r="AG180" s="158" t="str">
        <f t="shared" ref="AG180" si="904">+T180</f>
        <v>El riesgo afecta la imagen de la entidad a nivel nacional, con efecto publicitarios sostenible a nivel país</v>
      </c>
      <c r="AH180" s="157" t="str" cm="1">
        <f t="array" ref="AH180">_xlfn.IFS(AG180=Datos!$C$6,"Leve",AG180=Datos!$D$6,"Leve",AG180=Datos!$C$7,"Menor",AG180=Datos!$D$7,"Menor",AG180=Datos!$C$8,"Moderado",AG180=Datos!$D$8,"Moderado",AG180=Datos!$C$9,"Mayor",AG180=Datos!$D$9,"Mayor",AG180=Datos!$C$10,"Catastrófico",AG180=Datos!$D$10,"Catastrófico")</f>
        <v>Catastrófico</v>
      </c>
      <c r="AI180" s="158">
        <f t="shared" ref="AI180" si="905">IF(AH180="","",IF(AH180="Leve",0.2,IF(AH180="Menor",0.4,IF(AH180="Moderado",0.6,IF(AH180="Mayor",0.8,IF(AH180="Catastrófico",1,))))))</f>
        <v>1</v>
      </c>
      <c r="AJ180" s="157" t="str">
        <f t="shared" ref="AJ180" si="906">IF(OR(AND(AE180="Muy Baja",AH180="Leve"),AND(AE180="Muy Baja",AH180="Menor"),AND(AE180="Baja",AH180="Leve")),"Bajo",IF(OR(AND(AE180="Muy baja",AH180="Moderado"),AND(AE180="Baja",AH180="Menor"),AND(AE180="Baja",AH180="Moderado"),AND(AE180="Media",AH180="Leve"),AND(AE180="Media",AH180="Menor"),AND(AE180="Media",AH180="Moderado"),AND(AE180="Alta",AH180="Leve"),AND(AE180="Alta",AH180="Menor")),"Moderado",IF(OR(AND(AE180="Muy Baja",AH180="Mayor"),AND(AE180="Baja",AH180="Mayor"),AND(AE180="Media",AH180="Mayor"),AND(AE180="Alta",AH180="Moderado"),AND(AE180="Alta",AH180="Mayor"),AND(AE180="Muy Alta",AH180="Leve"),AND(AE180="Muy Alta",AH180="Menor"),AND(AE180="Muy Alta",AH180="Moderado"),AND(AE180="Muy Alta",AH180="Mayor")),"Alto",IF(OR(AND(AE180="Muy Baja",AH180="Catastrófico"),AND(AE180="Baja",AH180="Catastrófico"),AND(AE180="Media",AH180="Catastrófico"),AND(AE180="Alta",AH180="Catastrófico"),AND(AE180="Muy Alta",AH180="Catastrófico")),"Extremo",""))))</f>
        <v>Extremo</v>
      </c>
      <c r="AK180" s="196" t="str" cm="1">
        <f t="array" ref="AK180">_xlfn.IFS(AJ180="Bajo","Aceptar",AJ180="Moderado","Reducir",AJ180="Alto","Reducir",AJ180="Extremo","Reducir")</f>
        <v>Reducir</v>
      </c>
      <c r="AL180" s="20" t="str">
        <f>CONCATENATE(J180," Control"," 1")</f>
        <v>ACCTI 32 Control 1</v>
      </c>
      <c r="AM180" s="22" t="s">
        <v>1321</v>
      </c>
      <c r="AN180" s="22" t="s">
        <v>1322</v>
      </c>
      <c r="AO180" s="22" t="s">
        <v>1323</v>
      </c>
      <c r="AP180" s="22" t="str">
        <f t="shared" ref="AP180:AP199" si="907">CONCATENATE(AM180," ",AN180," a través de ",AO180)</f>
        <v>La SUBDIRECCIÓN DE ACCESO A TIERRAS EN ZONAS FOCALIZADAS valida el cumplimiento de los requisitos para ser sujeto de reforma agraria  a través de los requisitos ambientales, sociales, de infraestructura y técnicas del predio, en el marco del Decreto Ley 902/2017, mediante la forma POSPR-F-015 INFORME TÉCNICO JURÍDICO y lo descrito en el procedimiento ACCTI-P-020 Único en municipios focalizados cada vez que se requiera</v>
      </c>
      <c r="AQ180" s="20" t="s">
        <v>53</v>
      </c>
      <c r="AR180" s="20" t="str">
        <f t="shared" ref="AR180:AR199" si="908">IF(OR(AQ180="Preventivo",AQ180="Detectivo"),"Probabilidad",IF(AQ180="Correctivo","Impacto",""))</f>
        <v>Probabilidad</v>
      </c>
      <c r="AS180" s="20" t="s">
        <v>56</v>
      </c>
      <c r="AT180" s="20" t="str">
        <f t="shared" ref="AT180:AT199" si="909">IF(AND(AQ180="Preventivo",AS180="Automático"),"50%",IF(AND(AQ180="Preventivo",AS180="Manual"),"40%",IF(AND(AQ180="Detectivo",AS180="Automático"),"40%",IF(AND(AQ180="Detectivo",AS180="Manual"),"30%",IF(AND(AQ180="Correctivo",AS180="Automático"),"35%",IF(AND(AQ180="Correctivo",AS180="Manual"),"25%",""))))))</f>
        <v>40%</v>
      </c>
      <c r="AU180" s="20" t="s">
        <v>1</v>
      </c>
      <c r="AV180" s="20" t="s">
        <v>2</v>
      </c>
      <c r="AW180" s="20" t="s">
        <v>3</v>
      </c>
      <c r="AX180" s="21">
        <f t="shared" ref="AX180" si="910">+IF(AR180="Probabilidad",AF180-(AF180*AT180),AF180)</f>
        <v>0.48</v>
      </c>
      <c r="AY180" s="20" t="str">
        <f t="shared" si="702"/>
        <v>Media</v>
      </c>
      <c r="AZ180" s="21">
        <f t="shared" ref="AZ180" si="911">+IF(AR180="Impacto",AI180-(AI180*AT180),AI180)</f>
        <v>1</v>
      </c>
      <c r="BA180" s="20" t="str">
        <f t="shared" si="704"/>
        <v>Catastrófico</v>
      </c>
      <c r="BB180" s="159" t="str">
        <f t="shared" ref="BB180" si="912">IF(OR(AND(AY183="Muy Baja",BA183="Leve"),AND(AY183="Muy Baja",BA183="Menor"),AND(AY183="Baja",BA183="Leve")),"Bajo",IF(OR(AND(AY183="Muy baja",BA183="Moderado"),AND(AY183="Baja",BA183="Menor"),AND(AY183="Baja",BA183="Moderado"),AND(AY183="Media",BA183="Leve"),AND(AY183="Media",BA183="Menor"),AND(AY183="Media",BA183="Moderado"),AND(AY183="Alta",BA183="Leve"),AND(AY183="Alta",BA183="Menor")),"Moderado",IF(OR(AND(AY183="Muy Baja",BA183="Mayor"),AND(AY183="Baja",BA183="Mayor"),AND(AY183="Media",BA183="Mayor"),AND(AY183="Alta",BA183="Moderado"),AND(AY183="Alta",BA183="Mayor"),AND(AY183="Muy Alta",BA183="Leve"),AND(AY183="Muy Alta",BA183="Menor"),AND(AY183="Muy Alta",BA183="Moderado"),AND(AY183="Muy Alta",BA183="Mayor")),"Alto",IF(OR(AND(AY183="Muy Baja",BA183="Catastrófico"),AND(AY183="Baja",BA183="Catastrófico"),AND(AY183="Media",BA183="Catastrófico"),AND(AY183="Alta",BA183="Catastrófico"),AND(AY183="Muy Alta",BA183="Catastrófico")),"Extremo",""))))</f>
        <v>Alto</v>
      </c>
      <c r="BC180" s="159" t="str" cm="1">
        <f t="array" ref="BC180">_xlfn.IFS(BB180="Bajo","Aceptar",BB180="Moderado","Reducir",BB180="Alto","Reducir",BB180="Extremo","Reducir")</f>
        <v>Reducir</v>
      </c>
      <c r="BD180" s="197" t="str" cm="1">
        <f t="array" ref="BD180">_xlfn.IFS(BC180="Aceptar","No",BC180="Reducir","Si")</f>
        <v>Si</v>
      </c>
      <c r="BE180" s="20" t="str">
        <f>CONCATENATE(J180," Acción preventiva"," 1")</f>
        <v>ACCTI 32 Acción preventiva 1</v>
      </c>
      <c r="BF180" s="22" t="s">
        <v>596</v>
      </c>
      <c r="BG180" s="22" t="s">
        <v>1326</v>
      </c>
      <c r="BH180" s="22" t="s">
        <v>598</v>
      </c>
      <c r="BI180" s="20">
        <f t="shared" ref="BI180:BI199" si="913">+SUM(BJ180:BU180)</f>
        <v>1</v>
      </c>
      <c r="BJ180" s="20"/>
      <c r="BK180" s="20"/>
      <c r="BL180" s="20"/>
      <c r="BM180" s="20"/>
      <c r="BN180" s="20"/>
      <c r="BO180" s="20"/>
      <c r="BP180" s="20"/>
      <c r="BQ180" s="20"/>
      <c r="BR180" s="20">
        <v>1</v>
      </c>
      <c r="BS180" s="20"/>
      <c r="BT180" s="20"/>
      <c r="BU180" s="20"/>
      <c r="BV180" s="200">
        <f t="shared" si="727"/>
        <v>0</v>
      </c>
      <c r="BW180" s="37"/>
      <c r="BX180" s="37"/>
      <c r="BY180" s="37"/>
      <c r="BZ180" s="37"/>
      <c r="CA180" s="37"/>
      <c r="CB180" s="37"/>
      <c r="CC180" s="37"/>
      <c r="CD180" s="37"/>
      <c r="CE180" s="37"/>
      <c r="CF180" s="37"/>
      <c r="CG180" s="37"/>
      <c r="CH180" s="37"/>
      <c r="CI180" s="37">
        <f t="shared" si="683"/>
        <v>0</v>
      </c>
      <c r="CJ180" s="38"/>
      <c r="CK180" s="23"/>
      <c r="CL180" s="24"/>
      <c r="CM180" s="166">
        <f t="shared" ref="CM180" si="914">+AD180</f>
        <v>1600</v>
      </c>
      <c r="CN180" s="25">
        <f t="shared" ref="CN180" si="915">1-(CL180/CM180)</f>
        <v>1</v>
      </c>
      <c r="CO180" s="23" t="str" cm="1">
        <f t="array" ref="CO180">+_xlfn.IFS(CN180&lt;0.8,"Cambio",CN180&lt;0.9,"Revisión de control",CN180&gt;0.89,"Se mantiene")</f>
        <v>Se mantiene</v>
      </c>
      <c r="CP180" s="144"/>
      <c r="CQ180" s="144"/>
      <c r="CR180" s="144"/>
      <c r="CS180" s="144"/>
      <c r="CT180" s="25">
        <f t="shared" ref="CT180:CT199" si="916">(_xlfn.IFS(CK180="",1,CK180="SI",0)+_xlfn.IFS(CP180="",1,CP180="SI",1,CP180="NO",0)+_xlfn.IFS(CQ180="",1,CQ180="SI",1,CQ180="NO",0)+_xlfn.IFS(CR180="",1,CR180="SI",1,CR180="NO",0)+_xlfn.IFS(CS180="",1,CS180="SI",1,CS180="NO",0))/5</f>
        <v>1</v>
      </c>
    </row>
    <row r="181" spans="1:98" ht="60" customHeight="1" x14ac:dyDescent="0.35">
      <c r="A181" s="147" t="s">
        <v>591</v>
      </c>
      <c r="B181" s="205"/>
      <c r="C181" s="149" t="s">
        <v>149</v>
      </c>
      <c r="D181" s="173"/>
      <c r="E181" s="176"/>
      <c r="F181" s="173"/>
      <c r="G181" s="208"/>
      <c r="H181" s="157"/>
      <c r="I181" s="182"/>
      <c r="J181" s="160"/>
      <c r="K181" s="160"/>
      <c r="L181" s="184"/>
      <c r="M181" s="186"/>
      <c r="N181" s="189"/>
      <c r="O181" s="192"/>
      <c r="P181" s="182"/>
      <c r="Q181" s="192"/>
      <c r="R181" s="182"/>
      <c r="S181" s="182"/>
      <c r="T181" s="182"/>
      <c r="U181" s="157"/>
      <c r="V181" s="162"/>
      <c r="W181" s="162"/>
      <c r="X181" s="194"/>
      <c r="Y181" s="160"/>
      <c r="Z181" s="160"/>
      <c r="AA181" s="164"/>
      <c r="AB181" s="164"/>
      <c r="AC181" s="164"/>
      <c r="AD181" s="195"/>
      <c r="AE181" s="157"/>
      <c r="AF181" s="158"/>
      <c r="AG181" s="157"/>
      <c r="AH181" s="157"/>
      <c r="AI181" s="158"/>
      <c r="AJ181" s="157"/>
      <c r="AK181" s="196"/>
      <c r="AL181" s="20" t="str">
        <f>CONCATENATE(J180," Control"," 2")</f>
        <v>ACCTI 32 Control 2</v>
      </c>
      <c r="AM181" s="22" t="s">
        <v>1321</v>
      </c>
      <c r="AN181" s="22" t="s">
        <v>1324</v>
      </c>
      <c r="AO181" s="22" t="s">
        <v>1325</v>
      </c>
      <c r="AP181" s="22" t="str">
        <f t="shared" si="907"/>
        <v>La SUBDIRECCIÓN DE ACCESO A TIERRAS EN ZONAS FOCALIZADAS realiza la revocatoria del acto administrativo de adjudicación a través de de los procedimientos de revocatoria ACCTI-P-014 Revocatoria de Titulación de Baldíos en el Marco del Procedimiento Único OSPR y el ACCTI-P-005 Revocatoria del Acto de Adjudicación de Baldíos a Persona Natural (ley 160/94)</v>
      </c>
      <c r="AQ181" s="20" t="s">
        <v>55</v>
      </c>
      <c r="AR181" s="20" t="str">
        <f t="shared" si="908"/>
        <v>Impacto</v>
      </c>
      <c r="AS181" s="20" t="s">
        <v>56</v>
      </c>
      <c r="AT181" s="20" t="str">
        <f t="shared" si="909"/>
        <v>25%</v>
      </c>
      <c r="AU181" s="20" t="s">
        <v>1</v>
      </c>
      <c r="AV181" s="20" t="s">
        <v>2</v>
      </c>
      <c r="AW181" s="20" t="s">
        <v>3</v>
      </c>
      <c r="AX181" s="21">
        <f t="shared" ref="AX181:AX183" si="917">+IF(AR181="Probabilidad",AX180-(AX180*AT181),AX180)</f>
        <v>0.48</v>
      </c>
      <c r="AY181" s="20" t="str">
        <f t="shared" si="702"/>
        <v>Media</v>
      </c>
      <c r="AZ181" s="21">
        <f t="shared" ref="AZ181:AZ183" si="918">+IF(AR181="Impacto",AZ180-(AZ180*AT181),AZ180)</f>
        <v>0.75</v>
      </c>
      <c r="BA181" s="20" t="str">
        <f t="shared" si="704"/>
        <v>Mayor</v>
      </c>
      <c r="BB181" s="160"/>
      <c r="BC181" s="160"/>
      <c r="BD181" s="198"/>
      <c r="BE181" s="20" t="str">
        <f>CONCATENATE(J180," Acción preventiva"," 2")</f>
        <v>ACCTI 32 Acción preventiva 2</v>
      </c>
      <c r="BF181" s="22"/>
      <c r="BG181" s="22"/>
      <c r="BH181" s="22"/>
      <c r="BI181" s="20">
        <f t="shared" si="913"/>
        <v>0</v>
      </c>
      <c r="BJ181" s="20"/>
      <c r="BK181" s="20"/>
      <c r="BL181" s="20"/>
      <c r="BM181" s="20"/>
      <c r="BN181" s="20"/>
      <c r="BO181" s="20"/>
      <c r="BP181" s="20"/>
      <c r="BQ181" s="20"/>
      <c r="BR181" s="20"/>
      <c r="BS181" s="20"/>
      <c r="BT181" s="20"/>
      <c r="BU181" s="20"/>
      <c r="BV181" s="200"/>
      <c r="BW181" s="37"/>
      <c r="BX181" s="37"/>
      <c r="BY181" s="37"/>
      <c r="BZ181" s="37"/>
      <c r="CA181" s="37"/>
      <c r="CB181" s="37"/>
      <c r="CC181" s="37"/>
      <c r="CD181" s="37"/>
      <c r="CE181" s="37"/>
      <c r="CF181" s="37"/>
      <c r="CG181" s="37"/>
      <c r="CH181" s="37"/>
      <c r="CI181" s="37">
        <f t="shared" si="683"/>
        <v>0</v>
      </c>
      <c r="CJ181" s="38"/>
      <c r="CK181" s="23"/>
      <c r="CL181" s="24"/>
      <c r="CM181" s="167"/>
      <c r="CN181" s="25">
        <f t="shared" ref="CN181" si="919">1-(CL181/CM180)</f>
        <v>1</v>
      </c>
      <c r="CO181" s="23" t="str" cm="1">
        <f t="array" ref="CO181">+_xlfn.IFS(CN181&lt;0.8,"Cambio",CN181&lt;0.9,"Revisión de control",CN181&gt;0.89,"Se mantiene")</f>
        <v>Se mantiene</v>
      </c>
      <c r="CP181" s="144"/>
      <c r="CQ181" s="144"/>
      <c r="CR181" s="144"/>
      <c r="CS181" s="144"/>
      <c r="CT181" s="25">
        <f t="shared" si="916"/>
        <v>1</v>
      </c>
    </row>
    <row r="182" spans="1:98" ht="60" customHeight="1" x14ac:dyDescent="0.35">
      <c r="A182" s="147" t="s">
        <v>591</v>
      </c>
      <c r="B182" s="205"/>
      <c r="C182" s="149" t="s">
        <v>149</v>
      </c>
      <c r="D182" s="173"/>
      <c r="E182" s="176"/>
      <c r="F182" s="173"/>
      <c r="G182" s="208"/>
      <c r="H182" s="157"/>
      <c r="I182" s="182"/>
      <c r="J182" s="160"/>
      <c r="K182" s="160"/>
      <c r="L182" s="184"/>
      <c r="M182" s="186"/>
      <c r="N182" s="189"/>
      <c r="O182" s="192"/>
      <c r="P182" s="182"/>
      <c r="Q182" s="192"/>
      <c r="R182" s="182"/>
      <c r="S182" s="182"/>
      <c r="T182" s="182"/>
      <c r="U182" s="157"/>
      <c r="V182" s="162"/>
      <c r="W182" s="162"/>
      <c r="X182" s="194"/>
      <c r="Y182" s="160"/>
      <c r="Z182" s="160"/>
      <c r="AA182" s="164"/>
      <c r="AB182" s="164"/>
      <c r="AC182" s="164"/>
      <c r="AD182" s="195"/>
      <c r="AE182" s="157"/>
      <c r="AF182" s="158"/>
      <c r="AG182" s="157"/>
      <c r="AH182" s="157"/>
      <c r="AI182" s="158"/>
      <c r="AJ182" s="157"/>
      <c r="AK182" s="196"/>
      <c r="AL182" s="20" t="str">
        <f>CONCATENATE(J180," Control"," 3")</f>
        <v>ACCTI 32 Control 3</v>
      </c>
      <c r="AM182" s="22"/>
      <c r="AN182" s="22"/>
      <c r="AO182" s="22"/>
      <c r="AP182" s="22" t="str">
        <f t="shared" si="907"/>
        <v xml:space="preserve">  a través de </v>
      </c>
      <c r="AQ182" s="20"/>
      <c r="AR182" s="20" t="str">
        <f t="shared" si="908"/>
        <v/>
      </c>
      <c r="AS182" s="20"/>
      <c r="AT182" s="20" t="str">
        <f t="shared" si="909"/>
        <v/>
      </c>
      <c r="AU182" s="20"/>
      <c r="AV182" s="20"/>
      <c r="AW182" s="20"/>
      <c r="AX182" s="21">
        <f t="shared" si="917"/>
        <v>0.48</v>
      </c>
      <c r="AY182" s="20" t="str">
        <f t="shared" si="702"/>
        <v>Media</v>
      </c>
      <c r="AZ182" s="21">
        <f t="shared" si="918"/>
        <v>0.75</v>
      </c>
      <c r="BA182" s="20" t="str">
        <f t="shared" si="704"/>
        <v>Mayor</v>
      </c>
      <c r="BB182" s="160"/>
      <c r="BC182" s="160"/>
      <c r="BD182" s="198"/>
      <c r="BE182" s="20" t="str">
        <f>CONCATENATE(J180," Acción preventiva"," 3")</f>
        <v>ACCTI 32 Acción preventiva 3</v>
      </c>
      <c r="BF182" s="22"/>
      <c r="BG182" s="22"/>
      <c r="BH182" s="22"/>
      <c r="BI182" s="20">
        <f t="shared" si="913"/>
        <v>0</v>
      </c>
      <c r="BJ182" s="20"/>
      <c r="BK182" s="20"/>
      <c r="BL182" s="20"/>
      <c r="BM182" s="20"/>
      <c r="BN182" s="20"/>
      <c r="BO182" s="20"/>
      <c r="BP182" s="20"/>
      <c r="BQ182" s="20"/>
      <c r="BR182" s="20"/>
      <c r="BS182" s="20"/>
      <c r="BT182" s="20"/>
      <c r="BU182" s="20"/>
      <c r="BV182" s="200"/>
      <c r="BW182" s="37"/>
      <c r="BX182" s="37"/>
      <c r="BY182" s="37"/>
      <c r="BZ182" s="37"/>
      <c r="CA182" s="37"/>
      <c r="CB182" s="37"/>
      <c r="CC182" s="37"/>
      <c r="CD182" s="37"/>
      <c r="CE182" s="37"/>
      <c r="CF182" s="37"/>
      <c r="CG182" s="37"/>
      <c r="CH182" s="37"/>
      <c r="CI182" s="37">
        <f t="shared" si="683"/>
        <v>0</v>
      </c>
      <c r="CJ182" s="38"/>
      <c r="CK182" s="23"/>
      <c r="CL182" s="24"/>
      <c r="CM182" s="167"/>
      <c r="CN182" s="25">
        <f t="shared" ref="CN182" si="920">1-(CL182/CM180)</f>
        <v>1</v>
      </c>
      <c r="CO182" s="23" t="str" cm="1">
        <f t="array" ref="CO182">+_xlfn.IFS(CN182&lt;0.8,"Cambio",CN182&lt;0.9,"Revisión de control",CN182&gt;0.89,"Se mantiene")</f>
        <v>Se mantiene</v>
      </c>
      <c r="CP182" s="144"/>
      <c r="CQ182" s="144"/>
      <c r="CR182" s="144"/>
      <c r="CS182" s="144"/>
      <c r="CT182" s="25">
        <f t="shared" si="916"/>
        <v>1</v>
      </c>
    </row>
    <row r="183" spans="1:98" ht="60" customHeight="1" x14ac:dyDescent="0.35">
      <c r="A183" s="147" t="s">
        <v>591</v>
      </c>
      <c r="B183" s="206"/>
      <c r="C183" s="149" t="s">
        <v>149</v>
      </c>
      <c r="D183" s="174"/>
      <c r="E183" s="177"/>
      <c r="F183" s="174"/>
      <c r="G183" s="208"/>
      <c r="H183" s="157"/>
      <c r="I183" s="183"/>
      <c r="J183" s="161"/>
      <c r="K183" s="161"/>
      <c r="L183" s="184"/>
      <c r="M183" s="187"/>
      <c r="N183" s="190"/>
      <c r="O183" s="193"/>
      <c r="P183" s="183"/>
      <c r="Q183" s="193"/>
      <c r="R183" s="183"/>
      <c r="S183" s="183"/>
      <c r="T183" s="183"/>
      <c r="U183" s="157"/>
      <c r="V183" s="162"/>
      <c r="W183" s="162"/>
      <c r="X183" s="194"/>
      <c r="Y183" s="161"/>
      <c r="Z183" s="161"/>
      <c r="AA183" s="165"/>
      <c r="AB183" s="165"/>
      <c r="AC183" s="165"/>
      <c r="AD183" s="195"/>
      <c r="AE183" s="157"/>
      <c r="AF183" s="158"/>
      <c r="AG183" s="157"/>
      <c r="AH183" s="157"/>
      <c r="AI183" s="158"/>
      <c r="AJ183" s="157"/>
      <c r="AK183" s="196"/>
      <c r="AL183" s="20" t="str">
        <f>CONCATENATE(J180," Control"," 4")</f>
        <v>ACCTI 32 Control 4</v>
      </c>
      <c r="AM183" s="22"/>
      <c r="AN183" s="22"/>
      <c r="AO183" s="22"/>
      <c r="AP183" s="22" t="str">
        <f t="shared" si="907"/>
        <v xml:space="preserve">  a través de </v>
      </c>
      <c r="AQ183" s="20"/>
      <c r="AR183" s="20" t="str">
        <f t="shared" si="908"/>
        <v/>
      </c>
      <c r="AS183" s="20"/>
      <c r="AT183" s="20" t="str">
        <f t="shared" si="909"/>
        <v/>
      </c>
      <c r="AU183" s="20"/>
      <c r="AV183" s="20"/>
      <c r="AW183" s="20"/>
      <c r="AX183" s="21">
        <f t="shared" si="917"/>
        <v>0.48</v>
      </c>
      <c r="AY183" s="20" t="str">
        <f t="shared" si="702"/>
        <v>Media</v>
      </c>
      <c r="AZ183" s="21">
        <f t="shared" si="918"/>
        <v>0.75</v>
      </c>
      <c r="BA183" s="20" t="str">
        <f t="shared" si="704"/>
        <v>Mayor</v>
      </c>
      <c r="BB183" s="161"/>
      <c r="BC183" s="161"/>
      <c r="BD183" s="199"/>
      <c r="BE183" s="20" t="str">
        <f>CONCATENATE(J180," Acción preventiva"," 4")</f>
        <v>ACCTI 32 Acción preventiva 4</v>
      </c>
      <c r="BF183" s="22"/>
      <c r="BG183" s="22"/>
      <c r="BH183" s="22"/>
      <c r="BI183" s="20">
        <f t="shared" si="913"/>
        <v>0</v>
      </c>
      <c r="BJ183" s="20"/>
      <c r="BK183" s="20"/>
      <c r="BL183" s="20"/>
      <c r="BM183" s="20"/>
      <c r="BN183" s="20"/>
      <c r="BO183" s="20"/>
      <c r="BP183" s="20"/>
      <c r="BQ183" s="20"/>
      <c r="BR183" s="20"/>
      <c r="BS183" s="20"/>
      <c r="BT183" s="20"/>
      <c r="BU183" s="20"/>
      <c r="BV183" s="200"/>
      <c r="BW183" s="37"/>
      <c r="BX183" s="37"/>
      <c r="BY183" s="37"/>
      <c r="BZ183" s="37"/>
      <c r="CA183" s="37"/>
      <c r="CB183" s="37"/>
      <c r="CC183" s="37"/>
      <c r="CD183" s="37"/>
      <c r="CE183" s="37"/>
      <c r="CF183" s="37"/>
      <c r="CG183" s="37"/>
      <c r="CH183" s="37"/>
      <c r="CI183" s="37">
        <f t="shared" si="683"/>
        <v>0</v>
      </c>
      <c r="CJ183" s="38"/>
      <c r="CK183" s="23"/>
      <c r="CL183" s="24"/>
      <c r="CM183" s="168"/>
      <c r="CN183" s="25">
        <f t="shared" ref="CN183" si="921">1-(CL183/CM180)</f>
        <v>1</v>
      </c>
      <c r="CO183" s="23" t="str" cm="1">
        <f t="array" ref="CO183">+_xlfn.IFS(CN183&lt;0.8,"Cambio",CN183&lt;0.9,"Revisión de control",CN183&gt;0.89,"Se mantiene")</f>
        <v>Se mantiene</v>
      </c>
      <c r="CP183" s="144"/>
      <c r="CQ183" s="144"/>
      <c r="CR183" s="144"/>
      <c r="CS183" s="144"/>
      <c r="CT183" s="25">
        <f t="shared" si="916"/>
        <v>1</v>
      </c>
    </row>
    <row r="184" spans="1:98" ht="60" customHeight="1" x14ac:dyDescent="0.35">
      <c r="A184" s="147" t="s">
        <v>591</v>
      </c>
      <c r="B184" s="204" t="s">
        <v>148</v>
      </c>
      <c r="C184" s="149" t="s">
        <v>149</v>
      </c>
      <c r="D184" s="172" t="str">
        <f>VLOOKUP(B184,Datos!$B$65:$F$80,3,FALSE)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4" s="175" t="str">
        <f>VLOOKUP(B184,Datos!$B$65:$F$80,5,FALSE)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4" s="172" t="str">
        <f>VLOOKUP(B184,Datos!$B$65:$F$80,4,FALSE)</f>
        <v>Inicia con el análisis de la ruta jurídica y termina con la decisión final del expediente</v>
      </c>
      <c r="G184" s="208" t="s">
        <v>595</v>
      </c>
      <c r="H184" s="157" t="s">
        <v>1316</v>
      </c>
      <c r="I184" s="181">
        <f t="shared" ref="I184" si="922">IF(K184="",0,1)</f>
        <v>1</v>
      </c>
      <c r="J184" s="159" t="str">
        <f t="shared" ref="J184" si="923">CONCATENATE(C184," ",K184)</f>
        <v>ACCTI 33</v>
      </c>
      <c r="K184" s="159">
        <v>33</v>
      </c>
      <c r="L184" s="184">
        <v>46150</v>
      </c>
      <c r="M184" s="185">
        <f ca="1">+TODAY()-L184</f>
        <v>1</v>
      </c>
      <c r="N184" s="188" t="s">
        <v>1327</v>
      </c>
      <c r="O184" s="191" t="s">
        <v>27</v>
      </c>
      <c r="P184" s="181">
        <f>VLOOKUP(O184,Datos!$B$20:$D$25,3,FALSE)</f>
        <v>0.6</v>
      </c>
      <c r="Q184" s="191" t="s">
        <v>35</v>
      </c>
      <c r="R184" s="181">
        <f>VLOOKUP(Q184,Datos!$C$20:$D$25,2,FALSE)</f>
        <v>1</v>
      </c>
      <c r="S184" s="181">
        <f t="shared" ref="S184" si="924">+IF(P184="",R184,IF(R184="",P184,IF(P184&gt;R184,P184,R184)))</f>
        <v>1</v>
      </c>
      <c r="T184" s="181" t="str" cm="1">
        <f t="array" ref="T184">_xlfn.IFS(S184=P184,O184,S184=R184,Q184)</f>
        <v>El riesgo afecta la imagen de la entidad a nivel nacional, con efecto publicitarios sostenible a nivel país</v>
      </c>
      <c r="U184" s="157" t="s">
        <v>4</v>
      </c>
      <c r="V184" s="162" t="s">
        <v>1328</v>
      </c>
      <c r="W184" s="162" t="s">
        <v>1329</v>
      </c>
      <c r="X184" s="194" t="str">
        <f t="shared" ref="X184" si="925">CONCATENATE("Posibilidad de"," ",U184," ",V184," debido ",W184)</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por los tiempos en la toma de decisiones por la alta complejidad, jurídica y social</v>
      </c>
      <c r="Y184" s="159" t="s">
        <v>208</v>
      </c>
      <c r="Z184" s="159" t="s">
        <v>214</v>
      </c>
      <c r="AA184" s="163" t="s">
        <v>342</v>
      </c>
      <c r="AB184" s="163" t="s">
        <v>1037</v>
      </c>
      <c r="AC184" s="163" t="s">
        <v>1330</v>
      </c>
      <c r="AD184" s="195">
        <v>1000</v>
      </c>
      <c r="AE184" s="157" t="str">
        <f t="shared" ref="AE184" si="926">IF(AD184&lt;=0,"",IF(AD184&lt;=2,"Muy Baja",IF(AD184&lt;=24,"Baja",IF(AD184&lt;=500,"Media",IF(AD184&lt;=5000,"Alta","Muy Alta")))))</f>
        <v>Alta</v>
      </c>
      <c r="AF184" s="158">
        <f t="shared" ref="AF184" si="927">IF(AE184="","",IF(AE184="Muy Baja",0.2,IF(AE184="Baja",0.4,IF(AE184="Media",0.6,IF(AE184="Alta",0.8,IF(AE184="Muy Alta",1,))))))</f>
        <v>0.8</v>
      </c>
      <c r="AG184" s="158" t="str">
        <f t="shared" ref="AG184" si="928">+T184</f>
        <v>El riesgo afecta la imagen de la entidad a nivel nacional, con efecto publicitarios sostenible a nivel país</v>
      </c>
      <c r="AH184" s="157" t="str" cm="1">
        <f t="array" ref="AH184">_xlfn.IFS(AG184=Datos!$C$6,"Leve",AG184=Datos!$D$6,"Leve",AG184=Datos!$C$7,"Menor",AG184=Datos!$D$7,"Menor",AG184=Datos!$C$8,"Moderado",AG184=Datos!$D$8,"Moderado",AG184=Datos!$C$9,"Mayor",AG184=Datos!$D$9,"Mayor",AG184=Datos!$C$10,"Catastrófico",AG184=Datos!$D$10,"Catastrófico")</f>
        <v>Catastrófico</v>
      </c>
      <c r="AI184" s="158">
        <f t="shared" ref="AI184" si="929">IF(AH184="","",IF(AH184="Leve",0.2,IF(AH184="Menor",0.4,IF(AH184="Moderado",0.6,IF(AH184="Mayor",0.8,IF(AH184="Catastrófico",1,))))))</f>
        <v>1</v>
      </c>
      <c r="AJ184" s="157" t="str">
        <f t="shared" ref="AJ184" si="930">IF(OR(AND(AE184="Muy Baja",AH184="Leve"),AND(AE184="Muy Baja",AH184="Menor"),AND(AE184="Baja",AH184="Leve")),"Bajo",IF(OR(AND(AE184="Muy baja",AH184="Moderado"),AND(AE184="Baja",AH184="Menor"),AND(AE184="Baja",AH184="Moderado"),AND(AE184="Media",AH184="Leve"),AND(AE184="Media",AH184="Menor"),AND(AE184="Media",AH184="Moderado"),AND(AE184="Alta",AH184="Leve"),AND(AE184="Alta",AH184="Menor")),"Moderado",IF(OR(AND(AE184="Muy Baja",AH184="Mayor"),AND(AE184="Baja",AH184="Mayor"),AND(AE184="Media",AH184="Mayor"),AND(AE184="Alta",AH184="Moderado"),AND(AE184="Alta",AH184="Mayor"),AND(AE184="Muy Alta",AH184="Leve"),AND(AE184="Muy Alta",AH184="Menor"),AND(AE184="Muy Alta",AH184="Moderado"),AND(AE184="Muy Alta",AH184="Mayor")),"Alto",IF(OR(AND(AE184="Muy Baja",AH184="Catastrófico"),AND(AE184="Baja",AH184="Catastrófico"),AND(AE184="Media",AH184="Catastrófico"),AND(AE184="Alta",AH184="Catastrófico"),AND(AE184="Muy Alta",AH184="Catastrófico")),"Extremo",""))))</f>
        <v>Extremo</v>
      </c>
      <c r="AK184" s="196" t="str" cm="1">
        <f t="array" ref="AK184">_xlfn.IFS(AJ184="Bajo","Aceptar",AJ184="Moderado","Reducir",AJ184="Alto","Reducir",AJ184="Extremo","Reducir")</f>
        <v>Reducir</v>
      </c>
      <c r="AL184" s="20" t="str">
        <f>CONCATENATE(J184," Control"," 1")</f>
        <v>ACCTI 33 Control 1</v>
      </c>
      <c r="AM184" s="22" t="s">
        <v>1331</v>
      </c>
      <c r="AN184" s="22" t="s">
        <v>1332</v>
      </c>
      <c r="AO184" s="22" t="s">
        <v>1333</v>
      </c>
      <c r="AP184" s="22" t="str">
        <f t="shared" ref="AP184:AP187" si="931">CONCATENATE(AM184," ",AN184," a través de ",AO184)</f>
        <v>La SUBDIRECCIÓN DE ACCESO A TIERRAS POR DEMANDA Y DESCONGESTIÓN revisa y valora la solicitud de revocatoria del acto administrativo para predios no focalizados a través de la documentación aportada en cada ocasión que ha sido enviado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AQ184" s="20" t="s">
        <v>53</v>
      </c>
      <c r="AR184" s="20" t="str">
        <f t="shared" ref="AR184:AR187" si="932">IF(OR(AQ184="Preventivo",AQ184="Detectivo"),"Probabilidad",IF(AQ184="Correctivo","Impacto",""))</f>
        <v>Probabilidad</v>
      </c>
      <c r="AS184" s="20" t="s">
        <v>56</v>
      </c>
      <c r="AT184" s="20" t="str">
        <f t="shared" ref="AT184:AT187" si="933">IF(AND(AQ184="Preventivo",AS184="Automático"),"50%",IF(AND(AQ184="Preventivo",AS184="Manual"),"40%",IF(AND(AQ184="Detectivo",AS184="Automático"),"40%",IF(AND(AQ184="Detectivo",AS184="Manual"),"30%",IF(AND(AQ184="Correctivo",AS184="Automático"),"35%",IF(AND(AQ184="Correctivo",AS184="Manual"),"25%",""))))))</f>
        <v>40%</v>
      </c>
      <c r="AU184" s="20" t="s">
        <v>1</v>
      </c>
      <c r="AV184" s="20" t="s">
        <v>2</v>
      </c>
      <c r="AW184" s="20" t="s">
        <v>3</v>
      </c>
      <c r="AX184" s="21">
        <f t="shared" ref="AX184" si="934">+IF(AR184="Probabilidad",AF184-(AF184*AT184),AF184)</f>
        <v>0.48</v>
      </c>
      <c r="AY184" s="20" t="str">
        <f t="shared" si="702"/>
        <v>Media</v>
      </c>
      <c r="AZ184" s="21">
        <f t="shared" ref="AZ184" si="935">+IF(AR184="Impacto",AI184-(AI184*AT184),AI184)</f>
        <v>1</v>
      </c>
      <c r="BA184" s="20" t="str">
        <f t="shared" si="704"/>
        <v>Catastrófico</v>
      </c>
      <c r="BB184" s="159" t="str">
        <f t="shared" ref="BB184" si="936">IF(OR(AND(AY187="Muy Baja",BA187="Leve"),AND(AY187="Muy Baja",BA187="Menor"),AND(AY187="Baja",BA187="Leve")),"Bajo",IF(OR(AND(AY187="Muy baja",BA187="Moderado"),AND(AY187="Baja",BA187="Menor"),AND(AY187="Baja",BA187="Moderado"),AND(AY187="Media",BA187="Leve"),AND(AY187="Media",BA187="Menor"),AND(AY187="Media",BA187="Moderado"),AND(AY187="Alta",BA187="Leve"),AND(AY187="Alta",BA187="Menor")),"Moderado",IF(OR(AND(AY187="Muy Baja",BA187="Mayor"),AND(AY187="Baja",BA187="Mayor"),AND(AY187="Media",BA187="Mayor"),AND(AY187="Alta",BA187="Moderado"),AND(AY187="Alta",BA187="Mayor"),AND(AY187="Muy Alta",BA187="Leve"),AND(AY187="Muy Alta",BA187="Menor"),AND(AY187="Muy Alta",BA187="Moderado"),AND(AY187="Muy Alta",BA187="Mayor")),"Alto",IF(OR(AND(AY187="Muy Baja",BA187="Catastrófico"),AND(AY187="Baja",BA187="Catastrófico"),AND(AY187="Media",BA187="Catastrófico"),AND(AY187="Alta",BA187="Catastrófico"),AND(AY187="Muy Alta",BA187="Catastrófico")),"Extremo",""))))</f>
        <v>Alto</v>
      </c>
      <c r="BC184" s="159" t="str" cm="1">
        <f t="array" ref="BC184">_xlfn.IFS(BB184="Bajo","Aceptar",BB184="Moderado","Reducir",BB184="Alto","Reducir",BB184="Extremo","Reducir")</f>
        <v>Reducir</v>
      </c>
      <c r="BD184" s="197" t="str" cm="1">
        <f t="array" ref="BD184">_xlfn.IFS(BC184="Aceptar","No",BC184="Reducir","Si")</f>
        <v>Si</v>
      </c>
      <c r="BE184" s="20" t="str">
        <f>CONCATENATE(J184," Acción preventiva"," 1")</f>
        <v>ACCTI 33 Acción preventiva 1</v>
      </c>
      <c r="BF184" s="22" t="s">
        <v>600</v>
      </c>
      <c r="BG184" s="22" t="s">
        <v>601</v>
      </c>
      <c r="BH184" s="22" t="s">
        <v>602</v>
      </c>
      <c r="BI184" s="20">
        <f t="shared" ref="BI184:BI187" si="937">+SUM(BJ184:BU184)</f>
        <v>6</v>
      </c>
      <c r="BJ184" s="20"/>
      <c r="BK184" s="20"/>
      <c r="BL184" s="20"/>
      <c r="BM184" s="20"/>
      <c r="BN184" s="20"/>
      <c r="BO184" s="20">
        <v>1</v>
      </c>
      <c r="BP184" s="20">
        <v>1</v>
      </c>
      <c r="BQ184" s="20">
        <v>1</v>
      </c>
      <c r="BR184" s="20">
        <v>1</v>
      </c>
      <c r="BS184" s="20">
        <v>1</v>
      </c>
      <c r="BT184" s="20">
        <v>1</v>
      </c>
      <c r="BU184" s="20"/>
      <c r="BV184" s="200">
        <f t="shared" si="727"/>
        <v>0</v>
      </c>
      <c r="BW184" s="37"/>
      <c r="BX184" s="37"/>
      <c r="BY184" s="37"/>
      <c r="BZ184" s="37"/>
      <c r="CA184" s="37"/>
      <c r="CB184" s="37"/>
      <c r="CC184" s="37"/>
      <c r="CD184" s="37"/>
      <c r="CE184" s="37"/>
      <c r="CF184" s="37"/>
      <c r="CG184" s="37"/>
      <c r="CH184" s="37"/>
      <c r="CI184" s="37">
        <f t="shared" si="683"/>
        <v>0</v>
      </c>
      <c r="CJ184" s="38"/>
      <c r="CK184" s="23"/>
      <c r="CL184" s="24"/>
      <c r="CM184" s="166">
        <f t="shared" ref="CM184" si="938">+AD184</f>
        <v>1000</v>
      </c>
      <c r="CN184" s="25">
        <f t="shared" ref="CN184" si="939">1-(CL184/CM184)</f>
        <v>1</v>
      </c>
      <c r="CO184" s="23" t="str" cm="1">
        <f t="array" ref="CO184">+_xlfn.IFS(CN184&lt;0.8,"Cambio",CN184&lt;0.9,"Revisión de control",CN184&gt;0.89,"Se mantiene")</f>
        <v>Se mantiene</v>
      </c>
      <c r="CP184" s="144"/>
      <c r="CQ184" s="144"/>
      <c r="CR184" s="144"/>
      <c r="CS184" s="144"/>
      <c r="CT184" s="25">
        <f t="shared" ref="CT184:CT187" si="940">(_xlfn.IFS(CK184="",1,CK184="SI",0)+_xlfn.IFS(CP184="",1,CP184="SI",1,CP184="NO",0)+_xlfn.IFS(CQ184="",1,CQ184="SI",1,CQ184="NO",0)+_xlfn.IFS(CR184="",1,CR184="SI",1,CR184="NO",0)+_xlfn.IFS(CS184="",1,CS184="SI",1,CS184="NO",0))/5</f>
        <v>1</v>
      </c>
    </row>
    <row r="185" spans="1:98" ht="60" customHeight="1" x14ac:dyDescent="0.35">
      <c r="A185" s="147" t="s">
        <v>591</v>
      </c>
      <c r="B185" s="205"/>
      <c r="C185" s="149" t="s">
        <v>149</v>
      </c>
      <c r="D185" s="173"/>
      <c r="E185" s="176"/>
      <c r="F185" s="173"/>
      <c r="G185" s="208"/>
      <c r="H185" s="157"/>
      <c r="I185" s="182"/>
      <c r="J185" s="160"/>
      <c r="K185" s="160"/>
      <c r="L185" s="184"/>
      <c r="M185" s="186"/>
      <c r="N185" s="189"/>
      <c r="O185" s="192"/>
      <c r="P185" s="182"/>
      <c r="Q185" s="192"/>
      <c r="R185" s="182"/>
      <c r="S185" s="182"/>
      <c r="T185" s="182"/>
      <c r="U185" s="157"/>
      <c r="V185" s="162"/>
      <c r="W185" s="162"/>
      <c r="X185" s="194"/>
      <c r="Y185" s="160"/>
      <c r="Z185" s="160"/>
      <c r="AA185" s="164"/>
      <c r="AB185" s="164"/>
      <c r="AC185" s="164"/>
      <c r="AD185" s="195"/>
      <c r="AE185" s="157"/>
      <c r="AF185" s="158"/>
      <c r="AG185" s="157"/>
      <c r="AH185" s="157"/>
      <c r="AI185" s="158"/>
      <c r="AJ185" s="157"/>
      <c r="AK185" s="196"/>
      <c r="AL185" s="20" t="str">
        <f>CONCATENATE(J184," Control"," 2")</f>
        <v>ACCTI 33 Control 2</v>
      </c>
      <c r="AM185" s="22" t="s">
        <v>1331</v>
      </c>
      <c r="AN185" s="22" t="s">
        <v>1334</v>
      </c>
      <c r="AO185" s="22" t="s">
        <v>1335</v>
      </c>
      <c r="AP185" s="22" t="str">
        <f t="shared" si="931"/>
        <v>La SUBDIRECCIÓN DE ACCESO A TIERRAS POR DEMANDA Y DESCONGESTIÓN valida con anticipación la proximidad de vencimiento de los tiempos del procedimiento de revocatoria de predios no focalizados para priorizar la gestión a través de la forma ACCTI-F-097 - Matriz de Revocatoria Directa actualizada mediante la verificación del estado del procedimiento de revocatoria y sus términos en cada caso que se requiera</v>
      </c>
      <c r="AQ185" s="20" t="s">
        <v>54</v>
      </c>
      <c r="AR185" s="20" t="str">
        <f t="shared" si="932"/>
        <v>Probabilidad</v>
      </c>
      <c r="AS185" s="20" t="s">
        <v>56</v>
      </c>
      <c r="AT185" s="20" t="str">
        <f t="shared" si="933"/>
        <v>30%</v>
      </c>
      <c r="AU185" s="20" t="s">
        <v>1</v>
      </c>
      <c r="AV185" s="20" t="s">
        <v>2</v>
      </c>
      <c r="AW185" s="20" t="s">
        <v>3</v>
      </c>
      <c r="AX185" s="21">
        <f t="shared" ref="AX185:AX187" si="941">+IF(AR185="Probabilidad",AX184-(AX184*AT185),AX184)</f>
        <v>0.33599999999999997</v>
      </c>
      <c r="AY185" s="20" t="str">
        <f t="shared" si="702"/>
        <v>Baja</v>
      </c>
      <c r="AZ185" s="21">
        <f t="shared" ref="AZ185:AZ187" si="942">+IF(AR185="Impacto",AZ184-(AZ184*AT185),AZ184)</f>
        <v>1</v>
      </c>
      <c r="BA185" s="20" t="str">
        <f t="shared" si="704"/>
        <v>Catastrófico</v>
      </c>
      <c r="BB185" s="160"/>
      <c r="BC185" s="160"/>
      <c r="BD185" s="198"/>
      <c r="BE185" s="20" t="str">
        <f>CONCATENATE(J184," Acción preventiva"," 2")</f>
        <v>ACCTI 33 Acción preventiva 2</v>
      </c>
      <c r="BF185" s="22"/>
      <c r="BG185" s="22"/>
      <c r="BH185" s="22"/>
      <c r="BI185" s="20">
        <f t="shared" si="937"/>
        <v>0</v>
      </c>
      <c r="BJ185" s="20"/>
      <c r="BK185" s="20"/>
      <c r="BL185" s="20"/>
      <c r="BM185" s="20"/>
      <c r="BN185" s="20"/>
      <c r="BO185" s="20"/>
      <c r="BP185" s="20"/>
      <c r="BQ185" s="20"/>
      <c r="BR185" s="20"/>
      <c r="BS185" s="20"/>
      <c r="BT185" s="20"/>
      <c r="BU185" s="20"/>
      <c r="BV185" s="200"/>
      <c r="BW185" s="37"/>
      <c r="BX185" s="37"/>
      <c r="BY185" s="37"/>
      <c r="BZ185" s="37"/>
      <c r="CA185" s="37"/>
      <c r="CB185" s="37"/>
      <c r="CC185" s="37"/>
      <c r="CD185" s="37"/>
      <c r="CE185" s="37"/>
      <c r="CF185" s="37"/>
      <c r="CG185" s="37"/>
      <c r="CH185" s="37"/>
      <c r="CI185" s="37">
        <f t="shared" si="683"/>
        <v>0</v>
      </c>
      <c r="CJ185" s="38"/>
      <c r="CK185" s="23"/>
      <c r="CL185" s="24"/>
      <c r="CM185" s="167"/>
      <c r="CN185" s="25">
        <f t="shared" ref="CN185" si="943">1-(CL185/CM184)</f>
        <v>1</v>
      </c>
      <c r="CO185" s="23" t="str" cm="1">
        <f t="array" ref="CO185">+_xlfn.IFS(CN185&lt;0.8,"Cambio",CN185&lt;0.9,"Revisión de control",CN185&gt;0.89,"Se mantiene")</f>
        <v>Se mantiene</v>
      </c>
      <c r="CP185" s="144"/>
      <c r="CQ185" s="144"/>
      <c r="CR185" s="144"/>
      <c r="CS185" s="144"/>
      <c r="CT185" s="25">
        <f t="shared" si="940"/>
        <v>1</v>
      </c>
    </row>
    <row r="186" spans="1:98" ht="60" customHeight="1" x14ac:dyDescent="0.35">
      <c r="A186" s="147" t="s">
        <v>591</v>
      </c>
      <c r="B186" s="205"/>
      <c r="C186" s="149" t="s">
        <v>149</v>
      </c>
      <c r="D186" s="173"/>
      <c r="E186" s="176"/>
      <c r="F186" s="173"/>
      <c r="G186" s="208"/>
      <c r="H186" s="157"/>
      <c r="I186" s="182"/>
      <c r="J186" s="160"/>
      <c r="K186" s="160"/>
      <c r="L186" s="184"/>
      <c r="M186" s="186"/>
      <c r="N186" s="189"/>
      <c r="O186" s="192"/>
      <c r="P186" s="182"/>
      <c r="Q186" s="192"/>
      <c r="R186" s="182"/>
      <c r="S186" s="182"/>
      <c r="T186" s="182"/>
      <c r="U186" s="157"/>
      <c r="V186" s="162"/>
      <c r="W186" s="162"/>
      <c r="X186" s="194"/>
      <c r="Y186" s="160"/>
      <c r="Z186" s="160"/>
      <c r="AA186" s="164"/>
      <c r="AB186" s="164"/>
      <c r="AC186" s="164"/>
      <c r="AD186" s="195"/>
      <c r="AE186" s="157"/>
      <c r="AF186" s="158"/>
      <c r="AG186" s="157"/>
      <c r="AH186" s="157"/>
      <c r="AI186" s="158"/>
      <c r="AJ186" s="157"/>
      <c r="AK186" s="196"/>
      <c r="AL186" s="20" t="str">
        <f>CONCATENATE(J184," Control"," 3")</f>
        <v>ACCTI 33 Control 3</v>
      </c>
      <c r="AM186" s="22" t="s">
        <v>1331</v>
      </c>
      <c r="AN186" s="22" t="s">
        <v>1336</v>
      </c>
      <c r="AO186" s="22" t="s">
        <v>1337</v>
      </c>
      <c r="AP186" s="22" t="str">
        <f t="shared" si="931"/>
        <v>La SUBDIRECCIÓN DE ACCESO A TIERRAS POR DEMANDA Y DESCONGESTIÓN prioriza la gestión a través de tipo de requerimiento donde se revisa si es un derecho de petición o solicitud de revocatoria de predios no focalizados qué incumplió los tiempos de ejecución del procedimiento</v>
      </c>
      <c r="AQ186" s="20" t="s">
        <v>55</v>
      </c>
      <c r="AR186" s="20" t="str">
        <f t="shared" si="932"/>
        <v>Impacto</v>
      </c>
      <c r="AS186" s="20" t="s">
        <v>56</v>
      </c>
      <c r="AT186" s="20" t="str">
        <f t="shared" si="933"/>
        <v>25%</v>
      </c>
      <c r="AU186" s="20" t="s">
        <v>1</v>
      </c>
      <c r="AV186" s="20" t="s">
        <v>2</v>
      </c>
      <c r="AW186" s="20" t="s">
        <v>3</v>
      </c>
      <c r="AX186" s="21">
        <f t="shared" si="941"/>
        <v>0.33599999999999997</v>
      </c>
      <c r="AY186" s="20" t="str">
        <f t="shared" si="702"/>
        <v>Baja</v>
      </c>
      <c r="AZ186" s="21">
        <f t="shared" si="942"/>
        <v>0.75</v>
      </c>
      <c r="BA186" s="20" t="str">
        <f t="shared" si="704"/>
        <v>Mayor</v>
      </c>
      <c r="BB186" s="160"/>
      <c r="BC186" s="160"/>
      <c r="BD186" s="198"/>
      <c r="BE186" s="20" t="str">
        <f>CONCATENATE(J184," Acción preventiva"," 3")</f>
        <v>ACCTI 33 Acción preventiva 3</v>
      </c>
      <c r="BF186" s="22"/>
      <c r="BG186" s="22"/>
      <c r="BH186" s="22"/>
      <c r="BI186" s="20">
        <f t="shared" si="937"/>
        <v>0</v>
      </c>
      <c r="BJ186" s="20"/>
      <c r="BK186" s="20"/>
      <c r="BL186" s="20"/>
      <c r="BM186" s="20"/>
      <c r="BN186" s="20"/>
      <c r="BO186" s="20"/>
      <c r="BP186" s="20"/>
      <c r="BQ186" s="20"/>
      <c r="BR186" s="20"/>
      <c r="BS186" s="20"/>
      <c r="BT186" s="20"/>
      <c r="BU186" s="20"/>
      <c r="BV186" s="200"/>
      <c r="BW186" s="37"/>
      <c r="BX186" s="37"/>
      <c r="BY186" s="37"/>
      <c r="BZ186" s="37"/>
      <c r="CA186" s="37"/>
      <c r="CB186" s="37"/>
      <c r="CC186" s="37"/>
      <c r="CD186" s="37"/>
      <c r="CE186" s="37"/>
      <c r="CF186" s="37"/>
      <c r="CG186" s="37"/>
      <c r="CH186" s="37"/>
      <c r="CI186" s="37">
        <f t="shared" si="683"/>
        <v>0</v>
      </c>
      <c r="CJ186" s="38"/>
      <c r="CK186" s="23"/>
      <c r="CL186" s="24"/>
      <c r="CM186" s="167"/>
      <c r="CN186" s="25">
        <f t="shared" ref="CN186" si="944">1-(CL186/CM184)</f>
        <v>1</v>
      </c>
      <c r="CO186" s="23" t="str" cm="1">
        <f t="array" ref="CO186">+_xlfn.IFS(CN186&lt;0.8,"Cambio",CN186&lt;0.9,"Revisión de control",CN186&gt;0.89,"Se mantiene")</f>
        <v>Se mantiene</v>
      </c>
      <c r="CP186" s="144"/>
      <c r="CQ186" s="144"/>
      <c r="CR186" s="144"/>
      <c r="CS186" s="144"/>
      <c r="CT186" s="25">
        <f t="shared" si="940"/>
        <v>1</v>
      </c>
    </row>
    <row r="187" spans="1:98" ht="60" customHeight="1" x14ac:dyDescent="0.35">
      <c r="A187" s="147" t="s">
        <v>591</v>
      </c>
      <c r="B187" s="206"/>
      <c r="C187" s="149" t="s">
        <v>149</v>
      </c>
      <c r="D187" s="174"/>
      <c r="E187" s="177"/>
      <c r="F187" s="174"/>
      <c r="G187" s="208"/>
      <c r="H187" s="157"/>
      <c r="I187" s="183"/>
      <c r="J187" s="161"/>
      <c r="K187" s="161"/>
      <c r="L187" s="184"/>
      <c r="M187" s="187"/>
      <c r="N187" s="190"/>
      <c r="O187" s="193"/>
      <c r="P187" s="183"/>
      <c r="Q187" s="193"/>
      <c r="R187" s="183"/>
      <c r="S187" s="183"/>
      <c r="T187" s="183"/>
      <c r="U187" s="157"/>
      <c r="V187" s="162"/>
      <c r="W187" s="162"/>
      <c r="X187" s="194"/>
      <c r="Y187" s="161"/>
      <c r="Z187" s="161"/>
      <c r="AA187" s="165"/>
      <c r="AB187" s="165"/>
      <c r="AC187" s="165"/>
      <c r="AD187" s="195"/>
      <c r="AE187" s="157"/>
      <c r="AF187" s="158"/>
      <c r="AG187" s="157"/>
      <c r="AH187" s="157"/>
      <c r="AI187" s="158"/>
      <c r="AJ187" s="157"/>
      <c r="AK187" s="196"/>
      <c r="AL187" s="20" t="str">
        <f>CONCATENATE(J184," Control"," 4")</f>
        <v>ACCTI 33 Control 4</v>
      </c>
      <c r="AM187" s="22"/>
      <c r="AN187" s="22"/>
      <c r="AO187" s="22"/>
      <c r="AP187" s="22" t="str">
        <f t="shared" si="931"/>
        <v xml:space="preserve">  a través de </v>
      </c>
      <c r="AQ187" s="20"/>
      <c r="AR187" s="20" t="str">
        <f t="shared" si="932"/>
        <v/>
      </c>
      <c r="AS187" s="20"/>
      <c r="AT187" s="20" t="str">
        <f t="shared" si="933"/>
        <v/>
      </c>
      <c r="AU187" s="20"/>
      <c r="AV187" s="20"/>
      <c r="AW187" s="20"/>
      <c r="AX187" s="21">
        <f t="shared" si="941"/>
        <v>0.33599999999999997</v>
      </c>
      <c r="AY187" s="20" t="str">
        <f t="shared" si="702"/>
        <v>Baja</v>
      </c>
      <c r="AZ187" s="21">
        <f t="shared" si="942"/>
        <v>0.75</v>
      </c>
      <c r="BA187" s="20" t="str">
        <f t="shared" si="704"/>
        <v>Mayor</v>
      </c>
      <c r="BB187" s="161"/>
      <c r="BC187" s="161"/>
      <c r="BD187" s="199"/>
      <c r="BE187" s="20" t="str">
        <f>CONCATENATE(J184," Acción preventiva"," 4")</f>
        <v>ACCTI 33 Acción preventiva 4</v>
      </c>
      <c r="BF187" s="22"/>
      <c r="BG187" s="22"/>
      <c r="BH187" s="22"/>
      <c r="BI187" s="20">
        <f t="shared" si="937"/>
        <v>0</v>
      </c>
      <c r="BJ187" s="20"/>
      <c r="BK187" s="20"/>
      <c r="BL187" s="20"/>
      <c r="BM187" s="20"/>
      <c r="BN187" s="20"/>
      <c r="BO187" s="20"/>
      <c r="BP187" s="20"/>
      <c r="BQ187" s="20"/>
      <c r="BR187" s="20"/>
      <c r="BS187" s="20"/>
      <c r="BT187" s="20"/>
      <c r="BU187" s="20"/>
      <c r="BV187" s="200"/>
      <c r="BW187" s="37"/>
      <c r="BX187" s="37"/>
      <c r="BY187" s="37"/>
      <c r="BZ187" s="37"/>
      <c r="CA187" s="37"/>
      <c r="CB187" s="37"/>
      <c r="CC187" s="37"/>
      <c r="CD187" s="37"/>
      <c r="CE187" s="37"/>
      <c r="CF187" s="37"/>
      <c r="CG187" s="37"/>
      <c r="CH187" s="37"/>
      <c r="CI187" s="37">
        <f t="shared" si="683"/>
        <v>0</v>
      </c>
      <c r="CJ187" s="38"/>
      <c r="CK187" s="23"/>
      <c r="CL187" s="24"/>
      <c r="CM187" s="168"/>
      <c r="CN187" s="25">
        <f t="shared" ref="CN187" si="945">1-(CL187/CM184)</f>
        <v>1</v>
      </c>
      <c r="CO187" s="23" t="str" cm="1">
        <f t="array" ref="CO187">+_xlfn.IFS(CN187&lt;0.8,"Cambio",CN187&lt;0.9,"Revisión de control",CN187&gt;0.89,"Se mantiene")</f>
        <v>Se mantiene</v>
      </c>
      <c r="CP187" s="144"/>
      <c r="CQ187" s="144"/>
      <c r="CR187" s="144"/>
      <c r="CS187" s="144"/>
      <c r="CT187" s="25">
        <f t="shared" si="940"/>
        <v>1</v>
      </c>
    </row>
    <row r="188" spans="1:98" ht="60" customHeight="1" x14ac:dyDescent="0.35">
      <c r="A188" s="147" t="s">
        <v>591</v>
      </c>
      <c r="B188" s="204" t="s">
        <v>148</v>
      </c>
      <c r="C188" s="149" t="s">
        <v>149</v>
      </c>
      <c r="D188" s="172" t="str">
        <f>VLOOKUP(B188,Datos!$B$65:$F$80,3,FALSE)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8" s="175" t="str">
        <f>VLOOKUP(B188,Datos!$B$65:$F$80,5,FALSE)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8" s="172" t="str">
        <f>VLOOKUP(B188,Datos!$B$65:$F$80,4,FALSE)</f>
        <v>Inicia con el análisis de la ruta jurídica y termina con la decisión final del expediente</v>
      </c>
      <c r="G188" s="208" t="s">
        <v>595</v>
      </c>
      <c r="H188" s="157" t="s">
        <v>1316</v>
      </c>
      <c r="I188" s="181">
        <f t="shared" ref="I188" si="946">IF(K188="",0,1)</f>
        <v>1</v>
      </c>
      <c r="J188" s="159" t="str">
        <f t="shared" ref="J188" si="947">CONCATENATE(C188," ",K188)</f>
        <v>ACCTI 34</v>
      </c>
      <c r="K188" s="159">
        <v>34</v>
      </c>
      <c r="L188" s="184">
        <v>46150</v>
      </c>
      <c r="M188" s="185">
        <f ca="1">+TODAY()-L188</f>
        <v>1</v>
      </c>
      <c r="N188" s="188" t="s">
        <v>1338</v>
      </c>
      <c r="O188" s="191" t="s">
        <v>27</v>
      </c>
      <c r="P188" s="181">
        <f>VLOOKUP(O188,Datos!$B$20:$D$25,3,FALSE)</f>
        <v>0.6</v>
      </c>
      <c r="Q188" s="191" t="s">
        <v>35</v>
      </c>
      <c r="R188" s="181">
        <f>VLOOKUP(Q188,Datos!$C$20:$D$25,2,FALSE)</f>
        <v>1</v>
      </c>
      <c r="S188" s="181">
        <f t="shared" ref="S188" si="948">+IF(P188="",R188,IF(R188="",P188,IF(P188&gt;R188,P188,R188)))</f>
        <v>1</v>
      </c>
      <c r="T188" s="181" t="str" cm="1">
        <f t="array" ref="T188">_xlfn.IFS(S188=P188,O188,S188=R188,Q188)</f>
        <v>El riesgo afecta la imagen de la entidad a nivel nacional, con efecto publicitarios sostenible a nivel país</v>
      </c>
      <c r="U188" s="157" t="s">
        <v>4</v>
      </c>
      <c r="V188" s="162" t="s">
        <v>1339</v>
      </c>
      <c r="W188" s="162" t="s">
        <v>1340</v>
      </c>
      <c r="X188" s="194" t="str">
        <f t="shared" ref="X188" si="949">CONCATENATE("Posibilidad de"," ",U188," ",V188," debido ",W188)</f>
        <v>Posibilidad de pérdida reputacional en la imagen institucional por realizar adjudicaciones erróneas de los predios debido a falta de unidad de criterio, así como, falta de la declaración del concepto viable, no viable o condicionado para cada uno de los componentes de la forma POSPR-F-015 Informe Técnico Jurídico.</v>
      </c>
      <c r="Y188" s="159" t="s">
        <v>208</v>
      </c>
      <c r="Z188" s="159" t="s">
        <v>214</v>
      </c>
      <c r="AA188" s="163" t="s">
        <v>342</v>
      </c>
      <c r="AB188" s="163" t="s">
        <v>1037</v>
      </c>
      <c r="AC188" s="163" t="s">
        <v>1330</v>
      </c>
      <c r="AD188" s="195">
        <v>700</v>
      </c>
      <c r="AE188" s="157" t="str">
        <f t="shared" ref="AE188" si="950">IF(AD188&lt;=0,"",IF(AD188&lt;=2,"Muy Baja",IF(AD188&lt;=24,"Baja",IF(AD188&lt;=500,"Media",IF(AD188&lt;=5000,"Alta","Muy Alta")))))</f>
        <v>Alta</v>
      </c>
      <c r="AF188" s="158">
        <f t="shared" ref="AF188" si="951">IF(AE188="","",IF(AE188="Muy Baja",0.2,IF(AE188="Baja",0.4,IF(AE188="Media",0.6,IF(AE188="Alta",0.8,IF(AE188="Muy Alta",1,))))))</f>
        <v>0.8</v>
      </c>
      <c r="AG188" s="158" t="str">
        <f t="shared" ref="AG188" si="952">+T188</f>
        <v>El riesgo afecta la imagen de la entidad a nivel nacional, con efecto publicitarios sostenible a nivel país</v>
      </c>
      <c r="AH188" s="157" t="str" cm="1">
        <f t="array" ref="AH188">_xlfn.IFS(AG188=Datos!$C$6,"Leve",AG188=Datos!$D$6,"Leve",AG188=Datos!$C$7,"Menor",AG188=Datos!$D$7,"Menor",AG188=Datos!$C$8,"Moderado",AG188=Datos!$D$8,"Moderado",AG188=Datos!$C$9,"Mayor",AG188=Datos!$D$9,"Mayor",AG188=Datos!$C$10,"Catastrófico",AG188=Datos!$D$10,"Catastrófico")</f>
        <v>Catastrófico</v>
      </c>
      <c r="AI188" s="158">
        <f t="shared" ref="AI188" si="953">IF(AH188="","",IF(AH188="Leve",0.2,IF(AH188="Menor",0.4,IF(AH188="Moderado",0.6,IF(AH188="Mayor",0.8,IF(AH188="Catastrófico",1,))))))</f>
        <v>1</v>
      </c>
      <c r="AJ188" s="157" t="str">
        <f t="shared" ref="AJ188" si="954">IF(OR(AND(AE188="Muy Baja",AH188="Leve"),AND(AE188="Muy Baja",AH188="Menor"),AND(AE188="Baja",AH188="Leve")),"Bajo",IF(OR(AND(AE188="Muy baja",AH188="Moderado"),AND(AE188="Baja",AH188="Menor"),AND(AE188="Baja",AH188="Moderado"),AND(AE188="Media",AH188="Leve"),AND(AE188="Media",AH188="Menor"),AND(AE188="Media",AH188="Moderado"),AND(AE188="Alta",AH188="Leve"),AND(AE188="Alta",AH188="Menor")),"Moderado",IF(OR(AND(AE188="Muy Baja",AH188="Mayor"),AND(AE188="Baja",AH188="Mayor"),AND(AE188="Media",AH188="Mayor"),AND(AE188="Alta",AH188="Moderado"),AND(AE188="Alta",AH188="Mayor"),AND(AE188="Muy Alta",AH188="Leve"),AND(AE188="Muy Alta",AH188="Menor"),AND(AE188="Muy Alta",AH188="Moderado"),AND(AE188="Muy Alta",AH188="Mayor")),"Alto",IF(OR(AND(AE188="Muy Baja",AH188="Catastrófico"),AND(AE188="Baja",AH188="Catastrófico"),AND(AE188="Media",AH188="Catastrófico"),AND(AE188="Alta",AH188="Catastrófico"),AND(AE188="Muy Alta",AH188="Catastrófico")),"Extremo",""))))</f>
        <v>Extremo</v>
      </c>
      <c r="AK188" s="196" t="str" cm="1">
        <f t="array" ref="AK188">_xlfn.IFS(AJ188="Bajo","Aceptar",AJ188="Moderado","Reducir",AJ188="Alto","Reducir",AJ188="Extremo","Reducir")</f>
        <v>Reducir</v>
      </c>
      <c r="AL188" s="20" t="str">
        <f>CONCATENATE(J188," Control"," 1")</f>
        <v>ACCTI 34 Control 1</v>
      </c>
      <c r="AM188" s="22" t="s">
        <v>1331</v>
      </c>
      <c r="AN188" s="22" t="s">
        <v>1331</v>
      </c>
      <c r="AO188" s="22" t="s">
        <v>1341</v>
      </c>
      <c r="AP188" s="22" t="s">
        <v>1342</v>
      </c>
      <c r="AQ188" s="20" t="s">
        <v>53</v>
      </c>
      <c r="AR188" s="20" t="str">
        <f t="shared" ref="AR188:AR191" si="955">IF(OR(AQ188="Preventivo",AQ188="Detectivo"),"Probabilidad",IF(AQ188="Correctivo","Impacto",""))</f>
        <v>Probabilidad</v>
      </c>
      <c r="AS188" s="20" t="s">
        <v>56</v>
      </c>
      <c r="AT188" s="20" t="str">
        <f t="shared" ref="AT188:AT191" si="956">IF(AND(AQ188="Preventivo",AS188="Automático"),"50%",IF(AND(AQ188="Preventivo",AS188="Manual"),"40%",IF(AND(AQ188="Detectivo",AS188="Automático"),"40%",IF(AND(AQ188="Detectivo",AS188="Manual"),"30%",IF(AND(AQ188="Correctivo",AS188="Automático"),"35%",IF(AND(AQ188="Correctivo",AS188="Manual"),"25%",""))))))</f>
        <v>40%</v>
      </c>
      <c r="AU188" s="20" t="s">
        <v>1</v>
      </c>
      <c r="AV188" s="20" t="s">
        <v>2</v>
      </c>
      <c r="AW188" s="20" t="s">
        <v>3</v>
      </c>
      <c r="AX188" s="21">
        <f t="shared" ref="AX188" si="957">+IF(AR188="Probabilidad",AF188-(AF188*AT188),AF188)</f>
        <v>0.48</v>
      </c>
      <c r="AY188" s="20" t="str">
        <f t="shared" si="702"/>
        <v>Media</v>
      </c>
      <c r="AZ188" s="21">
        <f t="shared" ref="AZ188" si="958">+IF(AR188="Impacto",AI188-(AI188*AT188),AI188)</f>
        <v>1</v>
      </c>
      <c r="BA188" s="20" t="str">
        <f t="shared" si="704"/>
        <v>Catastrófico</v>
      </c>
      <c r="BB188" s="159" t="str">
        <f t="shared" ref="BB188" si="959">IF(OR(AND(AY191="Muy Baja",BA191="Leve"),AND(AY191="Muy Baja",BA191="Menor"),AND(AY191="Baja",BA191="Leve")),"Bajo",IF(OR(AND(AY191="Muy baja",BA191="Moderado"),AND(AY191="Baja",BA191="Menor"),AND(AY191="Baja",BA191="Moderado"),AND(AY191="Media",BA191="Leve"),AND(AY191="Media",BA191="Menor"),AND(AY191="Media",BA191="Moderado"),AND(AY191="Alta",BA191="Leve"),AND(AY191="Alta",BA191="Menor")),"Moderado",IF(OR(AND(AY191="Muy Baja",BA191="Mayor"),AND(AY191="Baja",BA191="Mayor"),AND(AY191="Media",BA191="Mayor"),AND(AY191="Alta",BA191="Moderado"),AND(AY191="Alta",BA191="Mayor"),AND(AY191="Muy Alta",BA191="Leve"),AND(AY191="Muy Alta",BA191="Menor"),AND(AY191="Muy Alta",BA191="Moderado"),AND(AY191="Muy Alta",BA191="Mayor")),"Alto",IF(OR(AND(AY191="Muy Baja",BA191="Catastrófico"),AND(AY191="Baja",BA191="Catastrófico"),AND(AY191="Media",BA191="Catastrófico"),AND(AY191="Alta",BA191="Catastrófico"),AND(AY191="Muy Alta",BA191="Catastrófico")),"Extremo",""))))</f>
        <v>Alto</v>
      </c>
      <c r="BC188" s="159" t="str" cm="1">
        <f t="array" ref="BC188">_xlfn.IFS(BB188="Bajo","Aceptar",BB188="Moderado","Reducir",BB188="Alto","Reducir",BB188="Extremo","Reducir")</f>
        <v>Reducir</v>
      </c>
      <c r="BD188" s="197" t="str" cm="1">
        <f t="array" ref="BD188">_xlfn.IFS(BC188="Aceptar","No",BC188="Reducir","Si")</f>
        <v>Si</v>
      </c>
      <c r="BE188" s="20" t="str">
        <f>CONCATENATE(J188," Acción preventiva"," 1")</f>
        <v>ACCTI 34 Acción preventiva 1</v>
      </c>
      <c r="BF188" s="22" t="s">
        <v>600</v>
      </c>
      <c r="BG188" s="22" t="s">
        <v>1345</v>
      </c>
      <c r="BH188" s="22" t="s">
        <v>594</v>
      </c>
      <c r="BI188" s="20">
        <f t="shared" ref="BI188:BI191" si="960">+SUM(BJ188:BU188)</f>
        <v>1</v>
      </c>
      <c r="BJ188" s="20"/>
      <c r="BK188" s="20"/>
      <c r="BL188" s="20"/>
      <c r="BM188" s="20"/>
      <c r="BN188" s="20"/>
      <c r="BO188" s="20">
        <v>1</v>
      </c>
      <c r="BP188" s="20"/>
      <c r="BQ188" s="20"/>
      <c r="BR188" s="20"/>
      <c r="BS188" s="20"/>
      <c r="BT188" s="20"/>
      <c r="BU188" s="20"/>
      <c r="BV188" s="200">
        <f t="shared" si="727"/>
        <v>0</v>
      </c>
      <c r="BW188" s="37"/>
      <c r="BX188" s="37"/>
      <c r="BY188" s="37"/>
      <c r="BZ188" s="37"/>
      <c r="CA188" s="37"/>
      <c r="CB188" s="37"/>
      <c r="CC188" s="37"/>
      <c r="CD188" s="37"/>
      <c r="CE188" s="37"/>
      <c r="CF188" s="37"/>
      <c r="CG188" s="37"/>
      <c r="CH188" s="37"/>
      <c r="CI188" s="37">
        <f t="shared" si="683"/>
        <v>0</v>
      </c>
      <c r="CJ188" s="38"/>
      <c r="CK188" s="23"/>
      <c r="CL188" s="24"/>
      <c r="CM188" s="166">
        <f t="shared" ref="CM188" si="961">+AD188</f>
        <v>700</v>
      </c>
      <c r="CN188" s="25">
        <f t="shared" ref="CN188" si="962">1-(CL188/CM188)</f>
        <v>1</v>
      </c>
      <c r="CO188" s="23" t="str" cm="1">
        <f t="array" ref="CO188">+_xlfn.IFS(CN188&lt;0.8,"Cambio",CN188&lt;0.9,"Revisión de control",CN188&gt;0.89,"Se mantiene")</f>
        <v>Se mantiene</v>
      </c>
      <c r="CP188" s="144"/>
      <c r="CQ188" s="144"/>
      <c r="CR188" s="144"/>
      <c r="CS188" s="144"/>
      <c r="CT188" s="25">
        <f t="shared" ref="CT188:CT191" si="963">(_xlfn.IFS(CK188="",1,CK188="SI",0)+_xlfn.IFS(CP188="",1,CP188="SI",1,CP188="NO",0)+_xlfn.IFS(CQ188="",1,CQ188="SI",1,CQ188="NO",0)+_xlfn.IFS(CR188="",1,CR188="SI",1,CR188="NO",0)+_xlfn.IFS(CS188="",1,CS188="SI",1,CS188="NO",0))/5</f>
        <v>1</v>
      </c>
    </row>
    <row r="189" spans="1:98" ht="60" customHeight="1" x14ac:dyDescent="0.35">
      <c r="A189" s="147" t="s">
        <v>591</v>
      </c>
      <c r="B189" s="205"/>
      <c r="C189" s="149" t="s">
        <v>149</v>
      </c>
      <c r="D189" s="173"/>
      <c r="E189" s="176"/>
      <c r="F189" s="173"/>
      <c r="G189" s="208"/>
      <c r="H189" s="157"/>
      <c r="I189" s="182"/>
      <c r="J189" s="160"/>
      <c r="K189" s="160"/>
      <c r="L189" s="184"/>
      <c r="M189" s="186"/>
      <c r="N189" s="189"/>
      <c r="O189" s="192"/>
      <c r="P189" s="182"/>
      <c r="Q189" s="192"/>
      <c r="R189" s="182"/>
      <c r="S189" s="182"/>
      <c r="T189" s="182"/>
      <c r="U189" s="157"/>
      <c r="V189" s="162"/>
      <c r="W189" s="162"/>
      <c r="X189" s="194"/>
      <c r="Y189" s="160"/>
      <c r="Z189" s="160"/>
      <c r="AA189" s="164"/>
      <c r="AB189" s="164"/>
      <c r="AC189" s="164"/>
      <c r="AD189" s="195"/>
      <c r="AE189" s="157"/>
      <c r="AF189" s="158"/>
      <c r="AG189" s="157"/>
      <c r="AH189" s="157"/>
      <c r="AI189" s="158"/>
      <c r="AJ189" s="157"/>
      <c r="AK189" s="196"/>
      <c r="AL189" s="20" t="str">
        <f>CONCATENATE(J188," Control"," 2")</f>
        <v>ACCTI 34 Control 2</v>
      </c>
      <c r="AM189" s="22" t="s">
        <v>1331</v>
      </c>
      <c r="AN189" s="22" t="s">
        <v>1331</v>
      </c>
      <c r="AO189" s="22" t="s">
        <v>1343</v>
      </c>
      <c r="AP189" s="22" t="s">
        <v>1344</v>
      </c>
      <c r="AQ189" s="20" t="s">
        <v>55</v>
      </c>
      <c r="AR189" s="20" t="str">
        <f t="shared" si="955"/>
        <v>Impacto</v>
      </c>
      <c r="AS189" s="20" t="s">
        <v>56</v>
      </c>
      <c r="AT189" s="20" t="str">
        <f t="shared" si="956"/>
        <v>25%</v>
      </c>
      <c r="AU189" s="20" t="s">
        <v>1</v>
      </c>
      <c r="AV189" s="20" t="s">
        <v>2</v>
      </c>
      <c r="AW189" s="20" t="s">
        <v>3</v>
      </c>
      <c r="AX189" s="21">
        <f t="shared" ref="AX189:AX191" si="964">+IF(AR189="Probabilidad",AX188-(AX188*AT189),AX188)</f>
        <v>0.48</v>
      </c>
      <c r="AY189" s="20" t="str">
        <f t="shared" si="702"/>
        <v>Media</v>
      </c>
      <c r="AZ189" s="21">
        <f t="shared" ref="AZ189:AZ191" si="965">+IF(AR189="Impacto",AZ188-(AZ188*AT189),AZ188)</f>
        <v>0.75</v>
      </c>
      <c r="BA189" s="20" t="str">
        <f t="shared" si="704"/>
        <v>Mayor</v>
      </c>
      <c r="BB189" s="160"/>
      <c r="BC189" s="160"/>
      <c r="BD189" s="198"/>
      <c r="BE189" s="20" t="str">
        <f>CONCATENATE(J188," Acción preventiva"," 2")</f>
        <v>ACCTI 34 Acción preventiva 2</v>
      </c>
      <c r="BF189" s="22" t="s">
        <v>600</v>
      </c>
      <c r="BG189" s="22" t="s">
        <v>1346</v>
      </c>
      <c r="BH189" s="22" t="s">
        <v>594</v>
      </c>
      <c r="BI189" s="20">
        <f t="shared" si="960"/>
        <v>1</v>
      </c>
      <c r="BJ189" s="20"/>
      <c r="BK189" s="20"/>
      <c r="BL189" s="20">
        <v>1</v>
      </c>
      <c r="BM189" s="20"/>
      <c r="BN189" s="20"/>
      <c r="BO189" s="20"/>
      <c r="BP189" s="20"/>
      <c r="BQ189" s="20"/>
      <c r="BR189" s="20"/>
      <c r="BS189" s="20"/>
      <c r="BT189" s="20"/>
      <c r="BU189" s="20"/>
      <c r="BV189" s="200"/>
      <c r="BW189" s="37"/>
      <c r="BX189" s="37"/>
      <c r="BY189" s="37"/>
      <c r="BZ189" s="37"/>
      <c r="CA189" s="37"/>
      <c r="CB189" s="37"/>
      <c r="CC189" s="37"/>
      <c r="CD189" s="37"/>
      <c r="CE189" s="37"/>
      <c r="CF189" s="37"/>
      <c r="CG189" s="37"/>
      <c r="CH189" s="37"/>
      <c r="CI189" s="37">
        <f t="shared" si="683"/>
        <v>0</v>
      </c>
      <c r="CJ189" s="38"/>
      <c r="CK189" s="23"/>
      <c r="CL189" s="24"/>
      <c r="CM189" s="167"/>
      <c r="CN189" s="25">
        <f t="shared" ref="CN189" si="966">1-(CL189/CM188)</f>
        <v>1</v>
      </c>
      <c r="CO189" s="23" t="str" cm="1">
        <f t="array" ref="CO189">+_xlfn.IFS(CN189&lt;0.8,"Cambio",CN189&lt;0.9,"Revisión de control",CN189&gt;0.89,"Se mantiene")</f>
        <v>Se mantiene</v>
      </c>
      <c r="CP189" s="144"/>
      <c r="CQ189" s="144"/>
      <c r="CR189" s="144"/>
      <c r="CS189" s="144"/>
      <c r="CT189" s="25">
        <f t="shared" si="963"/>
        <v>1</v>
      </c>
    </row>
    <row r="190" spans="1:98" ht="60" customHeight="1" x14ac:dyDescent="0.35">
      <c r="A190" s="147" t="s">
        <v>591</v>
      </c>
      <c r="B190" s="205"/>
      <c r="C190" s="149" t="s">
        <v>149</v>
      </c>
      <c r="D190" s="173"/>
      <c r="E190" s="176"/>
      <c r="F190" s="173"/>
      <c r="G190" s="208"/>
      <c r="H190" s="157"/>
      <c r="I190" s="182"/>
      <c r="J190" s="160"/>
      <c r="K190" s="160"/>
      <c r="L190" s="184"/>
      <c r="M190" s="186"/>
      <c r="N190" s="189"/>
      <c r="O190" s="192"/>
      <c r="P190" s="182"/>
      <c r="Q190" s="192"/>
      <c r="R190" s="182"/>
      <c r="S190" s="182"/>
      <c r="T190" s="182"/>
      <c r="U190" s="157"/>
      <c r="V190" s="162"/>
      <c r="W190" s="162"/>
      <c r="X190" s="194"/>
      <c r="Y190" s="160"/>
      <c r="Z190" s="160"/>
      <c r="AA190" s="164"/>
      <c r="AB190" s="164"/>
      <c r="AC190" s="164"/>
      <c r="AD190" s="195"/>
      <c r="AE190" s="157"/>
      <c r="AF190" s="158"/>
      <c r="AG190" s="157"/>
      <c r="AH190" s="157"/>
      <c r="AI190" s="158"/>
      <c r="AJ190" s="157"/>
      <c r="AK190" s="196"/>
      <c r="AL190" s="20" t="str">
        <f>CONCATENATE(J188," Control"," 3")</f>
        <v>ACCTI 34 Control 3</v>
      </c>
      <c r="AM190" s="22"/>
      <c r="AN190" s="22"/>
      <c r="AO190" s="22"/>
      <c r="AP190" s="22" t="str">
        <f t="shared" ref="AP190:AP191" si="967">CONCATENATE(AM190," ",AN190," a través de ",AO190)</f>
        <v xml:space="preserve">  a través de </v>
      </c>
      <c r="AQ190" s="20"/>
      <c r="AR190" s="20" t="str">
        <f t="shared" si="955"/>
        <v/>
      </c>
      <c r="AS190" s="20"/>
      <c r="AT190" s="20" t="str">
        <f t="shared" si="956"/>
        <v/>
      </c>
      <c r="AU190" s="20"/>
      <c r="AV190" s="20"/>
      <c r="AW190" s="20"/>
      <c r="AX190" s="21">
        <f t="shared" si="964"/>
        <v>0.48</v>
      </c>
      <c r="AY190" s="20" t="str">
        <f t="shared" si="702"/>
        <v>Media</v>
      </c>
      <c r="AZ190" s="21">
        <f t="shared" si="965"/>
        <v>0.75</v>
      </c>
      <c r="BA190" s="20" t="str">
        <f t="shared" si="704"/>
        <v>Mayor</v>
      </c>
      <c r="BB190" s="160"/>
      <c r="BC190" s="160"/>
      <c r="BD190" s="198"/>
      <c r="BE190" s="20" t="str">
        <f>CONCATENATE(J188," Acción preventiva"," 3")</f>
        <v>ACCTI 34 Acción preventiva 3</v>
      </c>
      <c r="BF190" s="22"/>
      <c r="BG190" s="22"/>
      <c r="BH190" s="22"/>
      <c r="BI190" s="20">
        <f t="shared" si="960"/>
        <v>0</v>
      </c>
      <c r="BJ190" s="20"/>
      <c r="BK190" s="20"/>
      <c r="BL190" s="20"/>
      <c r="BM190" s="20"/>
      <c r="BN190" s="20"/>
      <c r="BO190" s="20"/>
      <c r="BP190" s="20"/>
      <c r="BQ190" s="20"/>
      <c r="BR190" s="20"/>
      <c r="BS190" s="20"/>
      <c r="BT190" s="20"/>
      <c r="BU190" s="20"/>
      <c r="BV190" s="200"/>
      <c r="BW190" s="37"/>
      <c r="BX190" s="37"/>
      <c r="BY190" s="37"/>
      <c r="BZ190" s="37"/>
      <c r="CA190" s="37"/>
      <c r="CB190" s="37"/>
      <c r="CC190" s="37"/>
      <c r="CD190" s="37"/>
      <c r="CE190" s="37"/>
      <c r="CF190" s="37"/>
      <c r="CG190" s="37"/>
      <c r="CH190" s="37"/>
      <c r="CI190" s="37">
        <f t="shared" si="683"/>
        <v>0</v>
      </c>
      <c r="CJ190" s="38"/>
      <c r="CK190" s="23"/>
      <c r="CL190" s="24"/>
      <c r="CM190" s="167"/>
      <c r="CN190" s="25">
        <f t="shared" ref="CN190" si="968">1-(CL190/CM188)</f>
        <v>1</v>
      </c>
      <c r="CO190" s="23" t="str" cm="1">
        <f t="array" ref="CO190">+_xlfn.IFS(CN190&lt;0.8,"Cambio",CN190&lt;0.9,"Revisión de control",CN190&gt;0.89,"Se mantiene")</f>
        <v>Se mantiene</v>
      </c>
      <c r="CP190" s="144"/>
      <c r="CQ190" s="144"/>
      <c r="CR190" s="144"/>
      <c r="CS190" s="144"/>
      <c r="CT190" s="25">
        <f t="shared" si="963"/>
        <v>1</v>
      </c>
    </row>
    <row r="191" spans="1:98" ht="60" customHeight="1" x14ac:dyDescent="0.35">
      <c r="A191" s="147" t="s">
        <v>591</v>
      </c>
      <c r="B191" s="206"/>
      <c r="C191" s="149" t="s">
        <v>149</v>
      </c>
      <c r="D191" s="174"/>
      <c r="E191" s="177"/>
      <c r="F191" s="174"/>
      <c r="G191" s="208"/>
      <c r="H191" s="157"/>
      <c r="I191" s="183"/>
      <c r="J191" s="161"/>
      <c r="K191" s="161"/>
      <c r="L191" s="184"/>
      <c r="M191" s="187"/>
      <c r="N191" s="190"/>
      <c r="O191" s="193"/>
      <c r="P191" s="183"/>
      <c r="Q191" s="193"/>
      <c r="R191" s="183"/>
      <c r="S191" s="183"/>
      <c r="T191" s="183"/>
      <c r="U191" s="157"/>
      <c r="V191" s="162"/>
      <c r="W191" s="162"/>
      <c r="X191" s="194"/>
      <c r="Y191" s="161"/>
      <c r="Z191" s="161"/>
      <c r="AA191" s="165"/>
      <c r="AB191" s="165"/>
      <c r="AC191" s="165"/>
      <c r="AD191" s="195"/>
      <c r="AE191" s="157"/>
      <c r="AF191" s="158"/>
      <c r="AG191" s="157"/>
      <c r="AH191" s="157"/>
      <c r="AI191" s="158"/>
      <c r="AJ191" s="157"/>
      <c r="AK191" s="196"/>
      <c r="AL191" s="20" t="str">
        <f>CONCATENATE(J188," Control"," 4")</f>
        <v>ACCTI 34 Control 4</v>
      </c>
      <c r="AM191" s="22"/>
      <c r="AN191" s="22"/>
      <c r="AO191" s="22"/>
      <c r="AP191" s="22" t="str">
        <f t="shared" si="967"/>
        <v xml:space="preserve">  a través de </v>
      </c>
      <c r="AQ191" s="20"/>
      <c r="AR191" s="20" t="str">
        <f t="shared" si="955"/>
        <v/>
      </c>
      <c r="AS191" s="20"/>
      <c r="AT191" s="20" t="str">
        <f t="shared" si="956"/>
        <v/>
      </c>
      <c r="AU191" s="20"/>
      <c r="AV191" s="20"/>
      <c r="AW191" s="20"/>
      <c r="AX191" s="21">
        <f t="shared" si="964"/>
        <v>0.48</v>
      </c>
      <c r="AY191" s="20" t="str">
        <f t="shared" si="702"/>
        <v>Media</v>
      </c>
      <c r="AZ191" s="21">
        <f t="shared" si="965"/>
        <v>0.75</v>
      </c>
      <c r="BA191" s="20" t="str">
        <f t="shared" si="704"/>
        <v>Mayor</v>
      </c>
      <c r="BB191" s="161"/>
      <c r="BC191" s="161"/>
      <c r="BD191" s="199"/>
      <c r="BE191" s="20" t="str">
        <f>CONCATENATE(J188," Acción preventiva"," 4")</f>
        <v>ACCTI 34 Acción preventiva 4</v>
      </c>
      <c r="BF191" s="22"/>
      <c r="BG191" s="22"/>
      <c r="BH191" s="22"/>
      <c r="BI191" s="20">
        <f t="shared" si="960"/>
        <v>0</v>
      </c>
      <c r="BJ191" s="20"/>
      <c r="BK191" s="20"/>
      <c r="BL191" s="20"/>
      <c r="BM191" s="20"/>
      <c r="BN191" s="20"/>
      <c r="BO191" s="20"/>
      <c r="BP191" s="20"/>
      <c r="BQ191" s="20"/>
      <c r="BR191" s="20"/>
      <c r="BS191" s="20"/>
      <c r="BT191" s="20"/>
      <c r="BU191" s="20"/>
      <c r="BV191" s="200"/>
      <c r="BW191" s="37"/>
      <c r="BX191" s="37"/>
      <c r="BY191" s="37"/>
      <c r="BZ191" s="37"/>
      <c r="CA191" s="37"/>
      <c r="CB191" s="37"/>
      <c r="CC191" s="37"/>
      <c r="CD191" s="37"/>
      <c r="CE191" s="37"/>
      <c r="CF191" s="37"/>
      <c r="CG191" s="37"/>
      <c r="CH191" s="37"/>
      <c r="CI191" s="37">
        <f t="shared" si="683"/>
        <v>0</v>
      </c>
      <c r="CJ191" s="38"/>
      <c r="CK191" s="23"/>
      <c r="CL191" s="24"/>
      <c r="CM191" s="168"/>
      <c r="CN191" s="25">
        <f t="shared" ref="CN191" si="969">1-(CL191/CM188)</f>
        <v>1</v>
      </c>
      <c r="CO191" s="23" t="str" cm="1">
        <f t="array" ref="CO191">+_xlfn.IFS(CN191&lt;0.8,"Cambio",CN191&lt;0.9,"Revisión de control",CN191&gt;0.89,"Se mantiene")</f>
        <v>Se mantiene</v>
      </c>
      <c r="CP191" s="144"/>
      <c r="CQ191" s="144"/>
      <c r="CR191" s="144"/>
      <c r="CS191" s="144"/>
      <c r="CT191" s="25">
        <f t="shared" si="963"/>
        <v>1</v>
      </c>
    </row>
    <row r="192" spans="1:98" ht="60" customHeight="1" x14ac:dyDescent="0.35">
      <c r="A192" s="147" t="s">
        <v>591</v>
      </c>
      <c r="B192" s="204" t="s">
        <v>148</v>
      </c>
      <c r="C192" s="149" t="s">
        <v>149</v>
      </c>
      <c r="D192" s="172" t="str">
        <f>VLOOKUP(B192,Datos!$B$65:$F$80,3,FALSE)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2" s="175" t="str">
        <f>VLOOKUP(B192,Datos!$B$65:$F$80,5,FALSE)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2" s="172" t="str">
        <f>VLOOKUP(B192,Datos!$B$65:$F$80,4,FALSE)</f>
        <v>Inicia con el análisis de la ruta jurídica y termina con la decisión final del expediente</v>
      </c>
      <c r="G192" s="208" t="s">
        <v>604</v>
      </c>
      <c r="H192" s="157" t="s">
        <v>1316</v>
      </c>
      <c r="I192" s="181">
        <f t="shared" ref="I192" si="970">IF(K192="",0,1)</f>
        <v>1</v>
      </c>
      <c r="J192" s="159" t="str">
        <f t="shared" ref="J192" si="971">CONCATENATE(C192," ",K192)</f>
        <v>ACCTI 35</v>
      </c>
      <c r="K192" s="159">
        <v>35</v>
      </c>
      <c r="L192" s="184">
        <v>46150</v>
      </c>
      <c r="M192" s="185">
        <f ca="1">+TODAY()-L192</f>
        <v>1</v>
      </c>
      <c r="N192" s="188" t="s">
        <v>1347</v>
      </c>
      <c r="O192" s="191" t="s">
        <v>19</v>
      </c>
      <c r="P192" s="181">
        <f>VLOOKUP(O192,Datos!$B$20:$D$25,3,FALSE)</f>
        <v>0.2</v>
      </c>
      <c r="Q192" s="191" t="s">
        <v>32</v>
      </c>
      <c r="R192" s="181">
        <f>VLOOKUP(Q192,Datos!$C$20:$D$25,2,FALSE)</f>
        <v>0.8</v>
      </c>
      <c r="S192" s="181">
        <f t="shared" ref="S192" si="972">+IF(P192="",R192,IF(R192="",P192,IF(P192&gt;R192,P192,R192)))</f>
        <v>0.8</v>
      </c>
      <c r="T192" s="181" t="str" cm="1">
        <f t="array" ref="T192">_xlfn.IFS(S192=P192,O192,S192=R192,Q192)</f>
        <v>El riesgo afecta la imagen de  la entidad con efecto publicitario sostenido a nivel de sector administrativo, nivel departamental o municipal</v>
      </c>
      <c r="U192" s="157" t="s">
        <v>4</v>
      </c>
      <c r="V192" s="162" t="s">
        <v>1348</v>
      </c>
      <c r="W192" s="162" t="s">
        <v>1349</v>
      </c>
      <c r="X192" s="194" t="str">
        <f t="shared" ref="X192" si="973">CONCATENATE("Posibilidad de"," ",U192," ",V192," debido ",W192)</f>
        <v>Posibilidad de pérdida reputacional por sanción disciplinaria de los entes de control por incumplimiento de los tiempos establecidos en el procedimiento ACCTI-P-029 ADJUDICACIÓN DE LOS PREDIOS DEL PROGRAMA ESPECIAL DE DOTACIÓN DE TIERRAS DEL DECRETO 1623 DE 2023 debido a que las UGT no publican los listados de elegibles según Resolución 202510300733526 de 3 de abril de 2025 por 5 días hábiles</v>
      </c>
      <c r="Y192" s="159" t="s">
        <v>208</v>
      </c>
      <c r="Z192" s="159" t="s">
        <v>214</v>
      </c>
      <c r="AA192" s="163" t="s">
        <v>342</v>
      </c>
      <c r="AB192" s="163" t="s">
        <v>1037</v>
      </c>
      <c r="AC192" s="163" t="s">
        <v>1350</v>
      </c>
      <c r="AD192" s="195">
        <v>100</v>
      </c>
      <c r="AE192" s="157" t="str">
        <f t="shared" ref="AE192" si="974">IF(AD192&lt;=0,"",IF(AD192&lt;=2,"Muy Baja",IF(AD192&lt;=24,"Baja",IF(AD192&lt;=500,"Media",IF(AD192&lt;=5000,"Alta","Muy Alta")))))</f>
        <v>Media</v>
      </c>
      <c r="AF192" s="158">
        <f t="shared" ref="AF192" si="975">IF(AE192="","",IF(AE192="Muy Baja",0.2,IF(AE192="Baja",0.4,IF(AE192="Media",0.6,IF(AE192="Alta",0.8,IF(AE192="Muy Alta",1,))))))</f>
        <v>0.6</v>
      </c>
      <c r="AG192" s="158" t="str">
        <f t="shared" ref="AG192" si="976">+T192</f>
        <v>El riesgo afecta la imagen de  la entidad con efecto publicitario sostenido a nivel de sector administrativo, nivel departamental o municipal</v>
      </c>
      <c r="AH192" s="157" t="str" cm="1">
        <f t="array" ref="AH192">_xlfn.IFS(AG192=Datos!$C$6,"Leve",AG192=Datos!$D$6,"Leve",AG192=Datos!$C$7,"Menor",AG192=Datos!$D$7,"Menor",AG192=Datos!$C$8,"Moderado",AG192=Datos!$D$8,"Moderado",AG192=Datos!$C$9,"Mayor",AG192=Datos!$D$9,"Mayor",AG192=Datos!$C$10,"Catastrófico",AG192=Datos!$D$10,"Catastrófico")</f>
        <v>Mayor</v>
      </c>
      <c r="AI192" s="158">
        <f t="shared" ref="AI192" si="977">IF(AH192="","",IF(AH192="Leve",0.2,IF(AH192="Menor",0.4,IF(AH192="Moderado",0.6,IF(AH192="Mayor",0.8,IF(AH192="Catastrófico",1,))))))</f>
        <v>0.8</v>
      </c>
      <c r="AJ192" s="157" t="str">
        <f t="shared" ref="AJ192" si="978">IF(OR(AND(AE192="Muy Baja",AH192="Leve"),AND(AE192="Muy Baja",AH192="Menor"),AND(AE192="Baja",AH192="Leve")),"Bajo",IF(OR(AND(AE192="Muy baja",AH192="Moderado"),AND(AE192="Baja",AH192="Menor"),AND(AE192="Baja",AH192="Moderado"),AND(AE192="Media",AH192="Leve"),AND(AE192="Media",AH192="Menor"),AND(AE192="Media",AH192="Moderado"),AND(AE192="Alta",AH192="Leve"),AND(AE192="Alta",AH192="Menor")),"Moderado",IF(OR(AND(AE192="Muy Baja",AH192="Mayor"),AND(AE192="Baja",AH192="Mayor"),AND(AE192="Media",AH192="Mayor"),AND(AE192="Alta",AH192="Moderado"),AND(AE192="Alta",AH192="Mayor"),AND(AE192="Muy Alta",AH192="Leve"),AND(AE192="Muy Alta",AH192="Menor"),AND(AE192="Muy Alta",AH192="Moderado"),AND(AE192="Muy Alta",AH192="Mayor")),"Alto",IF(OR(AND(AE192="Muy Baja",AH192="Catastrófico"),AND(AE192="Baja",AH192="Catastrófico"),AND(AE192="Media",AH192="Catastrófico"),AND(AE192="Alta",AH192="Catastrófico"),AND(AE192="Muy Alta",AH192="Catastrófico")),"Extremo",""))))</f>
        <v>Alto</v>
      </c>
      <c r="AK192" s="196" t="str" cm="1">
        <f t="array" ref="AK192">_xlfn.IFS(AJ192="Bajo","Aceptar",AJ192="Moderado","Reducir",AJ192="Alto","Reducir",AJ192="Extremo","Reducir")</f>
        <v>Reducir</v>
      </c>
      <c r="AL192" s="20" t="str">
        <f>CONCATENATE(J192," Control"," 1")</f>
        <v>ACCTI 35 Control 1</v>
      </c>
      <c r="AM192" s="22" t="s">
        <v>1321</v>
      </c>
      <c r="AN192" s="22" t="s">
        <v>1351</v>
      </c>
      <c r="AO192" s="22" t="s">
        <v>1352</v>
      </c>
      <c r="AP192" s="22" t="str">
        <f t="shared" si="907"/>
        <v>La SUBDIRECCIÓN DE ACCESO A TIERRAS EN ZONAS FOCALIZADAS verifica la respuesta oportuna de las UGT a través de un memorando respuesta del original en cada ocasión que se reqeuira, donde se confirma la publicación de los listados junto con la foto de la publicación</v>
      </c>
      <c r="AQ192" s="20" t="s">
        <v>54</v>
      </c>
      <c r="AR192" s="20" t="str">
        <f t="shared" si="908"/>
        <v>Probabilidad</v>
      </c>
      <c r="AS192" s="20" t="s">
        <v>56</v>
      </c>
      <c r="AT192" s="20" t="str">
        <f t="shared" si="909"/>
        <v>30%</v>
      </c>
      <c r="AU192" s="20" t="s">
        <v>1</v>
      </c>
      <c r="AV192" s="20" t="s">
        <v>2</v>
      </c>
      <c r="AW192" s="20" t="s">
        <v>3</v>
      </c>
      <c r="AX192" s="21">
        <f t="shared" ref="AX192" si="979">+IF(AR192="Probabilidad",AF192-(AF192*AT192),AF192)</f>
        <v>0.42</v>
      </c>
      <c r="AY192" s="20" t="str">
        <f t="shared" si="702"/>
        <v>Media</v>
      </c>
      <c r="AZ192" s="21">
        <f t="shared" ref="AZ192" si="980">+IF(AR192="Impacto",AI192-(AI192*AT192),AI192)</f>
        <v>0.8</v>
      </c>
      <c r="BA192" s="20" t="str">
        <f t="shared" si="704"/>
        <v>Mayor</v>
      </c>
      <c r="BB192" s="159" t="str">
        <f t="shared" ref="BB192" si="981">IF(OR(AND(AY195="Muy Baja",BA195="Leve"),AND(AY195="Muy Baja",BA195="Menor"),AND(AY195="Baja",BA195="Leve")),"Bajo",IF(OR(AND(AY195="Muy baja",BA195="Moderado"),AND(AY195="Baja",BA195="Menor"),AND(AY195="Baja",BA195="Moderado"),AND(AY195="Media",BA195="Leve"),AND(AY195="Media",BA195="Menor"),AND(AY195="Media",BA195="Moderado"),AND(AY195="Alta",BA195="Leve"),AND(AY195="Alta",BA195="Menor")),"Moderado",IF(OR(AND(AY195="Muy Baja",BA195="Mayor"),AND(AY195="Baja",BA195="Mayor"),AND(AY195="Media",BA195="Mayor"),AND(AY195="Alta",BA195="Moderado"),AND(AY195="Alta",BA195="Mayor"),AND(AY195="Muy Alta",BA195="Leve"),AND(AY195="Muy Alta",BA195="Menor"),AND(AY195="Muy Alta",BA195="Moderado"),AND(AY195="Muy Alta",BA195="Mayor")),"Alto",IF(OR(AND(AY195="Muy Baja",BA195="Catastrófico"),AND(AY195="Baja",BA195="Catastrófico"),AND(AY195="Media",BA195="Catastrófico"),AND(AY195="Alta",BA195="Catastrófico"),AND(AY195="Muy Alta",BA195="Catastrófico")),"Extremo",""))))</f>
        <v>Moderado</v>
      </c>
      <c r="BC192" s="159" t="str" cm="1">
        <f t="array" ref="BC192">_xlfn.IFS(BB192="Bajo","Aceptar",BB192="Moderado","Reducir",BB192="Alto","Reducir",BB192="Extremo","Reducir")</f>
        <v>Reducir</v>
      </c>
      <c r="BD192" s="197" t="str" cm="1">
        <f t="array" ref="BD192">_xlfn.IFS(BC192="Aceptar","No",BC192="Reducir","Si")</f>
        <v>Si</v>
      </c>
      <c r="BE192" s="20" t="str">
        <f>CONCATENATE(J192," Acción preventiva"," 1")</f>
        <v>ACCTI 35 Acción preventiva 1</v>
      </c>
      <c r="BF192" s="22" t="s">
        <v>596</v>
      </c>
      <c r="BG192" s="22" t="s">
        <v>1355</v>
      </c>
      <c r="BH192" s="22" t="s">
        <v>606</v>
      </c>
      <c r="BI192" s="20">
        <f t="shared" si="913"/>
        <v>1</v>
      </c>
      <c r="BJ192" s="20"/>
      <c r="BK192" s="20"/>
      <c r="BL192" s="20"/>
      <c r="BM192" s="20"/>
      <c r="BN192" s="20"/>
      <c r="BO192" s="20">
        <v>1</v>
      </c>
      <c r="BP192" s="20"/>
      <c r="BQ192" s="20"/>
      <c r="BR192" s="20"/>
      <c r="BS192" s="20"/>
      <c r="BT192" s="20"/>
      <c r="BU192" s="20"/>
      <c r="BV192" s="200">
        <f t="shared" si="727"/>
        <v>0</v>
      </c>
      <c r="BW192" s="37"/>
      <c r="BX192" s="37"/>
      <c r="BY192" s="37"/>
      <c r="BZ192" s="37"/>
      <c r="CA192" s="37"/>
      <c r="CB192" s="37"/>
      <c r="CC192" s="37"/>
      <c r="CD192" s="37"/>
      <c r="CE192" s="37"/>
      <c r="CF192" s="37"/>
      <c r="CG192" s="37"/>
      <c r="CH192" s="37"/>
      <c r="CI192" s="37">
        <f t="shared" si="683"/>
        <v>0</v>
      </c>
      <c r="CJ192" s="38"/>
      <c r="CK192" s="23"/>
      <c r="CL192" s="24"/>
      <c r="CM192" s="166">
        <f t="shared" ref="CM192" si="982">+AD192</f>
        <v>100</v>
      </c>
      <c r="CN192" s="25">
        <f t="shared" ref="CN192" si="983">1-(CL192/CM192)</f>
        <v>1</v>
      </c>
      <c r="CO192" s="23" t="str" cm="1">
        <f t="array" ref="CO192">+_xlfn.IFS(CN192&lt;0.8,"Cambio",CN192&lt;0.9,"Revisión de control",CN192&gt;0.89,"Se mantiene")</f>
        <v>Se mantiene</v>
      </c>
      <c r="CP192" s="144"/>
      <c r="CQ192" s="144"/>
      <c r="CR192" s="144"/>
      <c r="CS192" s="144"/>
      <c r="CT192" s="25">
        <f t="shared" si="916"/>
        <v>1</v>
      </c>
    </row>
    <row r="193" spans="1:98" ht="60" customHeight="1" x14ac:dyDescent="0.35">
      <c r="A193" s="147" t="s">
        <v>591</v>
      </c>
      <c r="B193" s="205"/>
      <c r="C193" s="149" t="s">
        <v>149</v>
      </c>
      <c r="D193" s="173"/>
      <c r="E193" s="176"/>
      <c r="F193" s="173"/>
      <c r="G193" s="208"/>
      <c r="H193" s="157"/>
      <c r="I193" s="182"/>
      <c r="J193" s="160"/>
      <c r="K193" s="160"/>
      <c r="L193" s="184"/>
      <c r="M193" s="186"/>
      <c r="N193" s="189"/>
      <c r="O193" s="192"/>
      <c r="P193" s="182"/>
      <c r="Q193" s="192"/>
      <c r="R193" s="182"/>
      <c r="S193" s="182"/>
      <c r="T193" s="182"/>
      <c r="U193" s="157"/>
      <c r="V193" s="162"/>
      <c r="W193" s="162"/>
      <c r="X193" s="194"/>
      <c r="Y193" s="160"/>
      <c r="Z193" s="160"/>
      <c r="AA193" s="164"/>
      <c r="AB193" s="164"/>
      <c r="AC193" s="164"/>
      <c r="AD193" s="195"/>
      <c r="AE193" s="157"/>
      <c r="AF193" s="158"/>
      <c r="AG193" s="157"/>
      <c r="AH193" s="157"/>
      <c r="AI193" s="158"/>
      <c r="AJ193" s="157"/>
      <c r="AK193" s="196"/>
      <c r="AL193" s="20" t="str">
        <f>CONCATENATE(J192," Control"," 2")</f>
        <v>ACCTI 35 Control 2</v>
      </c>
      <c r="AM193" s="22" t="s">
        <v>1321</v>
      </c>
      <c r="AN193" s="22" t="s">
        <v>1353</v>
      </c>
      <c r="AO193" s="22" t="s">
        <v>1354</v>
      </c>
      <c r="AP193" s="22" t="str">
        <f t="shared" si="907"/>
        <v>La SUBDIRECCIÓN DE ACCESO A TIERRAS EN ZONAS FOCALIZADAS tramita inmediatamente la ejecución de la publicación con la UGT a cargo a través de un memorando reiterando que se han incumplido los tiempos establecidos y que se debe ejecutar de forma prioritaria</v>
      </c>
      <c r="AQ193" s="20" t="s">
        <v>55</v>
      </c>
      <c r="AR193" s="20" t="str">
        <f t="shared" si="908"/>
        <v>Impacto</v>
      </c>
      <c r="AS193" s="20" t="s">
        <v>56</v>
      </c>
      <c r="AT193" s="20" t="str">
        <f t="shared" si="909"/>
        <v>25%</v>
      </c>
      <c r="AU193" s="20" t="s">
        <v>1</v>
      </c>
      <c r="AV193" s="20" t="s">
        <v>2</v>
      </c>
      <c r="AW193" s="20" t="s">
        <v>3</v>
      </c>
      <c r="AX193" s="21">
        <f t="shared" ref="AX193:AX195" si="984">+IF(AR193="Probabilidad",AX192-(AX192*AT193),AX192)</f>
        <v>0.42</v>
      </c>
      <c r="AY193" s="20" t="str">
        <f t="shared" si="702"/>
        <v>Media</v>
      </c>
      <c r="AZ193" s="21">
        <f t="shared" ref="AZ193:AZ195" si="985">+IF(AR193="Impacto",AZ192-(AZ192*AT193),AZ192)</f>
        <v>0.60000000000000009</v>
      </c>
      <c r="BA193" s="20" t="str">
        <f t="shared" si="704"/>
        <v>Moderado</v>
      </c>
      <c r="BB193" s="160"/>
      <c r="BC193" s="160"/>
      <c r="BD193" s="198"/>
      <c r="BE193" s="20" t="str">
        <f>CONCATENATE(J192," Acción preventiva"," 2")</f>
        <v>ACCTI 35 Acción preventiva 2</v>
      </c>
      <c r="BF193" s="22"/>
      <c r="BG193" s="22"/>
      <c r="BH193" s="22"/>
      <c r="BI193" s="20">
        <f t="shared" si="913"/>
        <v>0</v>
      </c>
      <c r="BJ193" s="20"/>
      <c r="BK193" s="20"/>
      <c r="BL193" s="20"/>
      <c r="BM193" s="20"/>
      <c r="BN193" s="20"/>
      <c r="BO193" s="20"/>
      <c r="BP193" s="20"/>
      <c r="BQ193" s="20"/>
      <c r="BR193" s="20"/>
      <c r="BS193" s="20"/>
      <c r="BT193" s="20"/>
      <c r="BU193" s="20"/>
      <c r="BV193" s="200"/>
      <c r="BW193" s="37"/>
      <c r="BX193" s="37"/>
      <c r="BY193" s="37"/>
      <c r="BZ193" s="37"/>
      <c r="CA193" s="37"/>
      <c r="CB193" s="37"/>
      <c r="CC193" s="37"/>
      <c r="CD193" s="37"/>
      <c r="CE193" s="37"/>
      <c r="CF193" s="37"/>
      <c r="CG193" s="37"/>
      <c r="CH193" s="37"/>
      <c r="CI193" s="37">
        <f t="shared" si="683"/>
        <v>0</v>
      </c>
      <c r="CJ193" s="38"/>
      <c r="CK193" s="23"/>
      <c r="CL193" s="24"/>
      <c r="CM193" s="167"/>
      <c r="CN193" s="25">
        <f t="shared" ref="CN193" si="986">1-(CL193/CM192)</f>
        <v>1</v>
      </c>
      <c r="CO193" s="23" t="str" cm="1">
        <f t="array" ref="CO193">+_xlfn.IFS(CN193&lt;0.8,"Cambio",CN193&lt;0.9,"Revisión de control",CN193&gt;0.89,"Se mantiene")</f>
        <v>Se mantiene</v>
      </c>
      <c r="CP193" s="144"/>
      <c r="CQ193" s="144"/>
      <c r="CR193" s="144"/>
      <c r="CS193" s="144"/>
      <c r="CT193" s="25">
        <f t="shared" si="916"/>
        <v>1</v>
      </c>
    </row>
    <row r="194" spans="1:98" ht="60" customHeight="1" x14ac:dyDescent="0.35">
      <c r="A194" s="147" t="s">
        <v>591</v>
      </c>
      <c r="B194" s="205"/>
      <c r="C194" s="149" t="s">
        <v>149</v>
      </c>
      <c r="D194" s="173"/>
      <c r="E194" s="176"/>
      <c r="F194" s="173"/>
      <c r="G194" s="208"/>
      <c r="H194" s="157"/>
      <c r="I194" s="182"/>
      <c r="J194" s="160"/>
      <c r="K194" s="160"/>
      <c r="L194" s="184"/>
      <c r="M194" s="186"/>
      <c r="N194" s="189"/>
      <c r="O194" s="192"/>
      <c r="P194" s="182"/>
      <c r="Q194" s="192"/>
      <c r="R194" s="182"/>
      <c r="S194" s="182"/>
      <c r="T194" s="182"/>
      <c r="U194" s="157"/>
      <c r="V194" s="162"/>
      <c r="W194" s="162"/>
      <c r="X194" s="194"/>
      <c r="Y194" s="160"/>
      <c r="Z194" s="160"/>
      <c r="AA194" s="164"/>
      <c r="AB194" s="164"/>
      <c r="AC194" s="164"/>
      <c r="AD194" s="195"/>
      <c r="AE194" s="157"/>
      <c r="AF194" s="158"/>
      <c r="AG194" s="157"/>
      <c r="AH194" s="157"/>
      <c r="AI194" s="158"/>
      <c r="AJ194" s="157"/>
      <c r="AK194" s="196"/>
      <c r="AL194" s="20" t="str">
        <f>CONCATENATE(J192," Control"," 3")</f>
        <v>ACCTI 35 Control 3</v>
      </c>
      <c r="AM194" s="22"/>
      <c r="AN194" s="22"/>
      <c r="AO194" s="22"/>
      <c r="AP194" s="22" t="str">
        <f t="shared" si="907"/>
        <v xml:space="preserve">  a través de </v>
      </c>
      <c r="AQ194" s="20"/>
      <c r="AR194" s="20" t="str">
        <f t="shared" si="908"/>
        <v/>
      </c>
      <c r="AS194" s="20"/>
      <c r="AT194" s="20" t="str">
        <f t="shared" si="909"/>
        <v/>
      </c>
      <c r="AU194" s="20"/>
      <c r="AV194" s="20"/>
      <c r="AW194" s="20"/>
      <c r="AX194" s="21">
        <f t="shared" si="984"/>
        <v>0.42</v>
      </c>
      <c r="AY194" s="20" t="str">
        <f t="shared" si="702"/>
        <v>Media</v>
      </c>
      <c r="AZ194" s="21">
        <f t="shared" si="985"/>
        <v>0.60000000000000009</v>
      </c>
      <c r="BA194" s="20" t="str">
        <f t="shared" si="704"/>
        <v>Moderado</v>
      </c>
      <c r="BB194" s="160"/>
      <c r="BC194" s="160"/>
      <c r="BD194" s="198"/>
      <c r="BE194" s="20" t="str">
        <f>CONCATENATE(J192," Acción preventiva"," 3")</f>
        <v>ACCTI 35 Acción preventiva 3</v>
      </c>
      <c r="BF194" s="22"/>
      <c r="BG194" s="22"/>
      <c r="BH194" s="22"/>
      <c r="BI194" s="20">
        <f t="shared" si="913"/>
        <v>0</v>
      </c>
      <c r="BJ194" s="20"/>
      <c r="BK194" s="20"/>
      <c r="BL194" s="20"/>
      <c r="BM194" s="20"/>
      <c r="BN194" s="20"/>
      <c r="BO194" s="20"/>
      <c r="BP194" s="20"/>
      <c r="BQ194" s="20"/>
      <c r="BR194" s="20"/>
      <c r="BS194" s="20"/>
      <c r="BT194" s="20"/>
      <c r="BU194" s="20"/>
      <c r="BV194" s="200"/>
      <c r="BW194" s="37"/>
      <c r="BX194" s="37"/>
      <c r="BY194" s="37"/>
      <c r="BZ194" s="37"/>
      <c r="CA194" s="37"/>
      <c r="CB194" s="37"/>
      <c r="CC194" s="37"/>
      <c r="CD194" s="37"/>
      <c r="CE194" s="37"/>
      <c r="CF194" s="37"/>
      <c r="CG194" s="37"/>
      <c r="CH194" s="37"/>
      <c r="CI194" s="37">
        <f t="shared" si="683"/>
        <v>0</v>
      </c>
      <c r="CJ194" s="38"/>
      <c r="CK194" s="23"/>
      <c r="CL194" s="24"/>
      <c r="CM194" s="167"/>
      <c r="CN194" s="25">
        <f t="shared" ref="CN194" si="987">1-(CL194/CM192)</f>
        <v>1</v>
      </c>
      <c r="CO194" s="23" t="str" cm="1">
        <f t="array" ref="CO194">+_xlfn.IFS(CN194&lt;0.8,"Cambio",CN194&lt;0.9,"Revisión de control",CN194&gt;0.89,"Se mantiene")</f>
        <v>Se mantiene</v>
      </c>
      <c r="CP194" s="144"/>
      <c r="CQ194" s="144"/>
      <c r="CR194" s="144"/>
      <c r="CS194" s="144"/>
      <c r="CT194" s="25">
        <f t="shared" si="916"/>
        <v>1</v>
      </c>
    </row>
    <row r="195" spans="1:98" ht="60" customHeight="1" x14ac:dyDescent="0.35">
      <c r="A195" s="147" t="s">
        <v>591</v>
      </c>
      <c r="B195" s="206"/>
      <c r="C195" s="149" t="s">
        <v>149</v>
      </c>
      <c r="D195" s="174"/>
      <c r="E195" s="177"/>
      <c r="F195" s="174"/>
      <c r="G195" s="208"/>
      <c r="H195" s="157"/>
      <c r="I195" s="183"/>
      <c r="J195" s="161"/>
      <c r="K195" s="161"/>
      <c r="L195" s="184"/>
      <c r="M195" s="187"/>
      <c r="N195" s="190"/>
      <c r="O195" s="193"/>
      <c r="P195" s="183"/>
      <c r="Q195" s="193"/>
      <c r="R195" s="183"/>
      <c r="S195" s="183"/>
      <c r="T195" s="183"/>
      <c r="U195" s="157"/>
      <c r="V195" s="162"/>
      <c r="W195" s="162"/>
      <c r="X195" s="194"/>
      <c r="Y195" s="161"/>
      <c r="Z195" s="161"/>
      <c r="AA195" s="165"/>
      <c r="AB195" s="165"/>
      <c r="AC195" s="165"/>
      <c r="AD195" s="195"/>
      <c r="AE195" s="157"/>
      <c r="AF195" s="158"/>
      <c r="AG195" s="157"/>
      <c r="AH195" s="157"/>
      <c r="AI195" s="158"/>
      <c r="AJ195" s="157"/>
      <c r="AK195" s="196"/>
      <c r="AL195" s="20" t="str">
        <f>CONCATENATE(J192," Control"," 4")</f>
        <v>ACCTI 35 Control 4</v>
      </c>
      <c r="AM195" s="22"/>
      <c r="AN195" s="22"/>
      <c r="AO195" s="22"/>
      <c r="AP195" s="22" t="str">
        <f t="shared" si="907"/>
        <v xml:space="preserve">  a través de </v>
      </c>
      <c r="AQ195" s="20"/>
      <c r="AR195" s="20" t="str">
        <f t="shared" si="908"/>
        <v/>
      </c>
      <c r="AS195" s="20"/>
      <c r="AT195" s="20" t="str">
        <f t="shared" si="909"/>
        <v/>
      </c>
      <c r="AU195" s="20"/>
      <c r="AV195" s="20"/>
      <c r="AW195" s="20"/>
      <c r="AX195" s="21">
        <f t="shared" si="984"/>
        <v>0.42</v>
      </c>
      <c r="AY195" s="20" t="str">
        <f t="shared" si="702"/>
        <v>Media</v>
      </c>
      <c r="AZ195" s="21">
        <f t="shared" si="985"/>
        <v>0.60000000000000009</v>
      </c>
      <c r="BA195" s="20" t="str">
        <f t="shared" si="704"/>
        <v>Moderado</v>
      </c>
      <c r="BB195" s="161"/>
      <c r="BC195" s="161"/>
      <c r="BD195" s="199"/>
      <c r="BE195" s="20" t="str">
        <f>CONCATENATE(J192," Acción preventiva"," 4")</f>
        <v>ACCTI 35 Acción preventiva 4</v>
      </c>
      <c r="BF195" s="22"/>
      <c r="BG195" s="22"/>
      <c r="BH195" s="22"/>
      <c r="BI195" s="20">
        <f t="shared" si="913"/>
        <v>0</v>
      </c>
      <c r="BJ195" s="20"/>
      <c r="BK195" s="20"/>
      <c r="BL195" s="20"/>
      <c r="BM195" s="20"/>
      <c r="BN195" s="20"/>
      <c r="BO195" s="20"/>
      <c r="BP195" s="20"/>
      <c r="BQ195" s="20"/>
      <c r="BR195" s="20"/>
      <c r="BS195" s="20"/>
      <c r="BT195" s="20"/>
      <c r="BU195" s="20"/>
      <c r="BV195" s="200"/>
      <c r="BW195" s="37"/>
      <c r="BX195" s="37"/>
      <c r="BY195" s="37"/>
      <c r="BZ195" s="37"/>
      <c r="CA195" s="37"/>
      <c r="CB195" s="37"/>
      <c r="CC195" s="37"/>
      <c r="CD195" s="37"/>
      <c r="CE195" s="37"/>
      <c r="CF195" s="37"/>
      <c r="CG195" s="37"/>
      <c r="CH195" s="37"/>
      <c r="CI195" s="37">
        <f t="shared" si="683"/>
        <v>0</v>
      </c>
      <c r="CJ195" s="38"/>
      <c r="CK195" s="23"/>
      <c r="CL195" s="24"/>
      <c r="CM195" s="168"/>
      <c r="CN195" s="25">
        <f t="shared" ref="CN195" si="988">1-(CL195/CM192)</f>
        <v>1</v>
      </c>
      <c r="CO195" s="23" t="str" cm="1">
        <f t="array" ref="CO195">+_xlfn.IFS(CN195&lt;0.8,"Cambio",CN195&lt;0.9,"Revisión de control",CN195&gt;0.89,"Se mantiene")</f>
        <v>Se mantiene</v>
      </c>
      <c r="CP195" s="144"/>
      <c r="CQ195" s="144"/>
      <c r="CR195" s="144"/>
      <c r="CS195" s="144"/>
      <c r="CT195" s="25">
        <f t="shared" si="916"/>
        <v>1</v>
      </c>
    </row>
    <row r="196" spans="1:98" ht="60" customHeight="1" x14ac:dyDescent="0.35">
      <c r="A196" s="147" t="s">
        <v>591</v>
      </c>
      <c r="B196" s="204" t="s">
        <v>148</v>
      </c>
      <c r="C196" s="149" t="s">
        <v>149</v>
      </c>
      <c r="D196" s="172" t="str">
        <f>VLOOKUP(B196,Datos!$B$65:$F$80,3,FALSE)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6" s="175" t="str">
        <f>VLOOKUP(B196,Datos!$B$65:$F$80,5,FALSE)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6" s="172" t="str">
        <f>VLOOKUP(B196,Datos!$B$65:$F$80,4,FALSE)</f>
        <v>Inicia con el análisis de la ruta jurídica y termina con la decisión final del expediente</v>
      </c>
      <c r="G196" s="208" t="s">
        <v>607</v>
      </c>
      <c r="H196" s="157" t="s">
        <v>1316</v>
      </c>
      <c r="I196" s="181">
        <f t="shared" ref="I196" si="989">IF(K196="",0,1)</f>
        <v>1</v>
      </c>
      <c r="J196" s="159" t="str">
        <f t="shared" ref="J196" si="990">CONCATENATE(C196," ",K196)</f>
        <v>ACCTI 36</v>
      </c>
      <c r="K196" s="159">
        <v>36</v>
      </c>
      <c r="L196" s="184">
        <v>46150</v>
      </c>
      <c r="M196" s="185">
        <f ca="1">+TODAY()-L196</f>
        <v>1</v>
      </c>
      <c r="N196" s="188" t="s">
        <v>1381</v>
      </c>
      <c r="O196" s="191" t="s">
        <v>23</v>
      </c>
      <c r="P196" s="181">
        <f>VLOOKUP(O196,Datos!$B$20:$D$25,3,FALSE)</f>
        <v>0.4</v>
      </c>
      <c r="Q196" s="191" t="s">
        <v>35</v>
      </c>
      <c r="R196" s="181">
        <f>VLOOKUP(Q196,Datos!$C$20:$D$25,2,FALSE)</f>
        <v>1</v>
      </c>
      <c r="S196" s="181">
        <f t="shared" ref="S196" si="991">+IF(P196="",R196,IF(R196="",P196,IF(P196&gt;R196,P196,R196)))</f>
        <v>1</v>
      </c>
      <c r="T196" s="181" t="str" cm="1">
        <f t="array" ref="T196">_xlfn.IFS(S196=P196,O196,S196=R196,Q196)</f>
        <v>El riesgo afecta la imagen de la entidad a nivel nacional, con efecto publicitarios sostenible a nivel país</v>
      </c>
      <c r="U196" s="157" t="s">
        <v>4</v>
      </c>
      <c r="V196" s="162" t="s">
        <v>1383</v>
      </c>
      <c r="W196" s="162" t="s">
        <v>1382</v>
      </c>
      <c r="X196" s="194" t="str">
        <f t="shared" ref="X196" si="992">CONCATENATE("Posibilidad de"," ",U196," ",V196," debido ",W196)</f>
        <v>Posibilidad de pérdida reputacional en la imagen institucional por inconsistencias en la viabilidad técnica debido a la falta de seguimiento y aplicación de los controles y normativa establecidos en el procedimiento</v>
      </c>
      <c r="Y196" s="159" t="s">
        <v>208</v>
      </c>
      <c r="Z196" s="159" t="s">
        <v>214</v>
      </c>
      <c r="AA196" s="163" t="s">
        <v>257</v>
      </c>
      <c r="AB196" s="163" t="s">
        <v>1037</v>
      </c>
      <c r="AC196" s="163" t="s">
        <v>1309</v>
      </c>
      <c r="AD196" s="195">
        <v>300</v>
      </c>
      <c r="AE196" s="157" t="str">
        <f t="shared" ref="AE196" si="993">IF(AD196&lt;=0,"",IF(AD196&lt;=2,"Muy Baja",IF(AD196&lt;=24,"Baja",IF(AD196&lt;=500,"Media",IF(AD196&lt;=5000,"Alta","Muy Alta")))))</f>
        <v>Media</v>
      </c>
      <c r="AF196" s="158">
        <f t="shared" ref="AF196" si="994">IF(AE196="","",IF(AE196="Muy Baja",0.2,IF(AE196="Baja",0.4,IF(AE196="Media",0.6,IF(AE196="Alta",0.8,IF(AE196="Muy Alta",1,))))))</f>
        <v>0.6</v>
      </c>
      <c r="AG196" s="158" t="str">
        <f t="shared" ref="AG196" si="995">+T196</f>
        <v>El riesgo afecta la imagen de la entidad a nivel nacional, con efecto publicitarios sostenible a nivel país</v>
      </c>
      <c r="AH196" s="157" t="str" cm="1">
        <f t="array" ref="AH196">_xlfn.IFS(AG196=Datos!$C$6,"Leve",AG196=Datos!$D$6,"Leve",AG196=Datos!$C$7,"Menor",AG196=Datos!$D$7,"Menor",AG196=Datos!$C$8,"Moderado",AG196=Datos!$D$8,"Moderado",AG196=Datos!$C$9,"Mayor",AG196=Datos!$D$9,"Mayor",AG196=Datos!$C$10,"Catastrófico",AG196=Datos!$D$10,"Catastrófico")</f>
        <v>Catastrófico</v>
      </c>
      <c r="AI196" s="158">
        <f t="shared" ref="AI196" si="996">IF(AH196="","",IF(AH196="Leve",0.2,IF(AH196="Menor",0.4,IF(AH196="Moderado",0.6,IF(AH196="Mayor",0.8,IF(AH196="Catastrófico",1,))))))</f>
        <v>1</v>
      </c>
      <c r="AJ196" s="157" t="str">
        <f t="shared" ref="AJ196" si="997">IF(OR(AND(AE196="Muy Baja",AH196="Leve"),AND(AE196="Muy Baja",AH196="Menor"),AND(AE196="Baja",AH196="Leve")),"Bajo",IF(OR(AND(AE196="Muy baja",AH196="Moderado"),AND(AE196="Baja",AH196="Menor"),AND(AE196="Baja",AH196="Moderado"),AND(AE196="Media",AH196="Leve"),AND(AE196="Media",AH196="Menor"),AND(AE196="Media",AH196="Moderado"),AND(AE196="Alta",AH196="Leve"),AND(AE196="Alta",AH196="Menor")),"Moderado",IF(OR(AND(AE196="Muy Baja",AH196="Mayor"),AND(AE196="Baja",AH196="Mayor"),AND(AE196="Media",AH196="Mayor"),AND(AE196="Alta",AH196="Moderado"),AND(AE196="Alta",AH196="Mayor"),AND(AE196="Muy Alta",AH196="Leve"),AND(AE196="Muy Alta",AH196="Menor"),AND(AE196="Muy Alta",AH196="Moderado"),AND(AE196="Muy Alta",AH196="Mayor")),"Alto",IF(OR(AND(AE196="Muy Baja",AH196="Catastrófico"),AND(AE196="Baja",AH196="Catastrófico"),AND(AE196="Media",AH196="Catastrófico"),AND(AE196="Alta",AH196="Catastrófico"),AND(AE196="Muy Alta",AH196="Catastrófico")),"Extremo",""))))</f>
        <v>Extremo</v>
      </c>
      <c r="AK196" s="196" t="str" cm="1">
        <f t="array" ref="AK196">_xlfn.IFS(AJ196="Bajo","Aceptar",AJ196="Moderado","Reducir",AJ196="Alto","Reducir",AJ196="Extremo","Reducir")</f>
        <v>Reducir</v>
      </c>
      <c r="AL196" s="20" t="str">
        <f>CONCATENATE(J196," Control"," 1")</f>
        <v>ACCTI 36 Control 1</v>
      </c>
      <c r="AM196" s="22" t="s">
        <v>1310</v>
      </c>
      <c r="AN196" s="22" t="s">
        <v>1384</v>
      </c>
      <c r="AO196" s="22" t="s">
        <v>1385</v>
      </c>
      <c r="AP196" s="22" t="str">
        <f t="shared" si="907"/>
        <v>La DIRECCIÓN DE ACCESO A TIERRAS decide si la oferta que se presenta a la entidad para la adquisición del predio es viable técnicamente a través de diligenciamiento de la forma ACCTI-F-147 INFORME DE VIABILIDAD TÉCNICA reduciendo la posibilidad de avanzar en procesos de compra dirigidos a predios</v>
      </c>
      <c r="AQ196" s="20" t="s">
        <v>53</v>
      </c>
      <c r="AR196" s="20" t="str">
        <f t="shared" si="908"/>
        <v>Probabilidad</v>
      </c>
      <c r="AS196" s="20" t="s">
        <v>56</v>
      </c>
      <c r="AT196" s="20" t="str">
        <f t="shared" si="909"/>
        <v>40%</v>
      </c>
      <c r="AU196" s="20" t="s">
        <v>1</v>
      </c>
      <c r="AV196" s="20" t="s">
        <v>2</v>
      </c>
      <c r="AW196" s="20" t="s">
        <v>3</v>
      </c>
      <c r="AX196" s="21">
        <f t="shared" ref="AX196" si="998">+IF(AR196="Probabilidad",AF196-(AF196*AT196),AF196)</f>
        <v>0.36</v>
      </c>
      <c r="AY196" s="20" t="str">
        <f t="shared" si="702"/>
        <v>Baja</v>
      </c>
      <c r="AZ196" s="21">
        <f t="shared" ref="AZ196" si="999">+IF(AR196="Impacto",AI196-(AI196*AT196),AI196)</f>
        <v>1</v>
      </c>
      <c r="BA196" s="20" t="str">
        <f t="shared" si="704"/>
        <v>Catastrófico</v>
      </c>
      <c r="BB196" s="159" t="str">
        <f t="shared" ref="BB196" si="1000">IF(OR(AND(AY199="Muy Baja",BA199="Leve"),AND(AY199="Muy Baja",BA199="Menor"),AND(AY199="Baja",BA199="Leve")),"Bajo",IF(OR(AND(AY199="Muy baja",BA199="Moderado"),AND(AY199="Baja",BA199="Menor"),AND(AY199="Baja",BA199="Moderado"),AND(AY199="Media",BA199="Leve"),AND(AY199="Media",BA199="Menor"),AND(AY199="Media",BA199="Moderado"),AND(AY199="Alta",BA199="Leve"),AND(AY199="Alta",BA199="Menor")),"Moderado",IF(OR(AND(AY199="Muy Baja",BA199="Mayor"),AND(AY199="Baja",BA199="Mayor"),AND(AY199="Media",BA199="Mayor"),AND(AY199="Alta",BA199="Moderado"),AND(AY199="Alta",BA199="Mayor"),AND(AY199="Muy Alta",BA199="Leve"),AND(AY199="Muy Alta",BA199="Menor"),AND(AY199="Muy Alta",BA199="Moderado"),AND(AY199="Muy Alta",BA199="Mayor")),"Alto",IF(OR(AND(AY199="Muy Baja",BA199="Catastrófico"),AND(AY199="Baja",BA199="Catastrófico"),AND(AY199="Media",BA199="Catastrófico"),AND(AY199="Alta",BA199="Catastrófico"),AND(AY199="Muy Alta",BA199="Catastrófico")),"Extremo",""))))</f>
        <v>Alto</v>
      </c>
      <c r="BC196" s="159" t="str" cm="1">
        <f t="array" ref="BC196">_xlfn.IFS(BB196="Bajo","Aceptar",BB196="Moderado","Reducir",BB196="Alto","Reducir",BB196="Extremo","Reducir")</f>
        <v>Reducir</v>
      </c>
      <c r="BD196" s="197" t="str" cm="1">
        <f t="array" ref="BD196">_xlfn.IFS(BC196="Aceptar","No",BC196="Reducir","Si")</f>
        <v>Si</v>
      </c>
      <c r="BE196" s="20" t="str">
        <f>CONCATENATE(J196," Acción preventiva"," 1")</f>
        <v>ACCTI 36 Acción preventiva 1</v>
      </c>
      <c r="BF196" s="22" t="s">
        <v>592</v>
      </c>
      <c r="BG196" s="22" t="s">
        <v>1388</v>
      </c>
      <c r="BH196" s="22" t="s">
        <v>612</v>
      </c>
      <c r="BI196" s="20">
        <f t="shared" si="913"/>
        <v>1</v>
      </c>
      <c r="BJ196" s="20"/>
      <c r="BK196" s="20"/>
      <c r="BL196" s="20"/>
      <c r="BM196" s="20"/>
      <c r="BN196" s="20"/>
      <c r="BO196" s="20"/>
      <c r="BP196" s="20">
        <v>1</v>
      </c>
      <c r="BQ196" s="20"/>
      <c r="BR196" s="20"/>
      <c r="BS196" s="20"/>
      <c r="BT196" s="20"/>
      <c r="BU196" s="20"/>
      <c r="BV196" s="200">
        <f t="shared" si="727"/>
        <v>0</v>
      </c>
      <c r="BW196" s="37"/>
      <c r="BX196" s="37"/>
      <c r="BY196" s="37"/>
      <c r="BZ196" s="37"/>
      <c r="CA196" s="37"/>
      <c r="CB196" s="37"/>
      <c r="CC196" s="37"/>
      <c r="CD196" s="37"/>
      <c r="CE196" s="37"/>
      <c r="CF196" s="37"/>
      <c r="CG196" s="37"/>
      <c r="CH196" s="37"/>
      <c r="CI196" s="37">
        <f t="shared" si="683"/>
        <v>0</v>
      </c>
      <c r="CJ196" s="38"/>
      <c r="CK196" s="23"/>
      <c r="CL196" s="24"/>
      <c r="CM196" s="166">
        <f t="shared" ref="CM196" si="1001">+AD196</f>
        <v>300</v>
      </c>
      <c r="CN196" s="25">
        <f t="shared" ref="CN196" si="1002">1-(CL196/CM196)</f>
        <v>1</v>
      </c>
      <c r="CO196" s="23" t="str" cm="1">
        <f t="array" ref="CO196">+_xlfn.IFS(CN196&lt;0.8,"Cambio",CN196&lt;0.9,"Revisión de control",CN196&gt;0.89,"Se mantiene")</f>
        <v>Se mantiene</v>
      </c>
      <c r="CP196" s="144"/>
      <c r="CQ196" s="144"/>
      <c r="CR196" s="144"/>
      <c r="CS196" s="144"/>
      <c r="CT196" s="25">
        <f t="shared" si="916"/>
        <v>1</v>
      </c>
    </row>
    <row r="197" spans="1:98" ht="60" customHeight="1" x14ac:dyDescent="0.35">
      <c r="A197" s="147" t="s">
        <v>591</v>
      </c>
      <c r="B197" s="205"/>
      <c r="C197" s="149" t="s">
        <v>149</v>
      </c>
      <c r="D197" s="173"/>
      <c r="E197" s="176"/>
      <c r="F197" s="173"/>
      <c r="G197" s="208"/>
      <c r="H197" s="157"/>
      <c r="I197" s="182"/>
      <c r="J197" s="160"/>
      <c r="K197" s="160"/>
      <c r="L197" s="184"/>
      <c r="M197" s="186"/>
      <c r="N197" s="189"/>
      <c r="O197" s="192"/>
      <c r="P197" s="182"/>
      <c r="Q197" s="192"/>
      <c r="R197" s="182"/>
      <c r="S197" s="182"/>
      <c r="T197" s="182"/>
      <c r="U197" s="157"/>
      <c r="V197" s="162"/>
      <c r="W197" s="162"/>
      <c r="X197" s="194"/>
      <c r="Y197" s="160"/>
      <c r="Z197" s="160"/>
      <c r="AA197" s="164"/>
      <c r="AB197" s="164"/>
      <c r="AC197" s="164"/>
      <c r="AD197" s="195"/>
      <c r="AE197" s="157"/>
      <c r="AF197" s="158"/>
      <c r="AG197" s="157"/>
      <c r="AH197" s="157"/>
      <c r="AI197" s="158"/>
      <c r="AJ197" s="157"/>
      <c r="AK197" s="196"/>
      <c r="AL197" s="20" t="str">
        <f>CONCATENATE(J196," Control"," 2")</f>
        <v>ACCTI 36 Control 2</v>
      </c>
      <c r="AM197" s="22" t="s">
        <v>1310</v>
      </c>
      <c r="AN197" s="22" t="s">
        <v>1386</v>
      </c>
      <c r="AO197" s="22" t="s">
        <v>1387</v>
      </c>
      <c r="AP197" s="22" t="str">
        <f t="shared" si="907"/>
        <v>La DIRECCIÓN DE ACCESO A TIERRAS se realiza la reversión del negocio de compra venta a través de la anulación de la escritura publica de compraventa y registro de instrumentos públicos - ORIP</v>
      </c>
      <c r="AQ197" s="20" t="s">
        <v>55</v>
      </c>
      <c r="AR197" s="20" t="str">
        <f t="shared" si="908"/>
        <v>Impacto</v>
      </c>
      <c r="AS197" s="20" t="s">
        <v>56</v>
      </c>
      <c r="AT197" s="20" t="str">
        <f t="shared" si="909"/>
        <v>25%</v>
      </c>
      <c r="AU197" s="20" t="s">
        <v>1</v>
      </c>
      <c r="AV197" s="20" t="s">
        <v>2</v>
      </c>
      <c r="AW197" s="20" t="s">
        <v>3</v>
      </c>
      <c r="AX197" s="21">
        <f t="shared" ref="AX197:AX199" si="1003">+IF(AR197="Probabilidad",AX196-(AX196*AT197),AX196)</f>
        <v>0.36</v>
      </c>
      <c r="AY197" s="20" t="str">
        <f t="shared" si="702"/>
        <v>Baja</v>
      </c>
      <c r="AZ197" s="21">
        <f t="shared" ref="AZ197:AZ199" si="1004">+IF(AR197="Impacto",AZ196-(AZ196*AT197),AZ196)</f>
        <v>0.75</v>
      </c>
      <c r="BA197" s="20" t="str">
        <f t="shared" si="704"/>
        <v>Mayor</v>
      </c>
      <c r="BB197" s="160"/>
      <c r="BC197" s="160"/>
      <c r="BD197" s="198"/>
      <c r="BE197" s="20" t="str">
        <f>CONCATENATE(J196," Acción preventiva"," 2")</f>
        <v>ACCTI 36 Acción preventiva 2</v>
      </c>
      <c r="BF197" s="22"/>
      <c r="BG197" s="22"/>
      <c r="BH197" s="22"/>
      <c r="BI197" s="20">
        <f t="shared" si="913"/>
        <v>0</v>
      </c>
      <c r="BJ197" s="20"/>
      <c r="BK197" s="20"/>
      <c r="BL197" s="20"/>
      <c r="BM197" s="20"/>
      <c r="BN197" s="20"/>
      <c r="BO197" s="20"/>
      <c r="BP197" s="20"/>
      <c r="BQ197" s="20"/>
      <c r="BR197" s="20"/>
      <c r="BS197" s="20"/>
      <c r="BT197" s="20"/>
      <c r="BU197" s="20"/>
      <c r="BV197" s="200"/>
      <c r="BW197" s="37"/>
      <c r="BX197" s="37"/>
      <c r="BY197" s="37"/>
      <c r="BZ197" s="37"/>
      <c r="CA197" s="37"/>
      <c r="CB197" s="37"/>
      <c r="CC197" s="37"/>
      <c r="CD197" s="37"/>
      <c r="CE197" s="37"/>
      <c r="CF197" s="37"/>
      <c r="CG197" s="37"/>
      <c r="CH197" s="37"/>
      <c r="CI197" s="37">
        <f t="shared" si="683"/>
        <v>0</v>
      </c>
      <c r="CJ197" s="38"/>
      <c r="CK197" s="23"/>
      <c r="CL197" s="24"/>
      <c r="CM197" s="167"/>
      <c r="CN197" s="25">
        <f t="shared" ref="CN197" si="1005">1-(CL197/CM196)</f>
        <v>1</v>
      </c>
      <c r="CO197" s="23" t="str" cm="1">
        <f t="array" ref="CO197">+_xlfn.IFS(CN197&lt;0.8,"Cambio",CN197&lt;0.9,"Revisión de control",CN197&gt;0.89,"Se mantiene")</f>
        <v>Se mantiene</v>
      </c>
      <c r="CP197" s="144"/>
      <c r="CQ197" s="144"/>
      <c r="CR197" s="144"/>
      <c r="CS197" s="144"/>
      <c r="CT197" s="25">
        <f t="shared" si="916"/>
        <v>1</v>
      </c>
    </row>
    <row r="198" spans="1:98" ht="60" customHeight="1" x14ac:dyDescent="0.35">
      <c r="A198" s="147" t="s">
        <v>591</v>
      </c>
      <c r="B198" s="205"/>
      <c r="C198" s="149" t="s">
        <v>149</v>
      </c>
      <c r="D198" s="173"/>
      <c r="E198" s="176"/>
      <c r="F198" s="173"/>
      <c r="G198" s="208"/>
      <c r="H198" s="157"/>
      <c r="I198" s="182"/>
      <c r="J198" s="160"/>
      <c r="K198" s="160"/>
      <c r="L198" s="184"/>
      <c r="M198" s="186"/>
      <c r="N198" s="189"/>
      <c r="O198" s="192"/>
      <c r="P198" s="182"/>
      <c r="Q198" s="192"/>
      <c r="R198" s="182"/>
      <c r="S198" s="182"/>
      <c r="T198" s="182"/>
      <c r="U198" s="157"/>
      <c r="V198" s="162"/>
      <c r="W198" s="162"/>
      <c r="X198" s="194"/>
      <c r="Y198" s="160"/>
      <c r="Z198" s="160"/>
      <c r="AA198" s="164"/>
      <c r="AB198" s="164"/>
      <c r="AC198" s="164"/>
      <c r="AD198" s="195"/>
      <c r="AE198" s="157"/>
      <c r="AF198" s="158"/>
      <c r="AG198" s="157"/>
      <c r="AH198" s="157"/>
      <c r="AI198" s="158"/>
      <c r="AJ198" s="157"/>
      <c r="AK198" s="196"/>
      <c r="AL198" s="20" t="str">
        <f>CONCATENATE(J196," Control"," 3")</f>
        <v>ACCTI 36 Control 3</v>
      </c>
      <c r="AM198" s="22"/>
      <c r="AN198" s="22"/>
      <c r="AO198" s="22"/>
      <c r="AP198" s="22" t="str">
        <f t="shared" si="907"/>
        <v xml:space="preserve">  a través de </v>
      </c>
      <c r="AQ198" s="20"/>
      <c r="AR198" s="20" t="str">
        <f t="shared" si="908"/>
        <v/>
      </c>
      <c r="AS198" s="20"/>
      <c r="AT198" s="20" t="str">
        <f t="shared" si="909"/>
        <v/>
      </c>
      <c r="AU198" s="20"/>
      <c r="AV198" s="20"/>
      <c r="AW198" s="20"/>
      <c r="AX198" s="21">
        <f t="shared" si="1003"/>
        <v>0.36</v>
      </c>
      <c r="AY198" s="20" t="str">
        <f t="shared" si="702"/>
        <v>Baja</v>
      </c>
      <c r="AZ198" s="21">
        <f t="shared" si="1004"/>
        <v>0.75</v>
      </c>
      <c r="BA198" s="20" t="str">
        <f t="shared" si="704"/>
        <v>Mayor</v>
      </c>
      <c r="BB198" s="160"/>
      <c r="BC198" s="160"/>
      <c r="BD198" s="198"/>
      <c r="BE198" s="20" t="str">
        <f>CONCATENATE(J196," Acción preventiva"," 3")</f>
        <v>ACCTI 36 Acción preventiva 3</v>
      </c>
      <c r="BF198" s="22"/>
      <c r="BG198" s="22"/>
      <c r="BH198" s="22"/>
      <c r="BI198" s="20">
        <f t="shared" si="913"/>
        <v>0</v>
      </c>
      <c r="BJ198" s="20"/>
      <c r="BK198" s="20"/>
      <c r="BL198" s="20"/>
      <c r="BM198" s="20"/>
      <c r="BN198" s="20"/>
      <c r="BO198" s="20"/>
      <c r="BP198" s="20"/>
      <c r="BQ198" s="20"/>
      <c r="BR198" s="20"/>
      <c r="BS198" s="20"/>
      <c r="BT198" s="20"/>
      <c r="BU198" s="20"/>
      <c r="BV198" s="200"/>
      <c r="BW198" s="37"/>
      <c r="BX198" s="37"/>
      <c r="BY198" s="37"/>
      <c r="BZ198" s="37"/>
      <c r="CA198" s="37"/>
      <c r="CB198" s="37"/>
      <c r="CC198" s="37"/>
      <c r="CD198" s="37"/>
      <c r="CE198" s="37"/>
      <c r="CF198" s="37"/>
      <c r="CG198" s="37"/>
      <c r="CH198" s="37"/>
      <c r="CI198" s="37">
        <f t="shared" si="683"/>
        <v>0</v>
      </c>
      <c r="CJ198" s="38"/>
      <c r="CK198" s="23"/>
      <c r="CL198" s="24"/>
      <c r="CM198" s="167"/>
      <c r="CN198" s="25">
        <f t="shared" ref="CN198" si="1006">1-(CL198/CM196)</f>
        <v>1</v>
      </c>
      <c r="CO198" s="23" t="str" cm="1">
        <f t="array" ref="CO198">+_xlfn.IFS(CN198&lt;0.8,"Cambio",CN198&lt;0.9,"Revisión de control",CN198&gt;0.89,"Se mantiene")</f>
        <v>Se mantiene</v>
      </c>
      <c r="CP198" s="144"/>
      <c r="CQ198" s="144"/>
      <c r="CR198" s="144"/>
      <c r="CS198" s="144"/>
      <c r="CT198" s="25">
        <f t="shared" si="916"/>
        <v>1</v>
      </c>
    </row>
    <row r="199" spans="1:98" ht="60" customHeight="1" x14ac:dyDescent="0.35">
      <c r="A199" s="147" t="s">
        <v>591</v>
      </c>
      <c r="B199" s="206"/>
      <c r="C199" s="149" t="s">
        <v>149</v>
      </c>
      <c r="D199" s="174"/>
      <c r="E199" s="177"/>
      <c r="F199" s="174"/>
      <c r="G199" s="208"/>
      <c r="H199" s="157"/>
      <c r="I199" s="183"/>
      <c r="J199" s="161"/>
      <c r="K199" s="161"/>
      <c r="L199" s="184"/>
      <c r="M199" s="187"/>
      <c r="N199" s="190"/>
      <c r="O199" s="193"/>
      <c r="P199" s="183"/>
      <c r="Q199" s="193"/>
      <c r="R199" s="183"/>
      <c r="S199" s="183"/>
      <c r="T199" s="183"/>
      <c r="U199" s="157"/>
      <c r="V199" s="162"/>
      <c r="W199" s="162"/>
      <c r="X199" s="194"/>
      <c r="Y199" s="161"/>
      <c r="Z199" s="161"/>
      <c r="AA199" s="165"/>
      <c r="AB199" s="165"/>
      <c r="AC199" s="165"/>
      <c r="AD199" s="195"/>
      <c r="AE199" s="157"/>
      <c r="AF199" s="158"/>
      <c r="AG199" s="157"/>
      <c r="AH199" s="157"/>
      <c r="AI199" s="158"/>
      <c r="AJ199" s="157"/>
      <c r="AK199" s="196"/>
      <c r="AL199" s="20" t="str">
        <f>CONCATENATE(J196," Control"," 4")</f>
        <v>ACCTI 36 Control 4</v>
      </c>
      <c r="AM199" s="22"/>
      <c r="AN199" s="22"/>
      <c r="AO199" s="22"/>
      <c r="AP199" s="22" t="str">
        <f t="shared" si="907"/>
        <v xml:space="preserve">  a través de </v>
      </c>
      <c r="AQ199" s="20"/>
      <c r="AR199" s="20" t="str">
        <f t="shared" si="908"/>
        <v/>
      </c>
      <c r="AS199" s="20"/>
      <c r="AT199" s="20" t="str">
        <f t="shared" si="909"/>
        <v/>
      </c>
      <c r="AU199" s="20"/>
      <c r="AV199" s="20"/>
      <c r="AW199" s="20"/>
      <c r="AX199" s="21">
        <f t="shared" si="1003"/>
        <v>0.36</v>
      </c>
      <c r="AY199" s="20" t="str">
        <f t="shared" si="702"/>
        <v>Baja</v>
      </c>
      <c r="AZ199" s="21">
        <f t="shared" si="1004"/>
        <v>0.75</v>
      </c>
      <c r="BA199" s="20" t="str">
        <f t="shared" si="704"/>
        <v>Mayor</v>
      </c>
      <c r="BB199" s="161"/>
      <c r="BC199" s="161"/>
      <c r="BD199" s="199"/>
      <c r="BE199" s="20" t="str">
        <f>CONCATENATE(J196," Acción preventiva"," 4")</f>
        <v>ACCTI 36 Acción preventiva 4</v>
      </c>
      <c r="BF199" s="22"/>
      <c r="BG199" s="22"/>
      <c r="BH199" s="22"/>
      <c r="BI199" s="20">
        <f t="shared" si="913"/>
        <v>0</v>
      </c>
      <c r="BJ199" s="20"/>
      <c r="BK199" s="20"/>
      <c r="BL199" s="20"/>
      <c r="BM199" s="20"/>
      <c r="BN199" s="20"/>
      <c r="BO199" s="20"/>
      <c r="BP199" s="20"/>
      <c r="BQ199" s="20"/>
      <c r="BR199" s="20"/>
      <c r="BS199" s="20"/>
      <c r="BT199" s="20"/>
      <c r="BU199" s="20"/>
      <c r="BV199" s="200"/>
      <c r="BW199" s="37"/>
      <c r="BX199" s="37"/>
      <c r="BY199" s="37"/>
      <c r="BZ199" s="37"/>
      <c r="CA199" s="37"/>
      <c r="CB199" s="37"/>
      <c r="CC199" s="37"/>
      <c r="CD199" s="37"/>
      <c r="CE199" s="37"/>
      <c r="CF199" s="37"/>
      <c r="CG199" s="37"/>
      <c r="CH199" s="37"/>
      <c r="CI199" s="37">
        <f t="shared" si="683"/>
        <v>0</v>
      </c>
      <c r="CJ199" s="38"/>
      <c r="CK199" s="23"/>
      <c r="CL199" s="24"/>
      <c r="CM199" s="168"/>
      <c r="CN199" s="25">
        <f t="shared" ref="CN199" si="1007">1-(CL199/CM196)</f>
        <v>1</v>
      </c>
      <c r="CO199" s="23" t="str" cm="1">
        <f t="array" ref="CO199">+_xlfn.IFS(CN199&lt;0.8,"Cambio",CN199&lt;0.9,"Revisión de control",CN199&gt;0.89,"Se mantiene")</f>
        <v>Se mantiene</v>
      </c>
      <c r="CP199" s="144"/>
      <c r="CQ199" s="144"/>
      <c r="CR199" s="144"/>
      <c r="CS199" s="144"/>
      <c r="CT199" s="25">
        <f t="shared" si="916"/>
        <v>1</v>
      </c>
    </row>
    <row r="200" spans="1:98" ht="60" hidden="1" customHeight="1" x14ac:dyDescent="0.35">
      <c r="A200" s="147"/>
      <c r="B200" s="227" t="s">
        <v>148</v>
      </c>
      <c r="C200" s="149" t="s">
        <v>149</v>
      </c>
      <c r="D200" s="172" t="str">
        <f>VLOOKUP(B200,Datos!$B$65:$F$80,3,FALSE)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0" s="175" t="str">
        <f>VLOOKUP(B200,Datos!$B$65:$F$80,5,FALSE)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0" s="172" t="str">
        <f>VLOOKUP(B200,Datos!$B$65:$F$80,4,FALSE)</f>
        <v>Inicia con el análisis de la ruta jurídica y termina con la decisión final del expediente</v>
      </c>
      <c r="G200" s="208" t="s">
        <v>561</v>
      </c>
      <c r="H200" s="157"/>
      <c r="I200" s="181">
        <f t="shared" ref="I200" si="1008">IF(K200="",0,1)</f>
        <v>0</v>
      </c>
      <c r="J200" s="159" t="str">
        <f t="shared" ref="J200" si="1009">CONCATENATE(C200," ",K200)</f>
        <v xml:space="preserve">ACCTI </v>
      </c>
      <c r="K200" s="159"/>
      <c r="L200" s="184"/>
      <c r="M200" s="185">
        <f ca="1">+TODAY()-L200</f>
        <v>46151</v>
      </c>
      <c r="N200" s="188"/>
      <c r="O200" s="191"/>
      <c r="P200" s="181" t="e">
        <f>VLOOKUP(O200,Datos!$B$20:$D$25,3,FALSE)</f>
        <v>#N/A</v>
      </c>
      <c r="Q200" s="191"/>
      <c r="R200" s="181" t="e">
        <f>VLOOKUP(Q200,Datos!$C$20:$D$25,2,FALSE)</f>
        <v>#N/A</v>
      </c>
      <c r="S200" s="181" t="e">
        <f t="shared" ref="S200" si="1010">+IF(P200="",R200,IF(R200="",P200,IF(P200&gt;R200,P200,R200)))</f>
        <v>#N/A</v>
      </c>
      <c r="T200" s="181" t="e" cm="1">
        <f t="array" ref="T200">_xlfn.IFS(S200=P200,O200,S200=R200,Q200)</f>
        <v>#N/A</v>
      </c>
      <c r="U200" s="157"/>
      <c r="V200" s="162"/>
      <c r="W200" s="162"/>
      <c r="X200" s="194" t="str">
        <f t="shared" ref="X200" si="1011">CONCATENATE("Posibilidad de"," ",U200," ",V200," debido ",W200)</f>
        <v xml:space="preserve">Posibilidad de   debido </v>
      </c>
      <c r="Y200" s="159"/>
      <c r="Z200" s="159"/>
      <c r="AA200" s="163"/>
      <c r="AB200" s="163"/>
      <c r="AC200" s="163"/>
      <c r="AD200" s="195"/>
      <c r="AE200" s="157" t="str">
        <f t="shared" ref="AE200" si="1012">IF(AD200&lt;=0,"",IF(AD200&lt;=2,"Muy Baja",IF(AD200&lt;=24,"Baja",IF(AD200&lt;=500,"Media",IF(AD200&lt;=5000,"Alta","Muy Alta")))))</f>
        <v/>
      </c>
      <c r="AF200" s="158" t="str">
        <f t="shared" ref="AF200" si="1013">IF(AE200="","",IF(AE200="Muy Baja",0.2,IF(AE200="Baja",0.4,IF(AE200="Media",0.6,IF(AE200="Alta",0.8,IF(AE200="Muy Alta",1,))))))</f>
        <v/>
      </c>
      <c r="AG200" s="158" t="e">
        <f t="shared" ref="AG200" si="1014">+T200</f>
        <v>#N/A</v>
      </c>
      <c r="AH200" s="157" t="e" cm="1">
        <f t="array" ref="AH200">_xlfn.IFS(AG200=Datos!$C$6,"Leve",AG200=Datos!$D$6,"Leve",AG200=Datos!$C$7,"Menor",AG200=Datos!$D$7,"Menor",AG200=Datos!$C$8,"Moderado",AG200=Datos!$D$8,"Moderado",AG200=Datos!$C$9,"Mayor",AG200=Datos!$D$9,"Mayor",AG200=Datos!$C$10,"Catastrófico",AG200=Datos!$D$10,"Catastrófico")</f>
        <v>#N/A</v>
      </c>
      <c r="AI200" s="158" t="e">
        <f t="shared" ref="AI200" si="1015">IF(AH200="","",IF(AH200="Leve",0.2,IF(AH200="Menor",0.4,IF(AH200="Moderado",0.6,IF(AH200="Mayor",0.8,IF(AH200="Catastrófico",1,))))))</f>
        <v>#N/A</v>
      </c>
      <c r="AJ200" s="157" t="e">
        <f t="shared" ref="AJ200" si="1016">IF(OR(AND(AE200="Muy Baja",AH200="Leve"),AND(AE200="Muy Baja",AH200="Menor"),AND(AE200="Baja",AH200="Leve")),"Bajo",IF(OR(AND(AE200="Muy baja",AH200="Moderado"),AND(AE200="Baja",AH200="Menor"),AND(AE200="Baja",AH200="Moderado"),AND(AE200="Media",AH200="Leve"),AND(AE200="Media",AH200="Menor"),AND(AE200="Media",AH200="Moderado"),AND(AE200="Alta",AH200="Leve"),AND(AE200="Alta",AH200="Menor")),"Moderado",IF(OR(AND(AE200="Muy Baja",AH200="Mayor"),AND(AE200="Baja",AH200="Mayor"),AND(AE200="Media",AH200="Mayor"),AND(AE200="Alta",AH200="Moderado"),AND(AE200="Alta",AH200="Mayor"),AND(AE200="Muy Alta",AH200="Leve"),AND(AE200="Muy Alta",AH200="Menor"),AND(AE200="Muy Alta",AH200="Moderado"),AND(AE200="Muy Alta",AH200="Mayor")),"Alto",IF(OR(AND(AE200="Muy Baja",AH200="Catastrófico"),AND(AE200="Baja",AH200="Catastrófico"),AND(AE200="Media",AH200="Catastrófico"),AND(AE200="Alta",AH200="Catastrófico"),AND(AE200="Muy Alta",AH200="Catastrófico")),"Extremo",""))))</f>
        <v>#N/A</v>
      </c>
      <c r="AK200" s="196" t="e" cm="1">
        <f t="array" ref="AK200">_xlfn.IFS(AJ200="Bajo","Aceptar",AJ200="Moderado","Reducir",AJ200="Alto","Reducir",AJ200="Extremo","Reducir")</f>
        <v>#N/A</v>
      </c>
      <c r="AL200" s="20" t="str">
        <f>CONCATENATE(J200," Control"," 1")</f>
        <v>ACCTI  Control 1</v>
      </c>
      <c r="AM200" s="22"/>
      <c r="AN200" s="22"/>
      <c r="AO200" s="22"/>
      <c r="AP200" s="22" t="str">
        <f t="shared" ref="AP200:AP208" si="1017">CONCATENATE(AM200," ",AN200," a través de ",AO200)</f>
        <v xml:space="preserve">  a través de </v>
      </c>
      <c r="AQ200" s="20"/>
      <c r="AR200" s="20" t="str">
        <f t="shared" si="678"/>
        <v/>
      </c>
      <c r="AS200" s="20"/>
      <c r="AT200" s="20" t="str">
        <f t="shared" si="679"/>
        <v/>
      </c>
      <c r="AU200" s="20"/>
      <c r="AV200" s="20"/>
      <c r="AW200" s="20"/>
      <c r="AX200" s="21" t="str">
        <f t="shared" ref="AX200" si="1018">+IF(AR200="Probabilidad",AF200-(AF200*AT200),AF200)</f>
        <v/>
      </c>
      <c r="AY200" s="20" t="str">
        <f t="shared" si="702"/>
        <v/>
      </c>
      <c r="AZ200" s="21" t="e">
        <f t="shared" ref="AZ200" si="1019">+IF(AR200="Impacto",AI200-(AI200*AT200),AI200)</f>
        <v>#N/A</v>
      </c>
      <c r="BA200" s="20" t="str">
        <f t="shared" si="704"/>
        <v/>
      </c>
      <c r="BB200" s="159" t="str">
        <f t="shared" ref="BB200" si="1020">IF(OR(AND(AY203="Muy Baja",BA203="Leve"),AND(AY203="Muy Baja",BA203="Menor"),AND(AY203="Baja",BA203="Leve")),"Bajo",IF(OR(AND(AY203="Muy baja",BA203="Moderado"),AND(AY203="Baja",BA203="Menor"),AND(AY203="Baja",BA203="Moderado"),AND(AY203="Media",BA203="Leve"),AND(AY203="Media",BA203="Menor"),AND(AY203="Media",BA203="Moderado"),AND(AY203="Alta",BA203="Leve"),AND(AY203="Alta",BA203="Menor")),"Moderado",IF(OR(AND(AY203="Muy Baja",BA203="Mayor"),AND(AY203="Baja",BA203="Mayor"),AND(AY203="Media",BA203="Mayor"),AND(AY203="Alta",BA203="Moderado"),AND(AY203="Alta",BA203="Mayor"),AND(AY203="Muy Alta",BA203="Leve"),AND(AY203="Muy Alta",BA203="Menor"),AND(AY203="Muy Alta",BA203="Moderado"),AND(AY203="Muy Alta",BA203="Mayor")),"Alto",IF(OR(AND(AY203="Muy Baja",BA203="Catastrófico"),AND(AY203="Baja",BA203="Catastrófico"),AND(AY203="Media",BA203="Catastrófico"),AND(AY203="Alta",BA203="Catastrófico"),AND(AY203="Muy Alta",BA203="Catastrófico")),"Extremo",""))))</f>
        <v/>
      </c>
      <c r="BC200" s="159" t="e" cm="1">
        <f t="array" ref="BC200">_xlfn.IFS(BB200="Bajo","Aceptar",BB200="Moderado","Reducir",BB200="Alto","Reducir",BB200="Extremo","Reducir")</f>
        <v>#N/A</v>
      </c>
      <c r="BD200" s="197" t="e" cm="1">
        <f t="array" ref="BD200">_xlfn.IFS(BC200="Aceptar","No",BC200="Reducir","Si")</f>
        <v>#N/A</v>
      </c>
      <c r="BE200" s="20" t="str">
        <f>CONCATENATE(J200," Acción preventiva"," 1")</f>
        <v>ACCTI  Acción preventiva 1</v>
      </c>
      <c r="BF200" s="22"/>
      <c r="BG200" s="22"/>
      <c r="BH200" s="22"/>
      <c r="BI200" s="20">
        <f t="shared" ref="BI200:BI203" si="1021">+SUM(BJ200:BU200)</f>
        <v>0</v>
      </c>
      <c r="BJ200" s="20"/>
      <c r="BK200" s="20"/>
      <c r="BL200" s="20"/>
      <c r="BM200" s="20"/>
      <c r="BN200" s="20"/>
      <c r="BO200" s="20"/>
      <c r="BP200" s="20"/>
      <c r="BQ200" s="20"/>
      <c r="BR200" s="20"/>
      <c r="BS200" s="20"/>
      <c r="BT200" s="20"/>
      <c r="BU200" s="20"/>
      <c r="BV200" s="200"/>
      <c r="BW200" s="37"/>
      <c r="BX200" s="37"/>
      <c r="BY200" s="37"/>
      <c r="BZ200" s="37"/>
      <c r="CA200" s="37"/>
      <c r="CB200" s="37"/>
      <c r="CC200" s="37"/>
      <c r="CD200" s="37"/>
      <c r="CE200" s="37"/>
      <c r="CF200" s="37"/>
      <c r="CG200" s="37"/>
      <c r="CH200" s="37"/>
      <c r="CI200" s="37">
        <f t="shared" ref="CI200:CI263" si="1022">+SUM(BW200:CH200)</f>
        <v>0</v>
      </c>
      <c r="CJ200" s="38"/>
      <c r="CK200" s="23"/>
      <c r="CL200" s="24"/>
      <c r="CM200" s="166">
        <f t="shared" ref="CM200" si="1023">+AD200</f>
        <v>0</v>
      </c>
      <c r="CN200" s="25" t="e">
        <f t="shared" ref="CN200" si="1024">1-(CL200/CM200)</f>
        <v>#DIV/0!</v>
      </c>
      <c r="CO200" s="23" t="e" cm="1">
        <f t="array" ref="CO200">+_xlfn.IFS(CN200&lt;0.8,"Cambio",CN200&lt;0.9,"Revisión de control",CN200&gt;0.89,"Se mantiene")</f>
        <v>#DIV/0!</v>
      </c>
      <c r="CP200" s="144"/>
      <c r="CQ200" s="144"/>
      <c r="CR200" s="144"/>
      <c r="CS200" s="144"/>
      <c r="CT200" s="25">
        <f t="shared" si="730"/>
        <v>1</v>
      </c>
    </row>
    <row r="201" spans="1:98" ht="60" hidden="1" customHeight="1" x14ac:dyDescent="0.35">
      <c r="A201" s="147"/>
      <c r="B201" s="228"/>
      <c r="C201" s="149" t="s">
        <v>149</v>
      </c>
      <c r="D201" s="173"/>
      <c r="E201" s="176"/>
      <c r="F201" s="173"/>
      <c r="G201" s="208"/>
      <c r="H201" s="157"/>
      <c r="I201" s="182"/>
      <c r="J201" s="160"/>
      <c r="K201" s="160"/>
      <c r="L201" s="184"/>
      <c r="M201" s="186"/>
      <c r="N201" s="189"/>
      <c r="O201" s="192"/>
      <c r="P201" s="182"/>
      <c r="Q201" s="192"/>
      <c r="R201" s="182"/>
      <c r="S201" s="182"/>
      <c r="T201" s="182"/>
      <c r="U201" s="157"/>
      <c r="V201" s="162"/>
      <c r="W201" s="162"/>
      <c r="X201" s="194"/>
      <c r="Y201" s="160"/>
      <c r="Z201" s="160"/>
      <c r="AA201" s="164"/>
      <c r="AB201" s="164"/>
      <c r="AC201" s="164"/>
      <c r="AD201" s="195"/>
      <c r="AE201" s="157"/>
      <c r="AF201" s="158"/>
      <c r="AG201" s="157"/>
      <c r="AH201" s="157"/>
      <c r="AI201" s="158"/>
      <c r="AJ201" s="157"/>
      <c r="AK201" s="196"/>
      <c r="AL201" s="20" t="str">
        <f>CONCATENATE(J200," Control"," 2")</f>
        <v>ACCTI  Control 2</v>
      </c>
      <c r="AM201" s="22"/>
      <c r="AN201" s="22"/>
      <c r="AO201" s="22"/>
      <c r="AP201" s="22" t="str">
        <f t="shared" si="1017"/>
        <v xml:space="preserve">  a través de </v>
      </c>
      <c r="AQ201" s="20"/>
      <c r="AR201" s="20" t="str">
        <f t="shared" si="678"/>
        <v/>
      </c>
      <c r="AS201" s="20"/>
      <c r="AT201" s="20" t="str">
        <f t="shared" si="679"/>
        <v/>
      </c>
      <c r="AU201" s="20"/>
      <c r="AV201" s="20"/>
      <c r="AW201" s="20"/>
      <c r="AX201" s="21" t="str">
        <f t="shared" ref="AX201:AX203" si="1025">+IF(AR201="Probabilidad",AX200-(AX200*AT201),AX200)</f>
        <v/>
      </c>
      <c r="AY201" s="20" t="str">
        <f t="shared" si="702"/>
        <v/>
      </c>
      <c r="AZ201" s="21" t="e">
        <f t="shared" ref="AZ201:AZ203" si="1026">+IF(AR201="Impacto",AZ200-(AZ200*AT201),AZ200)</f>
        <v>#N/A</v>
      </c>
      <c r="BA201" s="20" t="str">
        <f t="shared" si="704"/>
        <v/>
      </c>
      <c r="BB201" s="160"/>
      <c r="BC201" s="160"/>
      <c r="BD201" s="198"/>
      <c r="BE201" s="20" t="str">
        <f>CONCATENATE(J200," Acción preventiva"," 2")</f>
        <v>ACCTI  Acción preventiva 2</v>
      </c>
      <c r="BF201" s="22"/>
      <c r="BG201" s="22"/>
      <c r="BH201" s="22"/>
      <c r="BI201" s="20">
        <f t="shared" si="1021"/>
        <v>0</v>
      </c>
      <c r="BJ201" s="20"/>
      <c r="BK201" s="20"/>
      <c r="BL201" s="20"/>
      <c r="BM201" s="20"/>
      <c r="BN201" s="20"/>
      <c r="BO201" s="20"/>
      <c r="BP201" s="20"/>
      <c r="BQ201" s="20"/>
      <c r="BR201" s="20"/>
      <c r="BS201" s="20"/>
      <c r="BT201" s="20"/>
      <c r="BU201" s="20"/>
      <c r="BV201" s="200"/>
      <c r="BW201" s="37"/>
      <c r="BX201" s="37"/>
      <c r="BY201" s="37"/>
      <c r="BZ201" s="37"/>
      <c r="CA201" s="37"/>
      <c r="CB201" s="37"/>
      <c r="CC201" s="37"/>
      <c r="CD201" s="37"/>
      <c r="CE201" s="37"/>
      <c r="CF201" s="37"/>
      <c r="CG201" s="37"/>
      <c r="CH201" s="37"/>
      <c r="CI201" s="37">
        <f t="shared" si="1022"/>
        <v>0</v>
      </c>
      <c r="CJ201" s="38"/>
      <c r="CK201" s="23"/>
      <c r="CL201" s="24"/>
      <c r="CM201" s="167"/>
      <c r="CN201" s="25" t="e">
        <f t="shared" ref="CN201" si="1027">1-(CL201/CM200)</f>
        <v>#DIV/0!</v>
      </c>
      <c r="CO201" s="23" t="e" cm="1">
        <f t="array" ref="CO201">+_xlfn.IFS(CN201&lt;0.8,"Cambio",CN201&lt;0.9,"Revisión de control",CN201&gt;0.89,"Se mantiene")</f>
        <v>#DIV/0!</v>
      </c>
      <c r="CP201" s="144"/>
      <c r="CQ201" s="144"/>
      <c r="CR201" s="144"/>
      <c r="CS201" s="144"/>
      <c r="CT201" s="25">
        <f t="shared" si="730"/>
        <v>1</v>
      </c>
    </row>
    <row r="202" spans="1:98" ht="60" hidden="1" customHeight="1" x14ac:dyDescent="0.35">
      <c r="A202" s="147"/>
      <c r="B202" s="228"/>
      <c r="C202" s="149" t="s">
        <v>149</v>
      </c>
      <c r="D202" s="173"/>
      <c r="E202" s="176"/>
      <c r="F202" s="173"/>
      <c r="G202" s="208"/>
      <c r="H202" s="157"/>
      <c r="I202" s="182"/>
      <c r="J202" s="160"/>
      <c r="K202" s="160"/>
      <c r="L202" s="184"/>
      <c r="M202" s="186"/>
      <c r="N202" s="189"/>
      <c r="O202" s="192"/>
      <c r="P202" s="182"/>
      <c r="Q202" s="192"/>
      <c r="R202" s="182"/>
      <c r="S202" s="182"/>
      <c r="T202" s="182"/>
      <c r="U202" s="157"/>
      <c r="V202" s="162"/>
      <c r="W202" s="162"/>
      <c r="X202" s="194"/>
      <c r="Y202" s="160"/>
      <c r="Z202" s="160"/>
      <c r="AA202" s="164"/>
      <c r="AB202" s="164"/>
      <c r="AC202" s="164"/>
      <c r="AD202" s="195"/>
      <c r="AE202" s="157"/>
      <c r="AF202" s="158"/>
      <c r="AG202" s="157"/>
      <c r="AH202" s="157"/>
      <c r="AI202" s="158"/>
      <c r="AJ202" s="157"/>
      <c r="AK202" s="196"/>
      <c r="AL202" s="20" t="str">
        <f>CONCATENATE(J200," Control"," 3")</f>
        <v>ACCTI  Control 3</v>
      </c>
      <c r="AM202" s="22"/>
      <c r="AN202" s="22"/>
      <c r="AO202" s="22"/>
      <c r="AP202" s="22" t="str">
        <f t="shared" si="1017"/>
        <v xml:space="preserve">  a través de </v>
      </c>
      <c r="AQ202" s="20"/>
      <c r="AR202" s="20" t="str">
        <f t="shared" si="678"/>
        <v/>
      </c>
      <c r="AS202" s="20"/>
      <c r="AT202" s="20" t="str">
        <f t="shared" si="679"/>
        <v/>
      </c>
      <c r="AU202" s="20"/>
      <c r="AV202" s="20"/>
      <c r="AW202" s="20"/>
      <c r="AX202" s="21" t="str">
        <f t="shared" si="1025"/>
        <v/>
      </c>
      <c r="AY202" s="20" t="str">
        <f t="shared" si="702"/>
        <v/>
      </c>
      <c r="AZ202" s="21" t="e">
        <f t="shared" si="1026"/>
        <v>#N/A</v>
      </c>
      <c r="BA202" s="20" t="str">
        <f t="shared" si="704"/>
        <v/>
      </c>
      <c r="BB202" s="160"/>
      <c r="BC202" s="160"/>
      <c r="BD202" s="198"/>
      <c r="BE202" s="20" t="str">
        <f>CONCATENATE(J200," Acción preventiva"," 3")</f>
        <v>ACCTI  Acción preventiva 3</v>
      </c>
      <c r="BF202" s="22"/>
      <c r="BG202" s="22"/>
      <c r="BH202" s="22"/>
      <c r="BI202" s="20">
        <f t="shared" si="1021"/>
        <v>0</v>
      </c>
      <c r="BJ202" s="20"/>
      <c r="BK202" s="20"/>
      <c r="BL202" s="20"/>
      <c r="BM202" s="20"/>
      <c r="BN202" s="20"/>
      <c r="BO202" s="20"/>
      <c r="BP202" s="20"/>
      <c r="BQ202" s="20"/>
      <c r="BR202" s="20"/>
      <c r="BS202" s="20"/>
      <c r="BT202" s="20"/>
      <c r="BU202" s="20"/>
      <c r="BV202" s="200"/>
      <c r="BW202" s="37"/>
      <c r="BX202" s="37"/>
      <c r="BY202" s="37"/>
      <c r="BZ202" s="37"/>
      <c r="CA202" s="37"/>
      <c r="CB202" s="37"/>
      <c r="CC202" s="37"/>
      <c r="CD202" s="37"/>
      <c r="CE202" s="37"/>
      <c r="CF202" s="37"/>
      <c r="CG202" s="37"/>
      <c r="CH202" s="37"/>
      <c r="CI202" s="37">
        <f t="shared" si="1022"/>
        <v>0</v>
      </c>
      <c r="CJ202" s="38"/>
      <c r="CK202" s="23"/>
      <c r="CL202" s="24"/>
      <c r="CM202" s="167"/>
      <c r="CN202" s="25" t="e">
        <f t="shared" ref="CN202" si="1028">1-(CL202/CM200)</f>
        <v>#DIV/0!</v>
      </c>
      <c r="CO202" s="23" t="e" cm="1">
        <f t="array" ref="CO202">+_xlfn.IFS(CN202&lt;0.8,"Cambio",CN202&lt;0.9,"Revisión de control",CN202&gt;0.89,"Se mantiene")</f>
        <v>#DIV/0!</v>
      </c>
      <c r="CP202" s="144"/>
      <c r="CQ202" s="144"/>
      <c r="CR202" s="144"/>
      <c r="CS202" s="144"/>
      <c r="CT202" s="25">
        <f t="shared" si="730"/>
        <v>1</v>
      </c>
    </row>
    <row r="203" spans="1:98" ht="60" hidden="1" customHeight="1" x14ac:dyDescent="0.35">
      <c r="A203" s="147"/>
      <c r="B203" s="229"/>
      <c r="C203" s="149" t="s">
        <v>149</v>
      </c>
      <c r="D203" s="174"/>
      <c r="E203" s="177"/>
      <c r="F203" s="174"/>
      <c r="G203" s="208"/>
      <c r="H203" s="157"/>
      <c r="I203" s="183"/>
      <c r="J203" s="161"/>
      <c r="K203" s="161"/>
      <c r="L203" s="184"/>
      <c r="M203" s="187"/>
      <c r="N203" s="190"/>
      <c r="O203" s="193"/>
      <c r="P203" s="183"/>
      <c r="Q203" s="193"/>
      <c r="R203" s="183"/>
      <c r="S203" s="183"/>
      <c r="T203" s="183"/>
      <c r="U203" s="157"/>
      <c r="V203" s="162"/>
      <c r="W203" s="162"/>
      <c r="X203" s="194"/>
      <c r="Y203" s="161"/>
      <c r="Z203" s="161"/>
      <c r="AA203" s="165"/>
      <c r="AB203" s="165"/>
      <c r="AC203" s="165"/>
      <c r="AD203" s="195"/>
      <c r="AE203" s="157"/>
      <c r="AF203" s="158"/>
      <c r="AG203" s="157"/>
      <c r="AH203" s="157"/>
      <c r="AI203" s="158"/>
      <c r="AJ203" s="157"/>
      <c r="AK203" s="196"/>
      <c r="AL203" s="20" t="str">
        <f>CONCATENATE(J200," Control"," 4")</f>
        <v>ACCTI  Control 4</v>
      </c>
      <c r="AM203" s="22"/>
      <c r="AN203" s="22"/>
      <c r="AO203" s="22"/>
      <c r="AP203" s="22" t="str">
        <f t="shared" si="1017"/>
        <v xml:space="preserve">  a través de </v>
      </c>
      <c r="AQ203" s="20"/>
      <c r="AR203" s="20" t="str">
        <f t="shared" si="678"/>
        <v/>
      </c>
      <c r="AS203" s="20"/>
      <c r="AT203" s="20" t="str">
        <f t="shared" si="679"/>
        <v/>
      </c>
      <c r="AU203" s="20"/>
      <c r="AV203" s="20"/>
      <c r="AW203" s="20"/>
      <c r="AX203" s="21" t="str">
        <f t="shared" si="1025"/>
        <v/>
      </c>
      <c r="AY203" s="20" t="str">
        <f t="shared" si="702"/>
        <v/>
      </c>
      <c r="AZ203" s="21" t="e">
        <f t="shared" si="1026"/>
        <v>#N/A</v>
      </c>
      <c r="BA203" s="20" t="str">
        <f t="shared" si="704"/>
        <v/>
      </c>
      <c r="BB203" s="161"/>
      <c r="BC203" s="161"/>
      <c r="BD203" s="199"/>
      <c r="BE203" s="20" t="str">
        <f>CONCATENATE(J200," Acción preventiva"," 4")</f>
        <v>ACCTI  Acción preventiva 4</v>
      </c>
      <c r="BF203" s="22"/>
      <c r="BG203" s="22"/>
      <c r="BH203" s="22"/>
      <c r="BI203" s="20">
        <f t="shared" si="1021"/>
        <v>0</v>
      </c>
      <c r="BJ203" s="20"/>
      <c r="BK203" s="20"/>
      <c r="BL203" s="20"/>
      <c r="BM203" s="20"/>
      <c r="BN203" s="20"/>
      <c r="BO203" s="20"/>
      <c r="BP203" s="20"/>
      <c r="BQ203" s="20"/>
      <c r="BR203" s="20"/>
      <c r="BS203" s="20"/>
      <c r="BT203" s="20"/>
      <c r="BU203" s="20"/>
      <c r="BV203" s="200"/>
      <c r="BW203" s="37"/>
      <c r="BX203" s="37"/>
      <c r="BY203" s="37"/>
      <c r="BZ203" s="37"/>
      <c r="CA203" s="37"/>
      <c r="CB203" s="37"/>
      <c r="CC203" s="37"/>
      <c r="CD203" s="37"/>
      <c r="CE203" s="37"/>
      <c r="CF203" s="37"/>
      <c r="CG203" s="37"/>
      <c r="CH203" s="37"/>
      <c r="CI203" s="37">
        <f t="shared" si="1022"/>
        <v>0</v>
      </c>
      <c r="CJ203" s="38"/>
      <c r="CK203" s="23"/>
      <c r="CL203" s="24"/>
      <c r="CM203" s="168"/>
      <c r="CN203" s="25" t="e">
        <f t="shared" ref="CN203" si="1029">1-(CL203/CM200)</f>
        <v>#DIV/0!</v>
      </c>
      <c r="CO203" s="23" t="e" cm="1">
        <f t="array" ref="CO203">+_xlfn.IFS(CN203&lt;0.8,"Cambio",CN203&lt;0.9,"Revisión de control",CN203&gt;0.89,"Se mantiene")</f>
        <v>#DIV/0!</v>
      </c>
      <c r="CP203" s="144"/>
      <c r="CQ203" s="144"/>
      <c r="CR203" s="144"/>
      <c r="CS203" s="144"/>
      <c r="CT203" s="25">
        <f t="shared" si="730"/>
        <v>1</v>
      </c>
    </row>
    <row r="204" spans="1:98" ht="60" customHeight="1" x14ac:dyDescent="0.35">
      <c r="A204" s="147" t="s">
        <v>591</v>
      </c>
      <c r="B204" s="204" t="s">
        <v>148</v>
      </c>
      <c r="C204" s="149" t="s">
        <v>149</v>
      </c>
      <c r="D204" s="172" t="str">
        <f>VLOOKUP(B204,Datos!$B$65:$F$80,3,FALSE)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4" s="175" t="str">
        <f>VLOOKUP(B204,Datos!$B$65:$F$80,5,FALSE)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4" s="172" t="str">
        <f>VLOOKUP(B204,Datos!$B$65:$F$80,4,FALSE)</f>
        <v>Inicia con el análisis de la ruta jurídica y termina con la decisión final del expediente</v>
      </c>
      <c r="G204" s="208" t="s">
        <v>649</v>
      </c>
      <c r="H204" s="157" t="s">
        <v>1316</v>
      </c>
      <c r="I204" s="181">
        <f t="shared" ref="I204" si="1030">IF(K204="",0,1)</f>
        <v>1</v>
      </c>
      <c r="J204" s="159" t="str">
        <f t="shared" ref="J204" si="1031">CONCATENATE(C204," ",K204)</f>
        <v>ACCTI 37</v>
      </c>
      <c r="K204" s="159">
        <v>37</v>
      </c>
      <c r="L204" s="184">
        <v>46150</v>
      </c>
      <c r="M204" s="185">
        <f ca="1">+TODAY()-L204</f>
        <v>1</v>
      </c>
      <c r="N204" s="188" t="s">
        <v>1356</v>
      </c>
      <c r="O204" s="191" t="s">
        <v>19</v>
      </c>
      <c r="P204" s="181">
        <f>VLOOKUP(O204,Datos!$B$20:$D$25,3,FALSE)</f>
        <v>0.2</v>
      </c>
      <c r="Q204" s="191" t="s">
        <v>28</v>
      </c>
      <c r="R204" s="181">
        <f>VLOOKUP(Q204,Datos!$C$20:$D$25,2,FALSE)</f>
        <v>0.6</v>
      </c>
      <c r="S204" s="181">
        <f t="shared" ref="S204" si="1032">+IF(P204="",R204,IF(R204="",P204,IF(P204&gt;R204,P204,R204)))</f>
        <v>0.6</v>
      </c>
      <c r="T204" s="181" t="str" cm="1">
        <f t="array" ref="T204">_xlfn.IFS(S204=P204,O204,S204=R204,Q204)</f>
        <v>El riesgo afecta la imagen de la entidad con algunos usuarios de relevancia frente al logro de los objetivos</v>
      </c>
      <c r="U204" s="157" t="s">
        <v>4</v>
      </c>
      <c r="V204" s="162" t="s">
        <v>1358</v>
      </c>
      <c r="W204" s="162" t="s">
        <v>1357</v>
      </c>
      <c r="X204" s="194" t="str">
        <f t="shared" ref="X204" si="1033">CONCATENATE("Posibilidad de"," ",U204," ",V204," debido ",W204)</f>
        <v>Posibilidad de pérdida reputacional en la imagen institucional ante los grupos de interes debido a la  no aprobación del control de legalidad del acto administrativo que ordena la constitución del TECAM</v>
      </c>
      <c r="Y204" s="159" t="s">
        <v>208</v>
      </c>
      <c r="Z204" s="159" t="s">
        <v>214</v>
      </c>
      <c r="AA204" s="163" t="s">
        <v>257</v>
      </c>
      <c r="AB204" s="163" t="s">
        <v>1359</v>
      </c>
      <c r="AC204" s="163" t="s">
        <v>1309</v>
      </c>
      <c r="AD204" s="195">
        <v>6</v>
      </c>
      <c r="AE204" s="157" t="str">
        <f t="shared" ref="AE204" si="1034">IF(AD204&lt;=0,"",IF(AD204&lt;=2,"Muy Baja",IF(AD204&lt;=24,"Baja",IF(AD204&lt;=500,"Media",IF(AD204&lt;=5000,"Alta","Muy Alta")))))</f>
        <v>Baja</v>
      </c>
      <c r="AF204" s="158">
        <f t="shared" ref="AF204" si="1035">IF(AE204="","",IF(AE204="Muy Baja",0.2,IF(AE204="Baja",0.4,IF(AE204="Media",0.6,IF(AE204="Alta",0.8,IF(AE204="Muy Alta",1,))))))</f>
        <v>0.4</v>
      </c>
      <c r="AG204" s="158" t="str">
        <f t="shared" ref="AG204" si="1036">+T204</f>
        <v>El riesgo afecta la imagen de la entidad con algunos usuarios de relevancia frente al logro de los objetivos</v>
      </c>
      <c r="AH204" s="157" t="str" cm="1">
        <f t="array" ref="AH204">_xlfn.IFS(AG204=Datos!$C$6,"Leve",AG204=Datos!$D$6,"Leve",AG204=Datos!$C$7,"Menor",AG204=Datos!$D$7,"Menor",AG204=Datos!$C$8,"Moderado",AG204=Datos!$D$8,"Moderado",AG204=Datos!$C$9,"Mayor",AG204=Datos!$D$9,"Mayor",AG204=Datos!$C$10,"Catastrófico",AG204=Datos!$D$10,"Catastrófico")</f>
        <v>Moderado</v>
      </c>
      <c r="AI204" s="158">
        <f t="shared" ref="AI204" si="1037">IF(AH204="","",IF(AH204="Leve",0.2,IF(AH204="Menor",0.4,IF(AH204="Moderado",0.6,IF(AH204="Mayor",0.8,IF(AH204="Catastrófico",1,))))))</f>
        <v>0.6</v>
      </c>
      <c r="AJ204" s="157" t="str">
        <f t="shared" ref="AJ204" si="1038">IF(OR(AND(AE204="Muy Baja",AH204="Leve"),AND(AE204="Muy Baja",AH204="Menor"),AND(AE204="Baja",AH204="Leve")),"Bajo",IF(OR(AND(AE204="Muy baja",AH204="Moderado"),AND(AE204="Baja",AH204="Menor"),AND(AE204="Baja",AH204="Moderado"),AND(AE204="Media",AH204="Leve"),AND(AE204="Media",AH204="Menor"),AND(AE204="Media",AH204="Moderado"),AND(AE204="Alta",AH204="Leve"),AND(AE204="Alta",AH204="Menor")),"Moderado",IF(OR(AND(AE204="Muy Baja",AH204="Mayor"),AND(AE204="Baja",AH204="Mayor"),AND(AE204="Media",AH204="Mayor"),AND(AE204="Alta",AH204="Moderado"),AND(AE204="Alta",AH204="Mayor"),AND(AE204="Muy Alta",AH204="Leve"),AND(AE204="Muy Alta",AH204="Menor"),AND(AE204="Muy Alta",AH204="Moderado"),AND(AE204="Muy Alta",AH204="Mayor")),"Alto",IF(OR(AND(AE204="Muy Baja",AH204="Catastrófico"),AND(AE204="Baja",AH204="Catastrófico"),AND(AE204="Media",AH204="Catastrófico"),AND(AE204="Alta",AH204="Catastrófico"),AND(AE204="Muy Alta",AH204="Catastrófico")),"Extremo",""))))</f>
        <v>Moderado</v>
      </c>
      <c r="AK204" s="196" t="str" cm="1">
        <f t="array" ref="AK204">_xlfn.IFS(AJ204="Bajo","Aceptar",AJ204="Moderado","Reducir",AJ204="Alto","Reducir",AJ204="Extremo","Reducir")</f>
        <v>Reducir</v>
      </c>
      <c r="AL204" s="20" t="str">
        <f>CONCATENATE(J204," Control"," 1")</f>
        <v>ACCTI 37 Control 1</v>
      </c>
      <c r="AM204" s="22" t="s">
        <v>1310</v>
      </c>
      <c r="AN204" s="22" t="s">
        <v>1360</v>
      </c>
      <c r="AO204" s="22" t="s">
        <v>1361</v>
      </c>
      <c r="AP204" s="22" t="str">
        <f>CONCATENATE(AM204," ",AN204," a través de ",AO204)</f>
        <v>La DIRECCIÓN DE ACCESO A TIERRAS  realiza la revisión técnica y jurídica rigurosa al expediente, a través de la memoria justificativa (documento de elaboración del TECAM) cada vez que se proyecte un acuerdo TECAM</v>
      </c>
      <c r="AQ204" s="20" t="s">
        <v>54</v>
      </c>
      <c r="AR204" s="20" t="str">
        <f>IF(OR(AQ204="Preventivo",AQ204="Detectivo"),"Probabilidad",IF(AQ204="Correctivo","Impacto",""))</f>
        <v>Probabilidad</v>
      </c>
      <c r="AS204" s="20" t="s">
        <v>56</v>
      </c>
      <c r="AT204" s="20" t="str">
        <f>IF(AND(AQ204="Preventivo",AS204="Automático"),"50%",IF(AND(AQ204="Preventivo",AS204="Manual"),"40%",IF(AND(AQ204="Detectivo",AS204="Automático"),"40%",IF(AND(AQ204="Detectivo",AS204="Manual"),"30%",IF(AND(AQ204="Correctivo",AS204="Automático"),"35%",IF(AND(AQ204="Correctivo",AS204="Manual"),"25%",""))))))</f>
        <v>30%</v>
      </c>
      <c r="AU204" s="20" t="s">
        <v>1</v>
      </c>
      <c r="AV204" s="20" t="s">
        <v>2</v>
      </c>
      <c r="AW204" s="20" t="s">
        <v>3</v>
      </c>
      <c r="AX204" s="21">
        <f t="shared" ref="AX204" si="1039">+IF(AR204="Probabilidad",AF204-(AF204*AT204),AF204)</f>
        <v>0.28000000000000003</v>
      </c>
      <c r="AY204" s="20" t="str">
        <f t="shared" ref="AY204:AY271" si="1040">IFERROR(IF(AX204="","",IF(AX204&lt;=20%,"Muy Baja",IF(AX204&lt;=40%,"Baja",IF(AX204&lt;=60%,"Media",IF(AX204&lt;=80%,"Alta","Muy Alta"))))),"")</f>
        <v>Baja</v>
      </c>
      <c r="AZ204" s="21">
        <f t="shared" ref="AZ204" si="1041">+IF(AR204="Impacto",AI204-(AI204*AT204),AI204)</f>
        <v>0.6</v>
      </c>
      <c r="BA204" s="20" t="str">
        <f t="shared" ref="BA204:BA271" si="1042">IFERROR(IF(AZ204="","",IF(AZ204&lt;=0.2,"Leve",IF(AZ204&lt;=0.4,"Menor",IF(AZ204&lt;=0.6,"Moderado",IF(AZ204&lt;=0.8,"Mayor","Catastrófico"))))),"")</f>
        <v>Moderado</v>
      </c>
      <c r="BB204" s="159" t="str">
        <f t="shared" ref="BB204" si="1043">IF(OR(AND(AY207="Muy Baja",BA207="Leve"),AND(AY207="Muy Baja",BA207="Menor"),AND(AY207="Baja",BA207="Leve")),"Bajo",IF(OR(AND(AY207="Muy baja",BA207="Moderado"),AND(AY207="Baja",BA207="Menor"),AND(AY207="Baja",BA207="Moderado"),AND(AY207="Media",BA207="Leve"),AND(AY207="Media",BA207="Menor"),AND(AY207="Media",BA207="Moderado"),AND(AY207="Alta",BA207="Leve"),AND(AY207="Alta",BA207="Menor")),"Moderado",IF(OR(AND(AY207="Muy Baja",BA207="Mayor"),AND(AY207="Baja",BA207="Mayor"),AND(AY207="Media",BA207="Mayor"),AND(AY207="Alta",BA207="Moderado"),AND(AY207="Alta",BA207="Mayor"),AND(AY207="Muy Alta",BA207="Leve"),AND(AY207="Muy Alta",BA207="Menor"),AND(AY207="Muy Alta",BA207="Moderado"),AND(AY207="Muy Alta",BA207="Mayor")),"Alto",IF(OR(AND(AY207="Muy Baja",BA207="Catastrófico"),AND(AY207="Baja",BA207="Catastrófico"),AND(AY207="Media",BA207="Catastrófico"),AND(AY207="Alta",BA207="Catastrófico"),AND(AY207="Muy Alta",BA207="Catastrófico")),"Extremo",""))))</f>
        <v>Moderado</v>
      </c>
      <c r="BC204" s="159" t="str" cm="1">
        <f t="array" ref="BC204">_xlfn.IFS(BB204="Bajo","Aceptar",BB204="Moderado","Reducir",BB204="Alto","Reducir",BB204="Extremo","Reducir")</f>
        <v>Reducir</v>
      </c>
      <c r="BD204" s="197" t="str" cm="1">
        <f t="array" ref="BD204">_xlfn.IFS(BC204="Aceptar","No",BC204="Reducir","Si")</f>
        <v>Si</v>
      </c>
      <c r="BE204" s="20" t="str">
        <f>CONCATENATE(J204," Acción preventiva"," 1")</f>
        <v>ACCTI 37 Acción preventiva 1</v>
      </c>
      <c r="BF204" s="22" t="s">
        <v>592</v>
      </c>
      <c r="BG204" s="22" t="s">
        <v>1366</v>
      </c>
      <c r="BH204" s="22" t="s">
        <v>1367</v>
      </c>
      <c r="BI204" s="20">
        <f>+SUM(BJ204:BU204)</f>
        <v>1</v>
      </c>
      <c r="BJ204" s="20"/>
      <c r="BK204" s="20"/>
      <c r="BL204" s="20"/>
      <c r="BM204" s="20"/>
      <c r="BN204" s="20"/>
      <c r="BO204" s="20"/>
      <c r="BP204" s="20"/>
      <c r="BQ204" s="20">
        <v>1</v>
      </c>
      <c r="BR204" s="20"/>
      <c r="BS204" s="20"/>
      <c r="BT204" s="20"/>
      <c r="BU204" s="20"/>
      <c r="BV204" s="200">
        <f t="shared" ref="BV204:BV264" si="1044">+AVERAGE(CI204:CI207)/AVERAGE(BI204:BI207)</f>
        <v>0</v>
      </c>
      <c r="BW204" s="37"/>
      <c r="BX204" s="37"/>
      <c r="BY204" s="37"/>
      <c r="BZ204" s="37"/>
      <c r="CA204" s="37"/>
      <c r="CB204" s="37"/>
      <c r="CC204" s="37"/>
      <c r="CD204" s="37"/>
      <c r="CE204" s="37"/>
      <c r="CF204" s="37"/>
      <c r="CG204" s="37"/>
      <c r="CH204" s="37"/>
      <c r="CI204" s="37">
        <f t="shared" si="1022"/>
        <v>0</v>
      </c>
      <c r="CJ204" s="38"/>
      <c r="CK204" s="23"/>
      <c r="CL204" s="24"/>
      <c r="CM204" s="166">
        <f t="shared" ref="CM204" si="1045">+AD204</f>
        <v>6</v>
      </c>
      <c r="CN204" s="25">
        <f t="shared" ref="CN204" si="1046">1-(CL204/CM204)</f>
        <v>1</v>
      </c>
      <c r="CO204" s="23" t="str" cm="1">
        <f t="array" ref="CO204">+_xlfn.IFS(CN204&lt;0.8,"Cambio",CN204&lt;0.9,"Revisión de control",CN204&gt;0.89,"Se mantiene")</f>
        <v>Se mantiene</v>
      </c>
      <c r="CP204" s="144"/>
      <c r="CQ204" s="144"/>
      <c r="CR204" s="144"/>
      <c r="CS204" s="144"/>
      <c r="CT204" s="25">
        <f>(_xlfn.IFS(CK204="",1,CK204="SI",0)+_xlfn.IFS(CP204="",1,CP204="SI",1,CP204="NO",0)+_xlfn.IFS(CQ204="",1,CQ204="SI",1,CQ204="NO",0)+_xlfn.IFS(CR204="",1,CR204="SI",1,CR204="NO",0)+_xlfn.IFS(CS204="",1,CS204="SI",1,CS204="NO",0))/5</f>
        <v>1</v>
      </c>
    </row>
    <row r="205" spans="1:98" ht="60" customHeight="1" x14ac:dyDescent="0.35">
      <c r="A205" s="147" t="s">
        <v>591</v>
      </c>
      <c r="B205" s="205"/>
      <c r="C205" s="149" t="s">
        <v>149</v>
      </c>
      <c r="D205" s="173"/>
      <c r="E205" s="176"/>
      <c r="F205" s="173"/>
      <c r="G205" s="208"/>
      <c r="H205" s="157"/>
      <c r="I205" s="182"/>
      <c r="J205" s="160"/>
      <c r="K205" s="160"/>
      <c r="L205" s="184"/>
      <c r="M205" s="186"/>
      <c r="N205" s="189"/>
      <c r="O205" s="192"/>
      <c r="P205" s="182"/>
      <c r="Q205" s="192"/>
      <c r="R205" s="182"/>
      <c r="S205" s="182"/>
      <c r="T205" s="182"/>
      <c r="U205" s="157"/>
      <c r="V205" s="162"/>
      <c r="W205" s="162"/>
      <c r="X205" s="194"/>
      <c r="Y205" s="160"/>
      <c r="Z205" s="160"/>
      <c r="AA205" s="164"/>
      <c r="AB205" s="164"/>
      <c r="AC205" s="164"/>
      <c r="AD205" s="195"/>
      <c r="AE205" s="157"/>
      <c r="AF205" s="158"/>
      <c r="AG205" s="157"/>
      <c r="AH205" s="157"/>
      <c r="AI205" s="158"/>
      <c r="AJ205" s="157"/>
      <c r="AK205" s="196"/>
      <c r="AL205" s="20" t="str">
        <f>CONCATENATE(J204," Control"," 2")</f>
        <v>ACCTI 37 Control 2</v>
      </c>
      <c r="AM205" s="22" t="s">
        <v>1310</v>
      </c>
      <c r="AN205" s="22" t="s">
        <v>1362</v>
      </c>
      <c r="AO205" s="22" t="s">
        <v>1363</v>
      </c>
      <c r="AP205" s="22" t="str">
        <f>CONCATENATE(AM205," ",AN205," a través de ",AO205)</f>
        <v>La DIRECCIÓN DE ACCESO A TIERRAS con el apoyo de la OFICINA JURÍDICA y Consejo Directivo de la Agencia, realizan la revisión técnica jurídica al expediente, a través de el concepto de viabilidad jurídica y el proyecto de acuerdo del TECAM, respectivamente</v>
      </c>
      <c r="AQ205" s="20" t="s">
        <v>54</v>
      </c>
      <c r="AR205" s="20" t="str">
        <f>IF(OR(AQ205="Preventivo",AQ205="Detectivo"),"Probabilidad",IF(AQ205="Correctivo","Impacto",""))</f>
        <v>Probabilidad</v>
      </c>
      <c r="AS205" s="20" t="s">
        <v>56</v>
      </c>
      <c r="AT205" s="20" t="str">
        <f>IF(AND(AQ205="Preventivo",AS205="Automático"),"50%",IF(AND(AQ205="Preventivo",AS205="Manual"),"40%",IF(AND(AQ205="Detectivo",AS205="Automático"),"40%",IF(AND(AQ205="Detectivo",AS205="Manual"),"30%",IF(AND(AQ205="Correctivo",AS205="Automático"),"35%",IF(AND(AQ205="Correctivo",AS205="Manual"),"25%",""))))))</f>
        <v>30%</v>
      </c>
      <c r="AU205" s="20" t="s">
        <v>1</v>
      </c>
      <c r="AV205" s="20" t="s">
        <v>2</v>
      </c>
      <c r="AW205" s="20" t="s">
        <v>3</v>
      </c>
      <c r="AX205" s="21">
        <f t="shared" ref="AX205:AX207" si="1047">+IF(AR205="Probabilidad",AX204-(AX204*AT205),AX204)</f>
        <v>0.19600000000000001</v>
      </c>
      <c r="AY205" s="20" t="str">
        <f t="shared" si="1040"/>
        <v>Muy Baja</v>
      </c>
      <c r="AZ205" s="21">
        <f t="shared" ref="AZ205:AZ207" si="1048">+IF(AR205="Impacto",AZ204-(AZ204*AT205),AZ204)</f>
        <v>0.6</v>
      </c>
      <c r="BA205" s="20" t="str">
        <f t="shared" si="1042"/>
        <v>Moderado</v>
      </c>
      <c r="BB205" s="160"/>
      <c r="BC205" s="160"/>
      <c r="BD205" s="198"/>
      <c r="BE205" s="20" t="str">
        <f>CONCATENATE(J204," Acción preventiva"," 2")</f>
        <v>ACCTI 37 Acción preventiva 2</v>
      </c>
      <c r="BF205" s="22" t="s">
        <v>592</v>
      </c>
      <c r="BG205" s="22" t="s">
        <v>1368</v>
      </c>
      <c r="BH205" s="22" t="s">
        <v>1367</v>
      </c>
      <c r="BI205" s="20">
        <f>+SUM(BJ205:BU205)</f>
        <v>1</v>
      </c>
      <c r="BJ205" s="20"/>
      <c r="BK205" s="20"/>
      <c r="BL205" s="20"/>
      <c r="BM205" s="20"/>
      <c r="BN205" s="20">
        <v>1</v>
      </c>
      <c r="BO205" s="20"/>
      <c r="BP205" s="20"/>
      <c r="BQ205" s="20"/>
      <c r="BR205" s="20"/>
      <c r="BS205" s="20"/>
      <c r="BT205" s="20"/>
      <c r="BU205" s="20"/>
      <c r="BV205" s="200"/>
      <c r="BW205" s="37"/>
      <c r="BX205" s="37"/>
      <c r="BY205" s="37"/>
      <c r="BZ205" s="37"/>
      <c r="CA205" s="37"/>
      <c r="CB205" s="37"/>
      <c r="CC205" s="37"/>
      <c r="CD205" s="37"/>
      <c r="CE205" s="37"/>
      <c r="CF205" s="37"/>
      <c r="CG205" s="37"/>
      <c r="CH205" s="37"/>
      <c r="CI205" s="37">
        <f t="shared" si="1022"/>
        <v>0</v>
      </c>
      <c r="CJ205" s="38"/>
      <c r="CK205" s="23"/>
      <c r="CL205" s="24"/>
      <c r="CM205" s="167"/>
      <c r="CN205" s="25">
        <f t="shared" ref="CN205" si="1049">1-(CL205/CM204)</f>
        <v>1</v>
      </c>
      <c r="CO205" s="23" t="str" cm="1">
        <f t="array" ref="CO205">+_xlfn.IFS(CN205&lt;0.8,"Cambio",CN205&lt;0.9,"Revisión de control",CN205&gt;0.89,"Se mantiene")</f>
        <v>Se mantiene</v>
      </c>
      <c r="CP205" s="144"/>
      <c r="CQ205" s="144"/>
      <c r="CR205" s="144"/>
      <c r="CS205" s="144"/>
      <c r="CT205" s="25">
        <f>(_xlfn.IFS(CK205="",1,CK205="SI",0)+_xlfn.IFS(CP205="",1,CP205="SI",1,CP205="NO",0)+_xlfn.IFS(CQ205="",1,CQ205="SI",1,CQ205="NO",0)+_xlfn.IFS(CR205="",1,CR205="SI",1,CR205="NO",0)+_xlfn.IFS(CS205="",1,CS205="SI",1,CS205="NO",0))/5</f>
        <v>1</v>
      </c>
    </row>
    <row r="206" spans="1:98" ht="60" customHeight="1" x14ac:dyDescent="0.35">
      <c r="A206" s="147" t="s">
        <v>591</v>
      </c>
      <c r="B206" s="205"/>
      <c r="C206" s="149" t="s">
        <v>149</v>
      </c>
      <c r="D206" s="173"/>
      <c r="E206" s="176"/>
      <c r="F206" s="173"/>
      <c r="G206" s="208"/>
      <c r="H206" s="157"/>
      <c r="I206" s="182"/>
      <c r="J206" s="160"/>
      <c r="K206" s="160"/>
      <c r="L206" s="184"/>
      <c r="M206" s="186"/>
      <c r="N206" s="189"/>
      <c r="O206" s="192"/>
      <c r="P206" s="182"/>
      <c r="Q206" s="192"/>
      <c r="R206" s="182"/>
      <c r="S206" s="182"/>
      <c r="T206" s="182"/>
      <c r="U206" s="157"/>
      <c r="V206" s="162"/>
      <c r="W206" s="162"/>
      <c r="X206" s="194"/>
      <c r="Y206" s="160"/>
      <c r="Z206" s="160"/>
      <c r="AA206" s="164"/>
      <c r="AB206" s="164"/>
      <c r="AC206" s="164"/>
      <c r="AD206" s="195"/>
      <c r="AE206" s="157"/>
      <c r="AF206" s="158"/>
      <c r="AG206" s="157"/>
      <c r="AH206" s="157"/>
      <c r="AI206" s="158"/>
      <c r="AJ206" s="157"/>
      <c r="AK206" s="196"/>
      <c r="AL206" s="20" t="str">
        <f>CONCATENATE(J204," Control"," 3")</f>
        <v>ACCTI 37 Control 3</v>
      </c>
      <c r="AM206" s="22" t="s">
        <v>1310</v>
      </c>
      <c r="AN206" s="22" t="s">
        <v>1364</v>
      </c>
      <c r="AO206" s="22" t="s">
        <v>1365</v>
      </c>
      <c r="AP206" s="22" t="str">
        <f>CONCATENATE(AM206," ",AN206," a través de ",AO206)</f>
        <v>La DIRECCIÓN DE ACCESO A TIERRAS realiza una nuevo acuerdo TECAM a través de de la identificación de los criterios de incumplimiento, para realizar las correcciones correspondientes al proyecto de acuerdo TECAM que se anulo</v>
      </c>
      <c r="AQ206" s="20" t="s">
        <v>55</v>
      </c>
      <c r="AR206" s="20" t="str">
        <f>IF(OR(AQ206="Preventivo",AQ206="Detectivo"),"Probabilidad",IF(AQ206="Correctivo","Impacto",""))</f>
        <v>Impacto</v>
      </c>
      <c r="AS206" s="20" t="s">
        <v>56</v>
      </c>
      <c r="AT206" s="20" t="str">
        <f>IF(AND(AQ206="Preventivo",AS206="Automático"),"50%",IF(AND(AQ206="Preventivo",AS206="Manual"),"40%",IF(AND(AQ206="Detectivo",AS206="Automático"),"40%",IF(AND(AQ206="Detectivo",AS206="Manual"),"30%",IF(AND(AQ206="Correctivo",AS206="Automático"),"35%",IF(AND(AQ206="Correctivo",AS206="Manual"),"25%",""))))))</f>
        <v>25%</v>
      </c>
      <c r="AU206" s="20" t="s">
        <v>1</v>
      </c>
      <c r="AV206" s="20" t="s">
        <v>2</v>
      </c>
      <c r="AW206" s="20" t="s">
        <v>3</v>
      </c>
      <c r="AX206" s="21">
        <f t="shared" si="1047"/>
        <v>0.19600000000000001</v>
      </c>
      <c r="AY206" s="20" t="str">
        <f t="shared" si="1040"/>
        <v>Muy Baja</v>
      </c>
      <c r="AZ206" s="21">
        <f t="shared" si="1048"/>
        <v>0.44999999999999996</v>
      </c>
      <c r="BA206" s="20" t="str">
        <f t="shared" si="1042"/>
        <v>Moderado</v>
      </c>
      <c r="BB206" s="160"/>
      <c r="BC206" s="160"/>
      <c r="BD206" s="198"/>
      <c r="BE206" s="20" t="str">
        <f>CONCATENATE(J204," Acción preventiva"," 3")</f>
        <v>ACCTI 37 Acción preventiva 3</v>
      </c>
      <c r="BF206" s="22"/>
      <c r="BG206" s="22"/>
      <c r="BH206" s="22"/>
      <c r="BI206" s="20">
        <f>+SUM(BJ206:BU206)</f>
        <v>0</v>
      </c>
      <c r="BJ206" s="20"/>
      <c r="BK206" s="20"/>
      <c r="BL206" s="20"/>
      <c r="BM206" s="20"/>
      <c r="BN206" s="20"/>
      <c r="BO206" s="20"/>
      <c r="BP206" s="20"/>
      <c r="BQ206" s="20"/>
      <c r="BR206" s="20"/>
      <c r="BS206" s="20"/>
      <c r="BT206" s="20"/>
      <c r="BU206" s="20"/>
      <c r="BV206" s="200"/>
      <c r="BW206" s="37"/>
      <c r="BX206" s="37"/>
      <c r="BY206" s="37"/>
      <c r="BZ206" s="37"/>
      <c r="CA206" s="37"/>
      <c r="CB206" s="37"/>
      <c r="CC206" s="37"/>
      <c r="CD206" s="37"/>
      <c r="CE206" s="37"/>
      <c r="CF206" s="37"/>
      <c r="CG206" s="37"/>
      <c r="CH206" s="37"/>
      <c r="CI206" s="37">
        <f t="shared" si="1022"/>
        <v>0</v>
      </c>
      <c r="CJ206" s="38"/>
      <c r="CK206" s="23"/>
      <c r="CL206" s="24"/>
      <c r="CM206" s="167"/>
      <c r="CN206" s="25">
        <f t="shared" ref="CN206" si="1050">1-(CL206/CM204)</f>
        <v>1</v>
      </c>
      <c r="CO206" s="23" t="str" cm="1">
        <f t="array" ref="CO206">+_xlfn.IFS(CN206&lt;0.8,"Cambio",CN206&lt;0.9,"Revisión de control",CN206&gt;0.89,"Se mantiene")</f>
        <v>Se mantiene</v>
      </c>
      <c r="CP206" s="144"/>
      <c r="CQ206" s="144"/>
      <c r="CR206" s="144"/>
      <c r="CS206" s="144"/>
      <c r="CT206" s="25">
        <f>(_xlfn.IFS(CK206="",1,CK206="SI",0)+_xlfn.IFS(CP206="",1,CP206="SI",1,CP206="NO",0)+_xlfn.IFS(CQ206="",1,CQ206="SI",1,CQ206="NO",0)+_xlfn.IFS(CR206="",1,CR206="SI",1,CR206="NO",0)+_xlfn.IFS(CS206="",1,CS206="SI",1,CS206="NO",0))/5</f>
        <v>1</v>
      </c>
    </row>
    <row r="207" spans="1:98" ht="60" customHeight="1" x14ac:dyDescent="0.35">
      <c r="A207" s="147" t="s">
        <v>591</v>
      </c>
      <c r="B207" s="206"/>
      <c r="C207" s="149" t="s">
        <v>149</v>
      </c>
      <c r="D207" s="174"/>
      <c r="E207" s="177"/>
      <c r="F207" s="174"/>
      <c r="G207" s="208"/>
      <c r="H207" s="157"/>
      <c r="I207" s="183"/>
      <c r="J207" s="161"/>
      <c r="K207" s="161"/>
      <c r="L207" s="184"/>
      <c r="M207" s="187"/>
      <c r="N207" s="190"/>
      <c r="O207" s="193"/>
      <c r="P207" s="183"/>
      <c r="Q207" s="193"/>
      <c r="R207" s="183"/>
      <c r="S207" s="183"/>
      <c r="T207" s="183"/>
      <c r="U207" s="157"/>
      <c r="V207" s="162"/>
      <c r="W207" s="162"/>
      <c r="X207" s="194"/>
      <c r="Y207" s="161"/>
      <c r="Z207" s="161"/>
      <c r="AA207" s="165"/>
      <c r="AB207" s="165"/>
      <c r="AC207" s="165"/>
      <c r="AD207" s="195"/>
      <c r="AE207" s="157"/>
      <c r="AF207" s="158"/>
      <c r="AG207" s="157"/>
      <c r="AH207" s="157"/>
      <c r="AI207" s="158"/>
      <c r="AJ207" s="157"/>
      <c r="AK207" s="196"/>
      <c r="AL207" s="20" t="str">
        <f>CONCATENATE(J204," Control"," 4")</f>
        <v>ACCTI 37 Control 4</v>
      </c>
      <c r="AM207" s="22"/>
      <c r="AN207" s="22"/>
      <c r="AO207" s="22"/>
      <c r="AP207" s="22" t="str">
        <f>CONCATENATE(AM207," ",AN207," a través de ",AO207)</f>
        <v xml:space="preserve">  a través de </v>
      </c>
      <c r="AQ207" s="20"/>
      <c r="AR207" s="20" t="str">
        <f>IF(OR(AQ207="Preventivo",AQ207="Detectivo"),"Probabilidad",IF(AQ207="Correctivo","Impacto",""))</f>
        <v/>
      </c>
      <c r="AS207" s="20"/>
      <c r="AT207" s="20" t="str">
        <f>IF(AND(AQ207="Preventivo",AS207="Automático"),"50%",IF(AND(AQ207="Preventivo",AS207="Manual"),"40%",IF(AND(AQ207="Detectivo",AS207="Automático"),"40%",IF(AND(AQ207="Detectivo",AS207="Manual"),"30%",IF(AND(AQ207="Correctivo",AS207="Automático"),"35%",IF(AND(AQ207="Correctivo",AS207="Manual"),"25%",""))))))</f>
        <v/>
      </c>
      <c r="AU207" s="20"/>
      <c r="AV207" s="20"/>
      <c r="AW207" s="20"/>
      <c r="AX207" s="21">
        <f t="shared" si="1047"/>
        <v>0.19600000000000001</v>
      </c>
      <c r="AY207" s="20" t="str">
        <f t="shared" si="1040"/>
        <v>Muy Baja</v>
      </c>
      <c r="AZ207" s="21">
        <f t="shared" si="1048"/>
        <v>0.44999999999999996</v>
      </c>
      <c r="BA207" s="20" t="str">
        <f t="shared" si="1042"/>
        <v>Moderado</v>
      </c>
      <c r="BB207" s="161"/>
      <c r="BC207" s="161"/>
      <c r="BD207" s="199"/>
      <c r="BE207" s="20" t="str">
        <f>CONCATENATE(J204," Acción preventiva"," 4")</f>
        <v>ACCTI 37 Acción preventiva 4</v>
      </c>
      <c r="BF207" s="22"/>
      <c r="BG207" s="22"/>
      <c r="BH207" s="22"/>
      <c r="BI207" s="20">
        <f>+SUM(BJ207:BU207)</f>
        <v>0</v>
      </c>
      <c r="BJ207" s="20"/>
      <c r="BK207" s="20"/>
      <c r="BL207" s="20"/>
      <c r="BM207" s="20"/>
      <c r="BN207" s="20"/>
      <c r="BO207" s="20"/>
      <c r="BP207" s="20"/>
      <c r="BQ207" s="20"/>
      <c r="BR207" s="20"/>
      <c r="BS207" s="20"/>
      <c r="BT207" s="20"/>
      <c r="BU207" s="20"/>
      <c r="BV207" s="200"/>
      <c r="BW207" s="37"/>
      <c r="BX207" s="37"/>
      <c r="BY207" s="37"/>
      <c r="BZ207" s="37"/>
      <c r="CA207" s="37"/>
      <c r="CB207" s="37"/>
      <c r="CC207" s="37"/>
      <c r="CD207" s="37"/>
      <c r="CE207" s="37"/>
      <c r="CF207" s="37"/>
      <c r="CG207" s="37"/>
      <c r="CH207" s="37"/>
      <c r="CI207" s="37">
        <f t="shared" si="1022"/>
        <v>0</v>
      </c>
      <c r="CJ207" s="38"/>
      <c r="CK207" s="23"/>
      <c r="CL207" s="24"/>
      <c r="CM207" s="168"/>
      <c r="CN207" s="25">
        <f t="shared" ref="CN207" si="1051">1-(CL207/CM204)</f>
        <v>1</v>
      </c>
      <c r="CO207" s="23" t="str" cm="1">
        <f t="array" ref="CO207">+_xlfn.IFS(CN207&lt;0.8,"Cambio",CN207&lt;0.9,"Revisión de control",CN207&gt;0.89,"Se mantiene")</f>
        <v>Se mantiene</v>
      </c>
      <c r="CP207" s="144"/>
      <c r="CQ207" s="144"/>
      <c r="CR207" s="144"/>
      <c r="CS207" s="144"/>
      <c r="CT207" s="25">
        <f>(_xlfn.IFS(CK207="",1,CK207="SI",0)+_xlfn.IFS(CP207="",1,CP207="SI",1,CP207="NO",0)+_xlfn.IFS(CQ207="",1,CQ207="SI",1,CQ207="NO",0)+_xlfn.IFS(CR207="",1,CR207="SI",1,CR207="NO",0)+_xlfn.IFS(CS207="",1,CS207="SI",1,CS207="NO",0))/5</f>
        <v>1</v>
      </c>
    </row>
    <row r="208" spans="1:98" ht="60" customHeight="1" x14ac:dyDescent="0.35">
      <c r="A208" s="147" t="s">
        <v>549</v>
      </c>
      <c r="B208" s="204" t="s">
        <v>148</v>
      </c>
      <c r="C208" s="149" t="s">
        <v>149</v>
      </c>
      <c r="D208" s="172" t="str">
        <f>VLOOKUP(B208,Datos!$B$65:$F$80,3,FALSE)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8" s="175" t="str">
        <f>VLOOKUP(B208,Datos!$B$65:$F$80,5,FALSE)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8" s="172" t="str">
        <f>VLOOKUP(B208,Datos!$B$65:$F$80,4,FALSE)</f>
        <v>Inicia con el análisis de la ruta jurídica y termina con la decisión final del expediente</v>
      </c>
      <c r="G208" s="208" t="s">
        <v>1025</v>
      </c>
      <c r="H208" s="157" t="s">
        <v>1033</v>
      </c>
      <c r="I208" s="181">
        <f t="shared" ref="I208" si="1052">IF(K208="",0,1)</f>
        <v>1</v>
      </c>
      <c r="J208" s="159" t="str">
        <f t="shared" ref="J208" si="1053">CONCATENATE(C208," ",K208)</f>
        <v>ACCTI 38</v>
      </c>
      <c r="K208" s="159">
        <v>38</v>
      </c>
      <c r="L208" s="184">
        <v>46150</v>
      </c>
      <c r="M208" s="185">
        <f ca="1">+TODAY()-L208</f>
        <v>1</v>
      </c>
      <c r="N208" s="188" t="s">
        <v>1061</v>
      </c>
      <c r="O208" s="191" t="s">
        <v>19</v>
      </c>
      <c r="P208" s="181">
        <f>VLOOKUP(O208,Datos!$B$20:$D$25,3,FALSE)</f>
        <v>0.2</v>
      </c>
      <c r="Q208" s="191" t="s">
        <v>28</v>
      </c>
      <c r="R208" s="181">
        <f>VLOOKUP(Q208,Datos!$C$20:$D$25,2,FALSE)</f>
        <v>0.6</v>
      </c>
      <c r="S208" s="181">
        <f t="shared" ref="S208" si="1054">+IF(P208="",R208,IF(R208="",P208,IF(P208&gt;R208,P208,R208)))</f>
        <v>0.6</v>
      </c>
      <c r="T208" s="181" t="str" cm="1">
        <f t="array" ref="T208">_xlfn.IFS(S208=P208,O208,S208=R208,Q208)</f>
        <v>El riesgo afecta la imagen de la entidad con algunos usuarios de relevancia frente al logro de los objetivos</v>
      </c>
      <c r="U208" s="157" t="s">
        <v>4</v>
      </c>
      <c r="V208" s="162" t="s">
        <v>1062</v>
      </c>
      <c r="W208" s="162" t="s">
        <v>1063</v>
      </c>
      <c r="X208" s="194" t="str">
        <f t="shared" ref="X208" si="1055">CONCATENATE("Posibilidad de"," ",U208," ",V208," debido ",W208)</f>
        <v>Posibilidad de pérdida reputacional  de la entidad ante las comunidades Negras debido al incumplimiento de la ejecución del Plan de Acción Institucional formulado para la Titulación Colectiva de Comunidades Negras</v>
      </c>
      <c r="Y208" s="159" t="s">
        <v>208</v>
      </c>
      <c r="Z208" s="159" t="s">
        <v>214</v>
      </c>
      <c r="AA208" s="163" t="s">
        <v>343</v>
      </c>
      <c r="AB208" s="163" t="s">
        <v>1037</v>
      </c>
      <c r="AC208" s="163" t="s">
        <v>1064</v>
      </c>
      <c r="AD208" s="195">
        <v>4</v>
      </c>
      <c r="AE208" s="157" t="str">
        <f t="shared" ref="AE208" si="1056">IF(AD208&lt;=0,"",IF(AD208&lt;=2,"Muy Baja",IF(AD208&lt;=24,"Baja",IF(AD208&lt;=500,"Media",IF(AD208&lt;=5000,"Alta","Muy Alta")))))</f>
        <v>Baja</v>
      </c>
      <c r="AF208" s="158">
        <f t="shared" ref="AF208" si="1057">IF(AE208="","",IF(AE208="Muy Baja",0.2,IF(AE208="Baja",0.4,IF(AE208="Media",0.6,IF(AE208="Alta",0.8,IF(AE208="Muy Alta",1,))))))</f>
        <v>0.4</v>
      </c>
      <c r="AG208" s="158" t="str">
        <f t="shared" ref="AG208" si="1058">+T208</f>
        <v>El riesgo afecta la imagen de la entidad con algunos usuarios de relevancia frente al logro de los objetivos</v>
      </c>
      <c r="AH208" s="157" t="str" cm="1">
        <f t="array" ref="AH208">_xlfn.IFS(AG208=Datos!$C$6,"Leve",AG208=Datos!$D$6,"Leve",AG208=Datos!$C$7,"Menor",AG208=Datos!$D$7,"Menor",AG208=Datos!$C$8,"Moderado",AG208=Datos!$D$8,"Moderado",AG208=Datos!$C$9,"Mayor",AG208=Datos!$D$9,"Mayor",AG208=Datos!$C$10,"Catastrófico",AG208=Datos!$D$10,"Catastrófico")</f>
        <v>Moderado</v>
      </c>
      <c r="AI208" s="158">
        <f t="shared" ref="AI208" si="1059">IF(AH208="","",IF(AH208="Leve",0.2,IF(AH208="Menor",0.4,IF(AH208="Moderado",0.6,IF(AH208="Mayor",0.8,IF(AH208="Catastrófico",1,))))))</f>
        <v>0.6</v>
      </c>
      <c r="AJ208" s="157" t="str">
        <f t="shared" ref="AJ208" si="1060">IF(OR(AND(AE208="Muy Baja",AH208="Leve"),AND(AE208="Muy Baja",AH208="Menor"),AND(AE208="Baja",AH208="Leve")),"Bajo",IF(OR(AND(AE208="Muy baja",AH208="Moderado"),AND(AE208="Baja",AH208="Menor"),AND(AE208="Baja",AH208="Moderado"),AND(AE208="Media",AH208="Leve"),AND(AE208="Media",AH208="Menor"),AND(AE208="Media",AH208="Moderado"),AND(AE208="Alta",AH208="Leve"),AND(AE208="Alta",AH208="Menor")),"Moderado",IF(OR(AND(AE208="Muy Baja",AH208="Mayor"),AND(AE208="Baja",AH208="Mayor"),AND(AE208="Media",AH208="Mayor"),AND(AE208="Alta",AH208="Moderado"),AND(AE208="Alta",AH208="Mayor"),AND(AE208="Muy Alta",AH208="Leve"),AND(AE208="Muy Alta",AH208="Menor"),AND(AE208="Muy Alta",AH208="Moderado"),AND(AE208="Muy Alta",AH208="Mayor")),"Alto",IF(OR(AND(AE208="Muy Baja",AH208="Catastrófico"),AND(AE208="Baja",AH208="Catastrófico"),AND(AE208="Media",AH208="Catastrófico"),AND(AE208="Alta",AH208="Catastrófico"),AND(AE208="Muy Alta",AH208="Catastrófico")),"Extremo",""))))</f>
        <v>Moderado</v>
      </c>
      <c r="AK208" s="196" t="str" cm="1">
        <f t="array" ref="AK208">_xlfn.IFS(AJ208="Bajo","Aceptar",AJ208="Moderado","Reducir",AJ208="Alto","Reducir",AJ208="Extremo","Reducir")</f>
        <v>Reducir</v>
      </c>
      <c r="AL208" s="20" t="str">
        <f>CONCATENATE(J208," Control"," 1")</f>
        <v>ACCTI 38 Control 1</v>
      </c>
      <c r="AM208" s="22" t="s">
        <v>1048</v>
      </c>
      <c r="AN208" s="22" t="s">
        <v>1053</v>
      </c>
      <c r="AO208" s="22" t="s">
        <v>1065</v>
      </c>
      <c r="AP208" s="22" t="str">
        <f t="shared" si="1017"/>
        <v>La DIRECCIÓN DE ASUNTOS ÉTNICOS verifica el cumplimiento de requisitos establecidos en la ley para dar apertura al expediente a través de registro de la información de solicitud en el archivo Base de Datos DAE cada vez que exista una solicitud presentada por el representante legal de la comunidad negra a la ANT</v>
      </c>
      <c r="AQ208" s="20" t="s">
        <v>53</v>
      </c>
      <c r="AR208" s="20" t="str">
        <f t="shared" ref="AR208:AR210" si="1061">IF(OR(AQ208="Preventivo",AQ208="Detectivo"),"Probabilidad",IF(AQ208="Correctivo","Impacto",""))</f>
        <v>Probabilidad</v>
      </c>
      <c r="AS208" s="20" t="s">
        <v>56</v>
      </c>
      <c r="AT208" s="20" t="str">
        <f t="shared" ref="AT208:AT210" si="1062">IF(AND(AQ208="Preventivo",AS208="Automático"),"50%",IF(AND(AQ208="Preventivo",AS208="Manual"),"40%",IF(AND(AQ208="Detectivo",AS208="Automático"),"40%",IF(AND(AQ208="Detectivo",AS208="Manual"),"30%",IF(AND(AQ208="Correctivo",AS208="Automático"),"35%",IF(AND(AQ208="Correctivo",AS208="Manual"),"25%",""))))))</f>
        <v>40%</v>
      </c>
      <c r="AU208" s="20" t="s">
        <v>1</v>
      </c>
      <c r="AV208" s="20" t="s">
        <v>2</v>
      </c>
      <c r="AW208" s="20" t="s">
        <v>3</v>
      </c>
      <c r="AX208" s="21">
        <f t="shared" ref="AX208" si="1063">+IF(AR208="Probabilidad",AF208-(AF208*AT208),AF208)</f>
        <v>0.24</v>
      </c>
      <c r="AY208" s="20" t="str">
        <f t="shared" si="1040"/>
        <v>Baja</v>
      </c>
      <c r="AZ208" s="21">
        <f t="shared" ref="AZ208" si="1064">+IF(AR208="Impacto",AI208-(AI208*AT208),AI208)</f>
        <v>0.6</v>
      </c>
      <c r="BA208" s="20" t="str">
        <f t="shared" si="1042"/>
        <v>Moderado</v>
      </c>
      <c r="BB208" s="159" t="str">
        <f t="shared" ref="BB208" si="1065">IF(OR(AND(AY211="Muy Baja",BA211="Leve"),AND(AY211="Muy Baja",BA211="Menor"),AND(AY211="Baja",BA211="Leve")),"Bajo",IF(OR(AND(AY211="Muy baja",BA211="Moderado"),AND(AY211="Baja",BA211="Menor"),AND(AY211="Baja",BA211="Moderado"),AND(AY211="Media",BA211="Leve"),AND(AY211="Media",BA211="Menor"),AND(AY211="Media",BA211="Moderado"),AND(AY211="Alta",BA211="Leve"),AND(AY211="Alta",BA211="Menor")),"Moderado",IF(OR(AND(AY211="Muy Baja",BA211="Mayor"),AND(AY211="Baja",BA211="Mayor"),AND(AY211="Media",BA211="Mayor"),AND(AY211="Alta",BA211="Moderado"),AND(AY211="Alta",BA211="Mayor"),AND(AY211="Muy Alta",BA211="Leve"),AND(AY211="Muy Alta",BA211="Menor"),AND(AY211="Muy Alta",BA211="Moderado"),AND(AY211="Muy Alta",BA211="Mayor")),"Alto",IF(OR(AND(AY211="Muy Baja",BA211="Catastrófico"),AND(AY211="Baja",BA211="Catastrófico"),AND(AY211="Media",BA211="Catastrófico"),AND(AY211="Alta",BA211="Catastrófico"),AND(AY211="Muy Alta",BA211="Catastrófico")),"Extremo",""))))</f>
        <v>Moderado</v>
      </c>
      <c r="BC208" s="159" t="str" cm="1">
        <f t="array" ref="BC208">_xlfn.IFS(BB208="Bajo","Aceptar",BB208="Moderado","Reducir",BB208="Alto","Reducir",BB208="Extremo","Reducir")</f>
        <v>Reducir</v>
      </c>
      <c r="BD208" s="197" t="str" cm="1">
        <f t="array" ref="BD208">_xlfn.IFS(BC208="Aceptar","No",BC208="Reducir","Si")</f>
        <v>Si</v>
      </c>
      <c r="BE208" s="20" t="str">
        <f>CONCATENATE(J208," Acción preventiva"," 1")</f>
        <v>ACCTI 38 Acción preventiva 1</v>
      </c>
      <c r="BF208" s="22" t="s">
        <v>558</v>
      </c>
      <c r="BG208" s="22" t="s">
        <v>1070</v>
      </c>
      <c r="BH208" s="22" t="s">
        <v>1060</v>
      </c>
      <c r="BI208" s="20">
        <f t="shared" ref="BI208:BI243" si="1066">+SUM(BJ208:BU208)</f>
        <v>3</v>
      </c>
      <c r="BJ208" s="20"/>
      <c r="BK208" s="20"/>
      <c r="BL208" s="20"/>
      <c r="BM208" s="20">
        <v>1</v>
      </c>
      <c r="BN208" s="20"/>
      <c r="BO208" s="20"/>
      <c r="BP208" s="20">
        <v>1</v>
      </c>
      <c r="BQ208" s="20"/>
      <c r="BR208" s="20"/>
      <c r="BS208" s="20">
        <v>1</v>
      </c>
      <c r="BT208" s="20"/>
      <c r="BU208" s="20"/>
      <c r="BV208" s="200">
        <f t="shared" si="1044"/>
        <v>0</v>
      </c>
      <c r="BW208" s="37"/>
      <c r="BX208" s="37"/>
      <c r="BY208" s="37"/>
      <c r="BZ208" s="37"/>
      <c r="CA208" s="37"/>
      <c r="CB208" s="37"/>
      <c r="CC208" s="37"/>
      <c r="CD208" s="37"/>
      <c r="CE208" s="37"/>
      <c r="CF208" s="37"/>
      <c r="CG208" s="37"/>
      <c r="CH208" s="37"/>
      <c r="CI208" s="37">
        <f t="shared" si="1022"/>
        <v>0</v>
      </c>
      <c r="CJ208" s="38"/>
      <c r="CK208" s="23"/>
      <c r="CL208" s="24"/>
      <c r="CM208" s="166">
        <f t="shared" ref="CM208" si="1067">+AD208</f>
        <v>4</v>
      </c>
      <c r="CN208" s="25">
        <f t="shared" ref="CN208" si="1068">1-(CL208/CM208)</f>
        <v>1</v>
      </c>
      <c r="CO208" s="23" t="str" cm="1">
        <f t="array" ref="CO208">+_xlfn.IFS(CN208&lt;0.8,"Cambio",CN208&lt;0.9,"Revisión de control",CN208&gt;0.89,"Se mantiene")</f>
        <v>Se mantiene</v>
      </c>
      <c r="CP208" s="144"/>
      <c r="CQ208" s="144"/>
      <c r="CR208" s="144"/>
      <c r="CS208" s="144"/>
      <c r="CT208" s="25">
        <f t="shared" si="730"/>
        <v>1</v>
      </c>
    </row>
    <row r="209" spans="1:98" ht="60" customHeight="1" x14ac:dyDescent="0.35">
      <c r="A209" s="147" t="s">
        <v>549</v>
      </c>
      <c r="B209" s="205"/>
      <c r="C209" s="149" t="s">
        <v>149</v>
      </c>
      <c r="D209" s="173"/>
      <c r="E209" s="176"/>
      <c r="F209" s="173"/>
      <c r="G209" s="208"/>
      <c r="H209" s="157"/>
      <c r="I209" s="182"/>
      <c r="J209" s="160"/>
      <c r="K209" s="160"/>
      <c r="L209" s="184"/>
      <c r="M209" s="186"/>
      <c r="N209" s="189"/>
      <c r="O209" s="192"/>
      <c r="P209" s="182"/>
      <c r="Q209" s="192"/>
      <c r="R209" s="182"/>
      <c r="S209" s="182"/>
      <c r="T209" s="182"/>
      <c r="U209" s="157"/>
      <c r="V209" s="162"/>
      <c r="W209" s="162"/>
      <c r="X209" s="194"/>
      <c r="Y209" s="160"/>
      <c r="Z209" s="160"/>
      <c r="AA209" s="164"/>
      <c r="AB209" s="164"/>
      <c r="AC209" s="164"/>
      <c r="AD209" s="195"/>
      <c r="AE209" s="157"/>
      <c r="AF209" s="158"/>
      <c r="AG209" s="157"/>
      <c r="AH209" s="157"/>
      <c r="AI209" s="158"/>
      <c r="AJ209" s="157"/>
      <c r="AK209" s="196"/>
      <c r="AL209" s="20" t="str">
        <f>CONCATENATE(J208," Control"," 2")</f>
        <v>ACCTI 38 Control 2</v>
      </c>
      <c r="AM209" s="22" t="s">
        <v>1039</v>
      </c>
      <c r="AN209" s="22" t="s">
        <v>1066</v>
      </c>
      <c r="AO209" s="22" t="s">
        <v>1067</v>
      </c>
      <c r="AP209" s="22" t="str">
        <f>CONCATENATE(AM210," ",AN210," a través de ",AO210)</f>
        <v>La SUBDIRECCIÓN DE ASUNTOS ÉTNICOS corrije el proyecto de resolución a Titulación Colectiva o Ampliación de Titulos Colectivos a través de la forma ACCTI-F-072 AUTO CORRECCIÓN DE IRREGULARIDADES para  atender las observaciones de la Comisión Ley 70 en su votación negativa</v>
      </c>
      <c r="AQ209" s="20" t="s">
        <v>54</v>
      </c>
      <c r="AR209" s="20" t="str">
        <f t="shared" si="1061"/>
        <v>Probabilidad</v>
      </c>
      <c r="AS209" s="20" t="s">
        <v>56</v>
      </c>
      <c r="AT209" s="20" t="str">
        <f t="shared" si="1062"/>
        <v>30%</v>
      </c>
      <c r="AU209" s="20" t="s">
        <v>1</v>
      </c>
      <c r="AV209" s="20" t="s">
        <v>2</v>
      </c>
      <c r="AW209" s="20" t="s">
        <v>3</v>
      </c>
      <c r="AX209" s="21">
        <f t="shared" ref="AX209:AX211" si="1069">+IF(AR209="Probabilidad",AX208-(AX208*AT209),AX208)</f>
        <v>0.16799999999999998</v>
      </c>
      <c r="AY209" s="20" t="str">
        <f t="shared" si="1040"/>
        <v>Muy Baja</v>
      </c>
      <c r="AZ209" s="21">
        <f t="shared" ref="AZ209:AZ211" si="1070">+IF(AR209="Impacto",AZ208-(AZ208*AT209),AZ208)</f>
        <v>0.6</v>
      </c>
      <c r="BA209" s="20" t="str">
        <f t="shared" si="1042"/>
        <v>Moderado</v>
      </c>
      <c r="BB209" s="160"/>
      <c r="BC209" s="160"/>
      <c r="BD209" s="198"/>
      <c r="BE209" s="20" t="str">
        <f>CONCATENATE(J208," Acción preventiva"," 2")</f>
        <v>ACCTI 38 Acción preventiva 2</v>
      </c>
      <c r="BF209" s="22" t="s">
        <v>555</v>
      </c>
      <c r="BG209" s="22" t="s">
        <v>1071</v>
      </c>
      <c r="BH209" s="22" t="s">
        <v>574</v>
      </c>
      <c r="BI209" s="20">
        <f t="shared" si="1066"/>
        <v>1</v>
      </c>
      <c r="BJ209" s="20"/>
      <c r="BK209" s="20"/>
      <c r="BL209" s="20"/>
      <c r="BM209" s="20"/>
      <c r="BN209" s="20"/>
      <c r="BO209" s="20"/>
      <c r="BP209" s="20">
        <v>1</v>
      </c>
      <c r="BQ209" s="20"/>
      <c r="BR209" s="20"/>
      <c r="BS209" s="20"/>
      <c r="BT209" s="20"/>
      <c r="BU209" s="20"/>
      <c r="BV209" s="200"/>
      <c r="BW209" s="37"/>
      <c r="BX209" s="37"/>
      <c r="BY209" s="37"/>
      <c r="BZ209" s="37"/>
      <c r="CA209" s="37"/>
      <c r="CB209" s="37"/>
      <c r="CC209" s="37"/>
      <c r="CD209" s="37"/>
      <c r="CE209" s="37"/>
      <c r="CF209" s="37"/>
      <c r="CG209" s="37"/>
      <c r="CH209" s="37"/>
      <c r="CI209" s="37">
        <f t="shared" si="1022"/>
        <v>0</v>
      </c>
      <c r="CJ209" s="38"/>
      <c r="CK209" s="23"/>
      <c r="CL209" s="24"/>
      <c r="CM209" s="167"/>
      <c r="CN209" s="25">
        <f t="shared" ref="CN209" si="1071">1-(CL209/CM208)</f>
        <v>1</v>
      </c>
      <c r="CO209" s="23" t="str" cm="1">
        <f t="array" ref="CO209">+_xlfn.IFS(CN209&lt;0.8,"Cambio",CN209&lt;0.9,"Revisión de control",CN209&gt;0.89,"Se mantiene")</f>
        <v>Se mantiene</v>
      </c>
      <c r="CP209" s="144"/>
      <c r="CQ209" s="144"/>
      <c r="CR209" s="144"/>
      <c r="CS209" s="144"/>
      <c r="CT209" s="25">
        <f t="shared" si="730"/>
        <v>1</v>
      </c>
    </row>
    <row r="210" spans="1:98" ht="60" customHeight="1" x14ac:dyDescent="0.35">
      <c r="A210" s="147" t="s">
        <v>549</v>
      </c>
      <c r="B210" s="205"/>
      <c r="C210" s="149" t="s">
        <v>149</v>
      </c>
      <c r="D210" s="173"/>
      <c r="E210" s="176"/>
      <c r="F210" s="173"/>
      <c r="G210" s="208"/>
      <c r="H210" s="157"/>
      <c r="I210" s="182"/>
      <c r="J210" s="160"/>
      <c r="K210" s="160"/>
      <c r="L210" s="184"/>
      <c r="M210" s="186"/>
      <c r="N210" s="189"/>
      <c r="O210" s="192"/>
      <c r="P210" s="182"/>
      <c r="Q210" s="192"/>
      <c r="R210" s="182"/>
      <c r="S210" s="182"/>
      <c r="T210" s="182"/>
      <c r="U210" s="157"/>
      <c r="V210" s="162"/>
      <c r="W210" s="162"/>
      <c r="X210" s="194"/>
      <c r="Y210" s="160"/>
      <c r="Z210" s="160"/>
      <c r="AA210" s="164"/>
      <c r="AB210" s="164"/>
      <c r="AC210" s="164"/>
      <c r="AD210" s="195"/>
      <c r="AE210" s="157"/>
      <c r="AF210" s="158"/>
      <c r="AG210" s="157"/>
      <c r="AH210" s="157"/>
      <c r="AI210" s="158"/>
      <c r="AJ210" s="157"/>
      <c r="AK210" s="196"/>
      <c r="AL210" s="20" t="str">
        <f>CONCATENATE(J208," Control"," 3")</f>
        <v>ACCTI 38 Control 3</v>
      </c>
      <c r="AM210" s="22" t="s">
        <v>1039</v>
      </c>
      <c r="AN210" s="22" t="s">
        <v>1068</v>
      </c>
      <c r="AO210" s="22" t="s">
        <v>1069</v>
      </c>
      <c r="AP210" s="22" t="str">
        <f>CONCATENATE(AM209," ",AN209," a través de ",AO209)</f>
        <v>La SUBDIRECCIÓN DE ASUNTOS ÉTNICOS revisa el proyecto de resolución a Titulación Colectiva o Ampliación de Titulos Colectivos a través de los requisitos que describen los procedimientos para que el documento sea aprobado y firmado por la Comisión Ley 70 cada vez que se requiera cumplir la necesidad de una comunidad negra</v>
      </c>
      <c r="AQ210" s="20" t="s">
        <v>55</v>
      </c>
      <c r="AR210" s="20" t="str">
        <f t="shared" si="1061"/>
        <v>Impacto</v>
      </c>
      <c r="AS210" s="20" t="s">
        <v>56</v>
      </c>
      <c r="AT210" s="20" t="str">
        <f t="shared" si="1062"/>
        <v>25%</v>
      </c>
      <c r="AU210" s="20" t="s">
        <v>1</v>
      </c>
      <c r="AV210" s="20" t="s">
        <v>2</v>
      </c>
      <c r="AW210" s="20" t="s">
        <v>3</v>
      </c>
      <c r="AX210" s="21">
        <f t="shared" si="1069"/>
        <v>0.16799999999999998</v>
      </c>
      <c r="AY210" s="20" t="str">
        <f t="shared" si="1040"/>
        <v>Muy Baja</v>
      </c>
      <c r="AZ210" s="21">
        <f t="shared" si="1070"/>
        <v>0.44999999999999996</v>
      </c>
      <c r="BA210" s="20" t="str">
        <f t="shared" si="1042"/>
        <v>Moderado</v>
      </c>
      <c r="BB210" s="160"/>
      <c r="BC210" s="160"/>
      <c r="BD210" s="198"/>
      <c r="BE210" s="20" t="str">
        <f>CONCATENATE(J208," Acción preventiva"," 3")</f>
        <v>ACCTI 38 Acción preventiva 3</v>
      </c>
      <c r="BF210" s="22"/>
      <c r="BG210" s="22"/>
      <c r="BH210" s="22"/>
      <c r="BI210" s="20">
        <f t="shared" si="1066"/>
        <v>0</v>
      </c>
      <c r="BJ210" s="20"/>
      <c r="BK210" s="20"/>
      <c r="BL210" s="20"/>
      <c r="BM210" s="20"/>
      <c r="BN210" s="20"/>
      <c r="BO210" s="20"/>
      <c r="BP210" s="20"/>
      <c r="BQ210" s="20"/>
      <c r="BR210" s="20"/>
      <c r="BS210" s="20"/>
      <c r="BT210" s="20"/>
      <c r="BU210" s="20"/>
      <c r="BV210" s="200"/>
      <c r="BW210" s="37"/>
      <c r="BX210" s="37"/>
      <c r="BY210" s="37"/>
      <c r="BZ210" s="37"/>
      <c r="CA210" s="37"/>
      <c r="CB210" s="37"/>
      <c r="CC210" s="37"/>
      <c r="CD210" s="37"/>
      <c r="CE210" s="37"/>
      <c r="CF210" s="37"/>
      <c r="CG210" s="37"/>
      <c r="CH210" s="37"/>
      <c r="CI210" s="37">
        <f t="shared" si="1022"/>
        <v>0</v>
      </c>
      <c r="CJ210" s="38"/>
      <c r="CK210" s="23"/>
      <c r="CL210" s="24"/>
      <c r="CM210" s="167"/>
      <c r="CN210" s="25">
        <f t="shared" ref="CN210" si="1072">1-(CL210/CM208)</f>
        <v>1</v>
      </c>
      <c r="CO210" s="23" t="str" cm="1">
        <f t="array" ref="CO210">+_xlfn.IFS(CN210&lt;0.8,"Cambio",CN210&lt;0.9,"Revisión de control",CN210&gt;0.89,"Se mantiene")</f>
        <v>Se mantiene</v>
      </c>
      <c r="CP210" s="144"/>
      <c r="CQ210" s="144"/>
      <c r="CR210" s="144"/>
      <c r="CS210" s="144"/>
      <c r="CT210" s="25">
        <f t="shared" si="730"/>
        <v>1</v>
      </c>
    </row>
    <row r="211" spans="1:98" ht="60" customHeight="1" x14ac:dyDescent="0.35">
      <c r="A211" s="147" t="s">
        <v>549</v>
      </c>
      <c r="B211" s="206"/>
      <c r="C211" s="149" t="s">
        <v>149</v>
      </c>
      <c r="D211" s="174"/>
      <c r="E211" s="177"/>
      <c r="F211" s="174"/>
      <c r="G211" s="208"/>
      <c r="H211" s="157"/>
      <c r="I211" s="183"/>
      <c r="J211" s="161"/>
      <c r="K211" s="161"/>
      <c r="L211" s="184"/>
      <c r="M211" s="187"/>
      <c r="N211" s="190"/>
      <c r="O211" s="193"/>
      <c r="P211" s="183"/>
      <c r="Q211" s="193"/>
      <c r="R211" s="183"/>
      <c r="S211" s="183"/>
      <c r="T211" s="183"/>
      <c r="U211" s="157"/>
      <c r="V211" s="162"/>
      <c r="W211" s="162"/>
      <c r="X211" s="194"/>
      <c r="Y211" s="161"/>
      <c r="Z211" s="161"/>
      <c r="AA211" s="165"/>
      <c r="AB211" s="165"/>
      <c r="AC211" s="165"/>
      <c r="AD211" s="195"/>
      <c r="AE211" s="157"/>
      <c r="AF211" s="158"/>
      <c r="AG211" s="157"/>
      <c r="AH211" s="157"/>
      <c r="AI211" s="158"/>
      <c r="AJ211" s="157"/>
      <c r="AK211" s="196"/>
      <c r="AL211" s="20" t="str">
        <f>CONCATENATE(J208," Control"," 4")</f>
        <v>ACCTI 38 Control 4</v>
      </c>
      <c r="AM211" s="22"/>
      <c r="AN211" s="22"/>
      <c r="AO211" s="22"/>
      <c r="AP211" s="22" t="str">
        <f>CONCATENATE(AM211," ",AN211," a través de ",AO211)</f>
        <v xml:space="preserve">  a través de </v>
      </c>
      <c r="AQ211" s="20"/>
      <c r="AR211" s="20" t="str">
        <f t="shared" si="678"/>
        <v/>
      </c>
      <c r="AS211" s="20"/>
      <c r="AT211" s="20" t="str">
        <f t="shared" si="679"/>
        <v/>
      </c>
      <c r="AU211" s="20"/>
      <c r="AV211" s="20"/>
      <c r="AW211" s="20"/>
      <c r="AX211" s="21">
        <f t="shared" si="1069"/>
        <v>0.16799999999999998</v>
      </c>
      <c r="AY211" s="20" t="str">
        <f t="shared" si="1040"/>
        <v>Muy Baja</v>
      </c>
      <c r="AZ211" s="21">
        <f t="shared" si="1070"/>
        <v>0.44999999999999996</v>
      </c>
      <c r="BA211" s="20" t="str">
        <f t="shared" si="1042"/>
        <v>Moderado</v>
      </c>
      <c r="BB211" s="161"/>
      <c r="BC211" s="161"/>
      <c r="BD211" s="199"/>
      <c r="BE211" s="20" t="str">
        <f>CONCATENATE(J208," Acción preventiva"," 4")</f>
        <v>ACCTI 38 Acción preventiva 4</v>
      </c>
      <c r="BF211" s="22"/>
      <c r="BG211" s="22"/>
      <c r="BH211" s="22"/>
      <c r="BI211" s="20">
        <f t="shared" si="1066"/>
        <v>0</v>
      </c>
      <c r="BJ211" s="20"/>
      <c r="BK211" s="20"/>
      <c r="BL211" s="20"/>
      <c r="BM211" s="20"/>
      <c r="BN211" s="20"/>
      <c r="BO211" s="20"/>
      <c r="BP211" s="20"/>
      <c r="BQ211" s="20"/>
      <c r="BR211" s="20"/>
      <c r="BS211" s="20"/>
      <c r="BT211" s="20"/>
      <c r="BU211" s="20"/>
      <c r="BV211" s="200"/>
      <c r="BW211" s="37"/>
      <c r="BX211" s="37"/>
      <c r="BY211" s="37"/>
      <c r="BZ211" s="37"/>
      <c r="CA211" s="37"/>
      <c r="CB211" s="37"/>
      <c r="CC211" s="37"/>
      <c r="CD211" s="37"/>
      <c r="CE211" s="37"/>
      <c r="CF211" s="37"/>
      <c r="CG211" s="37"/>
      <c r="CH211" s="37"/>
      <c r="CI211" s="37">
        <f t="shared" si="1022"/>
        <v>0</v>
      </c>
      <c r="CJ211" s="38"/>
      <c r="CK211" s="23"/>
      <c r="CL211" s="24"/>
      <c r="CM211" s="168"/>
      <c r="CN211" s="25">
        <f t="shared" ref="CN211" si="1073">1-(CL211/CM208)</f>
        <v>1</v>
      </c>
      <c r="CO211" s="23" t="str" cm="1">
        <f t="array" ref="CO211">+_xlfn.IFS(CN211&lt;0.8,"Cambio",CN211&lt;0.9,"Revisión de control",CN211&gt;0.89,"Se mantiene")</f>
        <v>Se mantiene</v>
      </c>
      <c r="CP211" s="144"/>
      <c r="CQ211" s="144"/>
      <c r="CR211" s="144"/>
      <c r="CS211" s="144"/>
      <c r="CT211" s="25">
        <f t="shared" si="730"/>
        <v>1</v>
      </c>
    </row>
    <row r="212" spans="1:98" ht="60" customHeight="1" x14ac:dyDescent="0.35">
      <c r="A212" s="147" t="s">
        <v>549</v>
      </c>
      <c r="B212" s="204" t="s">
        <v>148</v>
      </c>
      <c r="C212" s="149" t="s">
        <v>149</v>
      </c>
      <c r="D212" s="172" t="str">
        <f>VLOOKUP(B212,Datos!$B$65:$F$80,3,FALSE)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12" s="175" t="str">
        <f>VLOOKUP(B212,Datos!$B$65:$F$80,5,FALSE)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12" s="172" t="str">
        <f>VLOOKUP(B212,Datos!$B$65:$F$80,4,FALSE)</f>
        <v>Inicia con el análisis de la ruta jurídica y termina con la decisión final del expediente</v>
      </c>
      <c r="G212" s="208" t="s">
        <v>1024</v>
      </c>
      <c r="H212" s="157" t="s">
        <v>1033</v>
      </c>
      <c r="I212" s="181">
        <f t="shared" ref="I212" si="1074">IF(K212="",0,1)</f>
        <v>1</v>
      </c>
      <c r="J212" s="159" t="str">
        <f t="shared" ref="J212" si="1075">CONCATENATE(C212," ",K212)</f>
        <v>ACCTI 39</v>
      </c>
      <c r="K212" s="159">
        <v>39</v>
      </c>
      <c r="L212" s="184">
        <v>46150</v>
      </c>
      <c r="M212" s="185">
        <f ca="1">+TODAY()-L212</f>
        <v>1</v>
      </c>
      <c r="N212" s="188" t="s">
        <v>1051</v>
      </c>
      <c r="O212" s="191" t="s">
        <v>19</v>
      </c>
      <c r="P212" s="181">
        <f>VLOOKUP(O212,Datos!$B$20:$D$25,3,FALSE)</f>
        <v>0.2</v>
      </c>
      <c r="Q212" s="191" t="s">
        <v>32</v>
      </c>
      <c r="R212" s="181">
        <f>VLOOKUP(Q212,Datos!$C$20:$D$25,2,FALSE)</f>
        <v>0.8</v>
      </c>
      <c r="S212" s="181">
        <f t="shared" ref="S212" si="1076">+IF(P212="",R212,IF(R212="",P212,IF(P212&gt;R212,P212,R212)))</f>
        <v>0.8</v>
      </c>
      <c r="T212" s="181" t="str" cm="1">
        <f t="array" ref="T212">_xlfn.IFS(S212=P212,O212,S212=R212,Q212)</f>
        <v>El riesgo afecta la imagen de  la entidad con efecto publicitario sostenido a nivel de sector administrativo, nivel departamental o municipal</v>
      </c>
      <c r="U212" s="157" t="s">
        <v>4</v>
      </c>
      <c r="V212" s="162" t="s">
        <v>1035</v>
      </c>
      <c r="W212" s="162" t="s">
        <v>1052</v>
      </c>
      <c r="X212" s="194" t="str">
        <f t="shared" ref="X212" si="1077">CONCATENATE("Posibilidad de"," ",U212," ",V212," debido ",W212)</f>
        <v>Posibilidad de pérdida reputacional  de la entidad ante las comunidades indígenas debido al incumplimiento de la ejecución del Plan de Acción Institucional aprobado para la Constitución de Resguardos indigenas</v>
      </c>
      <c r="Y212" s="159" t="s">
        <v>208</v>
      </c>
      <c r="Z212" s="159" t="s">
        <v>214</v>
      </c>
      <c r="AA212" s="163" t="s">
        <v>343</v>
      </c>
      <c r="AB212" s="163" t="s">
        <v>1037</v>
      </c>
      <c r="AC212" s="163" t="s">
        <v>1038</v>
      </c>
      <c r="AD212" s="195">
        <v>15</v>
      </c>
      <c r="AE212" s="157" t="str">
        <f t="shared" ref="AE212" si="1078">IF(AD212&lt;=0,"",IF(AD212&lt;=2,"Muy Baja",IF(AD212&lt;=24,"Baja",IF(AD212&lt;=500,"Media",IF(AD212&lt;=5000,"Alta","Muy Alta")))))</f>
        <v>Baja</v>
      </c>
      <c r="AF212" s="158">
        <f t="shared" ref="AF212" si="1079">IF(AE212="","",IF(AE212="Muy Baja",0.2,IF(AE212="Baja",0.4,IF(AE212="Media",0.6,IF(AE212="Alta",0.8,IF(AE212="Muy Alta",1,))))))</f>
        <v>0.4</v>
      </c>
      <c r="AG212" s="158" t="str">
        <f t="shared" ref="AG212" si="1080">+T212</f>
        <v>El riesgo afecta la imagen de  la entidad con efecto publicitario sostenido a nivel de sector administrativo, nivel departamental o municipal</v>
      </c>
      <c r="AH212" s="157" t="str" cm="1">
        <f t="array" ref="AH212">_xlfn.IFS(AG212=Datos!$C$6,"Leve",AG212=Datos!$D$6,"Leve",AG212=Datos!$C$7,"Menor",AG212=Datos!$D$7,"Menor",AG212=Datos!$C$8,"Moderado",AG212=Datos!$D$8,"Moderado",AG212=Datos!$C$9,"Mayor",AG212=Datos!$D$9,"Mayor",AG212=Datos!$C$10,"Catastrófico",AG212=Datos!$D$10,"Catastrófico")</f>
        <v>Mayor</v>
      </c>
      <c r="AI212" s="158">
        <f t="shared" ref="AI212" si="1081">IF(AH212="","",IF(AH212="Leve",0.2,IF(AH212="Menor",0.4,IF(AH212="Moderado",0.6,IF(AH212="Mayor",0.8,IF(AH212="Catastrófico",1,))))))</f>
        <v>0.8</v>
      </c>
      <c r="AJ212" s="157" t="str">
        <f t="shared" ref="AJ212" si="1082">IF(OR(AND(AE212="Muy Baja",AH212="Leve"),AND(AE212="Muy Baja",AH212="Menor"),AND(AE212="Baja",AH212="Leve")),"Bajo",IF(OR(AND(AE212="Muy baja",AH212="Moderado"),AND(AE212="Baja",AH212="Menor"),AND(AE212="Baja",AH212="Moderado"),AND(AE212="Media",AH212="Leve"),AND(AE212="Media",AH212="Menor"),AND(AE212="Media",AH212="Moderado"),AND(AE212="Alta",AH212="Leve"),AND(AE212="Alta",AH212="Menor")),"Moderado",IF(OR(AND(AE212="Muy Baja",AH212="Mayor"),AND(AE212="Baja",AH212="Mayor"),AND(AE212="Media",AH212="Mayor"),AND(AE212="Alta",AH212="Moderado"),AND(AE212="Alta",AH212="Mayor"),AND(AE212="Muy Alta",AH212="Leve"),AND(AE212="Muy Alta",AH212="Menor"),AND(AE212="Muy Alta",AH212="Moderado"),AND(AE212="Muy Alta",AH212="Mayor")),"Alto",IF(OR(AND(AE212="Muy Baja",AH212="Catastrófico"),AND(AE212="Baja",AH212="Catastrófico"),AND(AE212="Media",AH212="Catastrófico"),AND(AE212="Alta",AH212="Catastrófico"),AND(AE212="Muy Alta",AH212="Catastrófico")),"Extremo",""))))</f>
        <v>Alto</v>
      </c>
      <c r="AK212" s="196" t="str" cm="1">
        <f t="array" ref="AK212">_xlfn.IFS(AJ212="Bajo","Aceptar",AJ212="Moderado","Reducir",AJ212="Alto","Reducir",AJ212="Extremo","Reducir")</f>
        <v>Reducir</v>
      </c>
      <c r="AL212" s="20" t="str">
        <f>CONCATENATE(J212," Control"," 1")</f>
        <v>ACCTI 39 Control 1</v>
      </c>
      <c r="AM212" s="22" t="s">
        <v>1048</v>
      </c>
      <c r="AN212" s="22" t="s">
        <v>1053</v>
      </c>
      <c r="AO212" s="22" t="s">
        <v>1054</v>
      </c>
      <c r="AP212" s="22" t="str">
        <f t="shared" ref="AP212" si="1083">CONCATENATE(AM212," ",AN212," a través de ",AO212)</f>
        <v>La DIRECCIÓN DE ASUNTOS ÉTNICOS verifica el cumplimiento de requisitos establecidos en la ley para dar apertura al expediente a través de registro de la información de solicitud en el archivo Base de Datos DAE cada vez que exista una solicitud presentada por el representante legal de la comunidad indigena a la ANT</v>
      </c>
      <c r="AQ212" s="20" t="s">
        <v>53</v>
      </c>
      <c r="AR212" s="20" t="str">
        <f t="shared" ref="AR212:AR215" si="1084">IF(OR(AQ212="Preventivo",AQ212="Detectivo"),"Probabilidad",IF(AQ212="Correctivo","Impacto",""))</f>
        <v>Probabilidad</v>
      </c>
      <c r="AS212" s="20" t="s">
        <v>56</v>
      </c>
      <c r="AT212" s="20" t="str">
        <f t="shared" ref="AT212:AT215" si="1085">IF(AND(AQ212="Preventivo",AS212="Automático"),"50%",IF(AND(AQ212="Preventivo",AS212="Manual"),"40%",IF(AND(AQ212="Detectivo",AS212="Automático"),"40%",IF(AND(AQ212="Detectivo",AS212="Manual"),"30%",IF(AND(AQ212="Correctivo",AS212="Automático"),"35%",IF(AND(AQ212="Correctivo",AS212="Manual"),"25%",""))))))</f>
        <v>40%</v>
      </c>
      <c r="AU212" s="20" t="s">
        <v>1</v>
      </c>
      <c r="AV212" s="20" t="s">
        <v>2</v>
      </c>
      <c r="AW212" s="20" t="s">
        <v>3</v>
      </c>
      <c r="AX212" s="21">
        <f t="shared" ref="AX212" si="1086">+IF(AR212="Probabilidad",AF212-(AF212*AT212),AF212)</f>
        <v>0.24</v>
      </c>
      <c r="AY212" s="20" t="str">
        <f t="shared" si="1040"/>
        <v>Baja</v>
      </c>
      <c r="AZ212" s="21">
        <f t="shared" ref="AZ212" si="1087">+IF(AR212="Impacto",AI212-(AI212*AT212),AI212)</f>
        <v>0.8</v>
      </c>
      <c r="BA212" s="20" t="str">
        <f t="shared" si="1042"/>
        <v>Mayor</v>
      </c>
      <c r="BB212" s="159" t="str">
        <f t="shared" ref="BB212" si="1088">IF(OR(AND(AY215="Muy Baja",BA215="Leve"),AND(AY215="Muy Baja",BA215="Menor"),AND(AY215="Baja",BA215="Leve")),"Bajo",IF(OR(AND(AY215="Muy baja",BA215="Moderado"),AND(AY215="Baja",BA215="Menor"),AND(AY215="Baja",BA215="Moderado"),AND(AY215="Media",BA215="Leve"),AND(AY215="Media",BA215="Menor"),AND(AY215="Media",BA215="Moderado"),AND(AY215="Alta",BA215="Leve"),AND(AY215="Alta",BA215="Menor")),"Moderado",IF(OR(AND(AY215="Muy Baja",BA215="Mayor"),AND(AY215="Baja",BA215="Mayor"),AND(AY215="Media",BA215="Mayor"),AND(AY215="Alta",BA215="Moderado"),AND(AY215="Alta",BA215="Mayor"),AND(AY215="Muy Alta",BA215="Leve"),AND(AY215="Muy Alta",BA215="Menor"),AND(AY215="Muy Alta",BA215="Moderado"),AND(AY215="Muy Alta",BA215="Mayor")),"Alto",IF(OR(AND(AY215="Muy Baja",BA215="Catastrófico"),AND(AY215="Baja",BA215="Catastrófico"),AND(AY215="Media",BA215="Catastrófico"),AND(AY215="Alta",BA215="Catastrófico"),AND(AY215="Muy Alta",BA215="Catastrófico")),"Extremo",""))))</f>
        <v>Moderado</v>
      </c>
      <c r="BC212" s="159" t="str" cm="1">
        <f t="array" ref="BC212">_xlfn.IFS(BB212="Bajo","Aceptar",BB212="Moderado","Reducir",BB212="Alto","Reducir",BB212="Extremo","Reducir")</f>
        <v>Reducir</v>
      </c>
      <c r="BD212" s="197" t="str" cm="1">
        <f t="array" ref="BD212">_xlfn.IFS(BC212="Aceptar","No",BC212="Reducir","Si")</f>
        <v>Si</v>
      </c>
      <c r="BE212" s="20" t="str">
        <f>CONCATENATE(J212," Acción preventiva"," 1")</f>
        <v>ACCTI 39 Acción preventiva 1</v>
      </c>
      <c r="BF212" s="22" t="s">
        <v>558</v>
      </c>
      <c r="BG212" s="22" t="s">
        <v>1059</v>
      </c>
      <c r="BH212" s="22" t="s">
        <v>1060</v>
      </c>
      <c r="BI212" s="20">
        <f t="shared" ref="BI212:BI215" si="1089">+SUM(BJ212:BU212)</f>
        <v>3</v>
      </c>
      <c r="BJ212" s="20"/>
      <c r="BK212" s="20"/>
      <c r="BL212" s="20"/>
      <c r="BM212" s="20">
        <v>1</v>
      </c>
      <c r="BN212" s="20"/>
      <c r="BO212" s="20"/>
      <c r="BP212" s="20">
        <v>1</v>
      </c>
      <c r="BQ212" s="20"/>
      <c r="BR212" s="20"/>
      <c r="BS212" s="20">
        <v>1</v>
      </c>
      <c r="BT212" s="20"/>
      <c r="BU212" s="20"/>
      <c r="BV212" s="200">
        <f t="shared" si="1044"/>
        <v>0</v>
      </c>
      <c r="BW212" s="37"/>
      <c r="BX212" s="37"/>
      <c r="BY212" s="37"/>
      <c r="BZ212" s="37"/>
      <c r="CA212" s="37"/>
      <c r="CB212" s="37"/>
      <c r="CC212" s="37"/>
      <c r="CD212" s="37"/>
      <c r="CE212" s="37"/>
      <c r="CF212" s="37"/>
      <c r="CG212" s="37"/>
      <c r="CH212" s="37"/>
      <c r="CI212" s="37">
        <f t="shared" si="1022"/>
        <v>0</v>
      </c>
      <c r="CJ212" s="38"/>
      <c r="CK212" s="23"/>
      <c r="CL212" s="24"/>
      <c r="CM212" s="166">
        <f t="shared" ref="CM212" si="1090">+AD212</f>
        <v>15</v>
      </c>
      <c r="CN212" s="25">
        <f t="shared" ref="CN212" si="1091">1-(CL212/CM212)</f>
        <v>1</v>
      </c>
      <c r="CO212" s="23" t="str" cm="1">
        <f t="array" ref="CO212">+_xlfn.IFS(CN212&lt;0.8,"Cambio",CN212&lt;0.9,"Revisión de control",CN212&gt;0.89,"Se mantiene")</f>
        <v>Se mantiene</v>
      </c>
      <c r="CP212" s="144"/>
      <c r="CQ212" s="144"/>
      <c r="CR212" s="144"/>
      <c r="CS212" s="144"/>
      <c r="CT212" s="25">
        <f t="shared" ref="CT212:CT215" si="1092">(_xlfn.IFS(CK212="",1,CK212="SI",0)+_xlfn.IFS(CP212="",1,CP212="SI",1,CP212="NO",0)+_xlfn.IFS(CQ212="",1,CQ212="SI",1,CQ212="NO",0)+_xlfn.IFS(CR212="",1,CR212="SI",1,CR212="NO",0)+_xlfn.IFS(CS212="",1,CS212="SI",1,CS212="NO",0))/5</f>
        <v>1</v>
      </c>
    </row>
    <row r="213" spans="1:98" ht="60" customHeight="1" x14ac:dyDescent="0.35">
      <c r="A213" s="147" t="s">
        <v>549</v>
      </c>
      <c r="B213" s="205"/>
      <c r="C213" s="149" t="s">
        <v>149</v>
      </c>
      <c r="D213" s="173"/>
      <c r="E213" s="176"/>
      <c r="F213" s="173"/>
      <c r="G213" s="208"/>
      <c r="H213" s="157"/>
      <c r="I213" s="182"/>
      <c r="J213" s="160"/>
      <c r="K213" s="160"/>
      <c r="L213" s="184"/>
      <c r="M213" s="186"/>
      <c r="N213" s="189"/>
      <c r="O213" s="192"/>
      <c r="P213" s="182"/>
      <c r="Q213" s="192"/>
      <c r="R213" s="182"/>
      <c r="S213" s="182"/>
      <c r="T213" s="182"/>
      <c r="U213" s="157"/>
      <c r="V213" s="162"/>
      <c r="W213" s="162"/>
      <c r="X213" s="194"/>
      <c r="Y213" s="160"/>
      <c r="Z213" s="160"/>
      <c r="AA213" s="164"/>
      <c r="AB213" s="164"/>
      <c r="AC213" s="164"/>
      <c r="AD213" s="195"/>
      <c r="AE213" s="157"/>
      <c r="AF213" s="158"/>
      <c r="AG213" s="157"/>
      <c r="AH213" s="157"/>
      <c r="AI213" s="158"/>
      <c r="AJ213" s="157"/>
      <c r="AK213" s="196"/>
      <c r="AL213" s="20" t="str">
        <f>CONCATENATE(J212," Control"," 2")</f>
        <v>ACCTI 39 Control 2</v>
      </c>
      <c r="AM213" s="22" t="s">
        <v>1039</v>
      </c>
      <c r="AN213" s="22" t="s">
        <v>1055</v>
      </c>
      <c r="AO213" s="22" t="s">
        <v>1056</v>
      </c>
      <c r="AP213" s="22" t="str">
        <f>CONCATENATE(AM214," ",AN214," a través de ",AO214)</f>
        <v>La SUBDIRECCIÓN DE ASUNTOS ÉTNICOS corrije el proyecto de acuerdo a Constitución o Ampliación a través de la forma ACCTI-F-072 AUTO CORRECCIÓN DE IRREGULARIDADES para  atender las observaciones del Consejo Directivo en su votación negativa</v>
      </c>
      <c r="AQ213" s="20" t="s">
        <v>54</v>
      </c>
      <c r="AR213" s="20" t="str">
        <f t="shared" si="1084"/>
        <v>Probabilidad</v>
      </c>
      <c r="AS213" s="20" t="s">
        <v>56</v>
      </c>
      <c r="AT213" s="20" t="str">
        <f t="shared" si="1085"/>
        <v>30%</v>
      </c>
      <c r="AU213" s="20" t="s">
        <v>1</v>
      </c>
      <c r="AV213" s="20" t="s">
        <v>2</v>
      </c>
      <c r="AW213" s="20" t="s">
        <v>3</v>
      </c>
      <c r="AX213" s="21">
        <f t="shared" ref="AX213:AX215" si="1093">+IF(AR213="Probabilidad",AX212-(AX212*AT213),AX212)</f>
        <v>0.16799999999999998</v>
      </c>
      <c r="AY213" s="20" t="str">
        <f t="shared" si="1040"/>
        <v>Muy Baja</v>
      </c>
      <c r="AZ213" s="21">
        <f t="shared" ref="AZ213:AZ215" si="1094">+IF(AR213="Impacto",AZ212-(AZ212*AT213),AZ212)</f>
        <v>0.8</v>
      </c>
      <c r="BA213" s="20" t="str">
        <f t="shared" si="1042"/>
        <v>Mayor</v>
      </c>
      <c r="BB213" s="160"/>
      <c r="BC213" s="160"/>
      <c r="BD213" s="198"/>
      <c r="BE213" s="20" t="str">
        <f>CONCATENATE(J212," Acción preventiva"," 2")</f>
        <v>ACCTI 39 Acción preventiva 2</v>
      </c>
      <c r="BF213" s="22" t="s">
        <v>555</v>
      </c>
      <c r="BG213" s="22" t="s">
        <v>573</v>
      </c>
      <c r="BH213" s="22" t="s">
        <v>574</v>
      </c>
      <c r="BI213" s="20">
        <f t="shared" si="1089"/>
        <v>1</v>
      </c>
      <c r="BJ213" s="20"/>
      <c r="BK213" s="20"/>
      <c r="BL213" s="20"/>
      <c r="BM213" s="20"/>
      <c r="BN213" s="20"/>
      <c r="BO213" s="20"/>
      <c r="BP213" s="20">
        <v>1</v>
      </c>
      <c r="BQ213" s="20"/>
      <c r="BR213" s="20"/>
      <c r="BS213" s="20"/>
      <c r="BT213" s="20"/>
      <c r="BU213" s="20"/>
      <c r="BV213" s="200"/>
      <c r="BW213" s="37"/>
      <c r="BX213" s="37"/>
      <c r="BY213" s="37"/>
      <c r="BZ213" s="37"/>
      <c r="CA213" s="37"/>
      <c r="CB213" s="37"/>
      <c r="CC213" s="37"/>
      <c r="CD213" s="37"/>
      <c r="CE213" s="37"/>
      <c r="CF213" s="37"/>
      <c r="CG213" s="37"/>
      <c r="CH213" s="37"/>
      <c r="CI213" s="37">
        <f t="shared" si="1022"/>
        <v>0</v>
      </c>
      <c r="CJ213" s="38"/>
      <c r="CK213" s="23"/>
      <c r="CL213" s="24"/>
      <c r="CM213" s="167"/>
      <c r="CN213" s="25">
        <f t="shared" ref="CN213" si="1095">1-(CL213/CM212)</f>
        <v>1</v>
      </c>
      <c r="CO213" s="23" t="str" cm="1">
        <f t="array" ref="CO213">+_xlfn.IFS(CN213&lt;0.8,"Cambio",CN213&lt;0.9,"Revisión de control",CN213&gt;0.89,"Se mantiene")</f>
        <v>Se mantiene</v>
      </c>
      <c r="CP213" s="144"/>
      <c r="CQ213" s="144"/>
      <c r="CR213" s="144"/>
      <c r="CS213" s="144"/>
      <c r="CT213" s="25">
        <f t="shared" si="1092"/>
        <v>1</v>
      </c>
    </row>
    <row r="214" spans="1:98" ht="60" customHeight="1" x14ac:dyDescent="0.35">
      <c r="A214" s="147" t="s">
        <v>549</v>
      </c>
      <c r="B214" s="205"/>
      <c r="C214" s="149" t="s">
        <v>149</v>
      </c>
      <c r="D214" s="173"/>
      <c r="E214" s="176"/>
      <c r="F214" s="173"/>
      <c r="G214" s="208"/>
      <c r="H214" s="157"/>
      <c r="I214" s="182"/>
      <c r="J214" s="160"/>
      <c r="K214" s="160"/>
      <c r="L214" s="184"/>
      <c r="M214" s="186"/>
      <c r="N214" s="189"/>
      <c r="O214" s="192"/>
      <c r="P214" s="182"/>
      <c r="Q214" s="192"/>
      <c r="R214" s="182"/>
      <c r="S214" s="182"/>
      <c r="T214" s="182"/>
      <c r="U214" s="157"/>
      <c r="V214" s="162"/>
      <c r="W214" s="162"/>
      <c r="X214" s="194"/>
      <c r="Y214" s="160"/>
      <c r="Z214" s="160"/>
      <c r="AA214" s="164"/>
      <c r="AB214" s="164"/>
      <c r="AC214" s="164"/>
      <c r="AD214" s="195"/>
      <c r="AE214" s="157"/>
      <c r="AF214" s="158"/>
      <c r="AG214" s="157"/>
      <c r="AH214" s="157"/>
      <c r="AI214" s="158"/>
      <c r="AJ214" s="157"/>
      <c r="AK214" s="196"/>
      <c r="AL214" s="20" t="str">
        <f>CONCATENATE(J212," Control"," 3")</f>
        <v>ACCTI 39 Control 3</v>
      </c>
      <c r="AM214" s="22" t="s">
        <v>1039</v>
      </c>
      <c r="AN214" s="22" t="s">
        <v>1057</v>
      </c>
      <c r="AO214" s="22" t="s">
        <v>1058</v>
      </c>
      <c r="AP214" s="22" t="str">
        <f>CONCATENATE(AM213," ",AN213," a través de ",AO213)</f>
        <v>La SUBDIRECCIÓN DE ASUNTOS ÉTNICOS revisa el proyecto de acuerdo a Constitución o Ampliación a través de los requisitos que describen los procedimientos para que el documento sea aprobado y firmado por el Consejo Directivo de la ANT cada vez que se requiera cumplir la necesidad de una comunidad indigena</v>
      </c>
      <c r="AQ214" s="20" t="s">
        <v>55</v>
      </c>
      <c r="AR214" s="20" t="str">
        <f t="shared" si="1084"/>
        <v>Impacto</v>
      </c>
      <c r="AS214" s="20" t="s">
        <v>56</v>
      </c>
      <c r="AT214" s="20" t="str">
        <f t="shared" si="1085"/>
        <v>25%</v>
      </c>
      <c r="AU214" s="20" t="s">
        <v>1</v>
      </c>
      <c r="AV214" s="20" t="s">
        <v>2</v>
      </c>
      <c r="AW214" s="20" t="s">
        <v>3</v>
      </c>
      <c r="AX214" s="21">
        <f t="shared" si="1093"/>
        <v>0.16799999999999998</v>
      </c>
      <c r="AY214" s="20" t="str">
        <f t="shared" si="1040"/>
        <v>Muy Baja</v>
      </c>
      <c r="AZ214" s="21">
        <f t="shared" si="1094"/>
        <v>0.60000000000000009</v>
      </c>
      <c r="BA214" s="20" t="str">
        <f t="shared" si="1042"/>
        <v>Moderado</v>
      </c>
      <c r="BB214" s="160"/>
      <c r="BC214" s="160"/>
      <c r="BD214" s="198"/>
      <c r="BE214" s="20" t="str">
        <f>CONCATENATE(J212," Acción preventiva"," 3")</f>
        <v>ACCTI 39 Acción preventiva 3</v>
      </c>
      <c r="BF214" s="22"/>
      <c r="BG214" s="22"/>
      <c r="BH214" s="22"/>
      <c r="BI214" s="20">
        <f t="shared" si="1089"/>
        <v>0</v>
      </c>
      <c r="BJ214" s="20"/>
      <c r="BK214" s="20"/>
      <c r="BL214" s="20"/>
      <c r="BM214" s="20"/>
      <c r="BN214" s="20"/>
      <c r="BO214" s="20"/>
      <c r="BP214" s="20"/>
      <c r="BQ214" s="20"/>
      <c r="BR214" s="20"/>
      <c r="BS214" s="20"/>
      <c r="BT214" s="20"/>
      <c r="BU214" s="20"/>
      <c r="BV214" s="200"/>
      <c r="BW214" s="37"/>
      <c r="BX214" s="37"/>
      <c r="BY214" s="37"/>
      <c r="BZ214" s="37"/>
      <c r="CA214" s="37"/>
      <c r="CB214" s="37"/>
      <c r="CC214" s="37"/>
      <c r="CD214" s="37"/>
      <c r="CE214" s="37"/>
      <c r="CF214" s="37"/>
      <c r="CG214" s="37"/>
      <c r="CH214" s="37"/>
      <c r="CI214" s="37">
        <f t="shared" si="1022"/>
        <v>0</v>
      </c>
      <c r="CJ214" s="38"/>
      <c r="CK214" s="23"/>
      <c r="CL214" s="24"/>
      <c r="CM214" s="167"/>
      <c r="CN214" s="25">
        <f t="shared" ref="CN214" si="1096">1-(CL214/CM212)</f>
        <v>1</v>
      </c>
      <c r="CO214" s="23" t="str" cm="1">
        <f t="array" ref="CO214">+_xlfn.IFS(CN214&lt;0.8,"Cambio",CN214&lt;0.9,"Revisión de control",CN214&gt;0.89,"Se mantiene")</f>
        <v>Se mantiene</v>
      </c>
      <c r="CP214" s="144"/>
      <c r="CQ214" s="144"/>
      <c r="CR214" s="144"/>
      <c r="CS214" s="144"/>
      <c r="CT214" s="25">
        <f t="shared" si="1092"/>
        <v>1</v>
      </c>
    </row>
    <row r="215" spans="1:98" ht="60" customHeight="1" x14ac:dyDescent="0.35">
      <c r="A215" s="147" t="s">
        <v>549</v>
      </c>
      <c r="B215" s="206"/>
      <c r="C215" s="149" t="s">
        <v>149</v>
      </c>
      <c r="D215" s="174"/>
      <c r="E215" s="177"/>
      <c r="F215" s="174"/>
      <c r="G215" s="208"/>
      <c r="H215" s="157"/>
      <c r="I215" s="183"/>
      <c r="J215" s="161"/>
      <c r="K215" s="161"/>
      <c r="L215" s="184"/>
      <c r="M215" s="187"/>
      <c r="N215" s="190"/>
      <c r="O215" s="193"/>
      <c r="P215" s="183"/>
      <c r="Q215" s="193"/>
      <c r="R215" s="183"/>
      <c r="S215" s="183"/>
      <c r="T215" s="183"/>
      <c r="U215" s="157"/>
      <c r="V215" s="162"/>
      <c r="W215" s="162"/>
      <c r="X215" s="194"/>
      <c r="Y215" s="161"/>
      <c r="Z215" s="161"/>
      <c r="AA215" s="165"/>
      <c r="AB215" s="165"/>
      <c r="AC215" s="165"/>
      <c r="AD215" s="195"/>
      <c r="AE215" s="157"/>
      <c r="AF215" s="158"/>
      <c r="AG215" s="157"/>
      <c r="AH215" s="157"/>
      <c r="AI215" s="158"/>
      <c r="AJ215" s="157"/>
      <c r="AK215" s="196"/>
      <c r="AL215" s="20" t="str">
        <f>CONCATENATE(J212," Control"," 4")</f>
        <v>ACCTI 39 Control 4</v>
      </c>
      <c r="AM215" s="22"/>
      <c r="AN215" s="22"/>
      <c r="AO215" s="22"/>
      <c r="AP215" s="22" t="str">
        <f t="shared" ref="AP215:AP231" si="1097">CONCATENATE(AM215," ",AN215," a través de ",AO215)</f>
        <v xml:space="preserve">  a través de </v>
      </c>
      <c r="AQ215" s="20"/>
      <c r="AR215" s="20" t="str">
        <f t="shared" si="1084"/>
        <v/>
      </c>
      <c r="AS215" s="20"/>
      <c r="AT215" s="20" t="str">
        <f t="shared" si="1085"/>
        <v/>
      </c>
      <c r="AU215" s="20"/>
      <c r="AV215" s="20"/>
      <c r="AW215" s="20"/>
      <c r="AX215" s="21">
        <f t="shared" si="1093"/>
        <v>0.16799999999999998</v>
      </c>
      <c r="AY215" s="20" t="str">
        <f t="shared" si="1040"/>
        <v>Muy Baja</v>
      </c>
      <c r="AZ215" s="21">
        <f t="shared" si="1094"/>
        <v>0.60000000000000009</v>
      </c>
      <c r="BA215" s="20" t="str">
        <f t="shared" si="1042"/>
        <v>Moderado</v>
      </c>
      <c r="BB215" s="161"/>
      <c r="BC215" s="161"/>
      <c r="BD215" s="199"/>
      <c r="BE215" s="20" t="str">
        <f>CONCATENATE(J212," Acción preventiva"," 4")</f>
        <v>ACCTI 39 Acción preventiva 4</v>
      </c>
      <c r="BF215" s="22"/>
      <c r="BG215" s="22"/>
      <c r="BH215" s="22"/>
      <c r="BI215" s="20">
        <f t="shared" si="1089"/>
        <v>0</v>
      </c>
      <c r="BJ215" s="20"/>
      <c r="BK215" s="20"/>
      <c r="BL215" s="20"/>
      <c r="BM215" s="20"/>
      <c r="BN215" s="20"/>
      <c r="BO215" s="20"/>
      <c r="BP215" s="20"/>
      <c r="BQ215" s="20"/>
      <c r="BR215" s="20"/>
      <c r="BS215" s="20"/>
      <c r="BT215" s="20"/>
      <c r="BU215" s="20"/>
      <c r="BV215" s="200"/>
      <c r="BW215" s="37"/>
      <c r="BX215" s="37"/>
      <c r="BY215" s="37"/>
      <c r="BZ215" s="37"/>
      <c r="CA215" s="37"/>
      <c r="CB215" s="37"/>
      <c r="CC215" s="37"/>
      <c r="CD215" s="37"/>
      <c r="CE215" s="37"/>
      <c r="CF215" s="37"/>
      <c r="CG215" s="37"/>
      <c r="CH215" s="37"/>
      <c r="CI215" s="37">
        <f t="shared" si="1022"/>
        <v>0</v>
      </c>
      <c r="CJ215" s="38"/>
      <c r="CK215" s="23"/>
      <c r="CL215" s="24"/>
      <c r="CM215" s="168"/>
      <c r="CN215" s="25">
        <f t="shared" ref="CN215" si="1098">1-(CL215/CM212)</f>
        <v>1</v>
      </c>
      <c r="CO215" s="23" t="str" cm="1">
        <f t="array" ref="CO215">+_xlfn.IFS(CN215&lt;0.8,"Cambio",CN215&lt;0.9,"Revisión de control",CN215&gt;0.89,"Se mantiene")</f>
        <v>Se mantiene</v>
      </c>
      <c r="CP215" s="144"/>
      <c r="CQ215" s="144"/>
      <c r="CR215" s="144"/>
      <c r="CS215" s="144"/>
      <c r="CT215" s="25">
        <f t="shared" si="1092"/>
        <v>1</v>
      </c>
    </row>
    <row r="216" spans="1:98" ht="60" hidden="1" customHeight="1" x14ac:dyDescent="0.35">
      <c r="A216" s="147"/>
      <c r="B216" s="227" t="s">
        <v>148</v>
      </c>
      <c r="C216" s="149" t="s">
        <v>149</v>
      </c>
      <c r="D216" s="172" t="str">
        <f>VLOOKUP(B216,Datos!$B$65:$F$80,3,FALSE)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16" s="175" t="str">
        <f>VLOOKUP(B216,Datos!$B$65:$F$80,5,FALSE)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16" s="172" t="str">
        <f>VLOOKUP(B216,Datos!$B$65:$F$80,4,FALSE)</f>
        <v>Inicia con el análisis de la ruta jurídica y termina con la decisión final del expediente</v>
      </c>
      <c r="G216" s="208" t="s">
        <v>575</v>
      </c>
      <c r="H216" s="157"/>
      <c r="I216" s="181">
        <f t="shared" ref="I216" si="1099">IF(K216="",0,1)</f>
        <v>0</v>
      </c>
      <c r="J216" s="159" t="str">
        <f t="shared" ref="J216" si="1100">CONCATENATE(C216," ",K216)</f>
        <v xml:space="preserve">ACCTI </v>
      </c>
      <c r="K216" s="159"/>
      <c r="L216" s="184"/>
      <c r="M216" s="185">
        <f ca="1">+TODAY()-L216</f>
        <v>46151</v>
      </c>
      <c r="N216" s="188"/>
      <c r="O216" s="191"/>
      <c r="P216" s="181" t="e">
        <f>VLOOKUP(O216,Datos!$B$20:$D$25,3,FALSE)</f>
        <v>#N/A</v>
      </c>
      <c r="Q216" s="191"/>
      <c r="R216" s="181" t="e">
        <f>VLOOKUP(Q216,Datos!$C$20:$D$25,2,FALSE)</f>
        <v>#N/A</v>
      </c>
      <c r="S216" s="181" t="e">
        <f t="shared" ref="S216" si="1101">+IF(P216="",R216,IF(R216="",P216,IF(P216&gt;R216,P216,R216)))</f>
        <v>#N/A</v>
      </c>
      <c r="T216" s="181" t="e" cm="1">
        <f t="array" ref="T216">_xlfn.IFS(S216=P216,O216,S216=R216,Q216)</f>
        <v>#N/A</v>
      </c>
      <c r="U216" s="157"/>
      <c r="V216" s="162"/>
      <c r="W216" s="162"/>
      <c r="X216" s="194" t="str">
        <f t="shared" ref="X216" si="1102">CONCATENATE("Posibilidad de"," ",U216," ",V216," debido ",W216)</f>
        <v xml:space="preserve">Posibilidad de   debido </v>
      </c>
      <c r="Y216" s="159"/>
      <c r="Z216" s="159"/>
      <c r="AA216" s="163"/>
      <c r="AB216" s="163"/>
      <c r="AC216" s="163"/>
      <c r="AD216" s="195"/>
      <c r="AE216" s="157" t="str">
        <f t="shared" ref="AE216" si="1103">IF(AD216&lt;=0,"",IF(AD216&lt;=2,"Muy Baja",IF(AD216&lt;=24,"Baja",IF(AD216&lt;=500,"Media",IF(AD216&lt;=5000,"Alta","Muy Alta")))))</f>
        <v/>
      </c>
      <c r="AF216" s="158" t="str">
        <f t="shared" ref="AF216" si="1104">IF(AE216="","",IF(AE216="Muy Baja",0.2,IF(AE216="Baja",0.4,IF(AE216="Media",0.6,IF(AE216="Alta",0.8,IF(AE216="Muy Alta",1,))))))</f>
        <v/>
      </c>
      <c r="AG216" s="158" t="e">
        <f t="shared" ref="AG216" si="1105">+T216</f>
        <v>#N/A</v>
      </c>
      <c r="AH216" s="157" t="e" cm="1">
        <f t="array" ref="AH216">_xlfn.IFS(AG216=Datos!$C$6,"Leve",AG216=Datos!$D$6,"Leve",AG216=Datos!$C$7,"Menor",AG216=Datos!$D$7,"Menor",AG216=Datos!$C$8,"Moderado",AG216=Datos!$D$8,"Moderado",AG216=Datos!$C$9,"Mayor",AG216=Datos!$D$9,"Mayor",AG216=Datos!$C$10,"Catastrófico",AG216=Datos!$D$10,"Catastrófico")</f>
        <v>#N/A</v>
      </c>
      <c r="AI216" s="158" t="e">
        <f t="shared" ref="AI216" si="1106">IF(AH216="","",IF(AH216="Leve",0.2,IF(AH216="Menor",0.4,IF(AH216="Moderado",0.6,IF(AH216="Mayor",0.8,IF(AH216="Catastrófico",1,))))))</f>
        <v>#N/A</v>
      </c>
      <c r="AJ216" s="157" t="e">
        <f t="shared" ref="AJ216" si="1107">IF(OR(AND(AE216="Muy Baja",AH216="Leve"),AND(AE216="Muy Baja",AH216="Menor"),AND(AE216="Baja",AH216="Leve")),"Bajo",IF(OR(AND(AE216="Muy baja",AH216="Moderado"),AND(AE216="Baja",AH216="Menor"),AND(AE216="Baja",AH216="Moderado"),AND(AE216="Media",AH216="Leve"),AND(AE216="Media",AH216="Menor"),AND(AE216="Media",AH216="Moderado"),AND(AE216="Alta",AH216="Leve"),AND(AE216="Alta",AH216="Menor")),"Moderado",IF(OR(AND(AE216="Muy Baja",AH216="Mayor"),AND(AE216="Baja",AH216="Mayor"),AND(AE216="Media",AH216="Mayor"),AND(AE216="Alta",AH216="Moderado"),AND(AE216="Alta",AH216="Mayor"),AND(AE216="Muy Alta",AH216="Leve"),AND(AE216="Muy Alta",AH216="Menor"),AND(AE216="Muy Alta",AH216="Moderado"),AND(AE216="Muy Alta",AH216="Mayor")),"Alto",IF(OR(AND(AE216="Muy Baja",AH216="Catastrófico"),AND(AE216="Baja",AH216="Catastrófico"),AND(AE216="Media",AH216="Catastrófico"),AND(AE216="Alta",AH216="Catastrófico"),AND(AE216="Muy Alta",AH216="Catastrófico")),"Extremo",""))))</f>
        <v>#N/A</v>
      </c>
      <c r="AK216" s="196" t="e" cm="1">
        <f t="array" ref="AK216">_xlfn.IFS(AJ216="Bajo","Aceptar",AJ216="Moderado","Reducir",AJ216="Alto","Reducir",AJ216="Extremo","Reducir")</f>
        <v>#N/A</v>
      </c>
      <c r="AL216" s="20" t="str">
        <f>CONCATENATE(J216," Control"," 1")</f>
        <v>ACCTI  Control 1</v>
      </c>
      <c r="AM216" s="22"/>
      <c r="AN216" s="22"/>
      <c r="AO216" s="22"/>
      <c r="AP216" s="22" t="str">
        <f t="shared" si="1097"/>
        <v xml:space="preserve">  a través de </v>
      </c>
      <c r="AQ216" s="20"/>
      <c r="AR216" s="20" t="str">
        <f t="shared" si="678"/>
        <v/>
      </c>
      <c r="AS216" s="20"/>
      <c r="AT216" s="20" t="str">
        <f t="shared" si="679"/>
        <v/>
      </c>
      <c r="AU216" s="20"/>
      <c r="AV216" s="20"/>
      <c r="AW216" s="20"/>
      <c r="AX216" s="21" t="str">
        <f t="shared" ref="AX216" si="1108">+IF(AR216="Probabilidad",AF216-(AF216*AT216),AF216)</f>
        <v/>
      </c>
      <c r="AY216" s="20" t="str">
        <f t="shared" si="1040"/>
        <v/>
      </c>
      <c r="AZ216" s="21" t="e">
        <f t="shared" ref="AZ216" si="1109">+IF(AR216="Impacto",AI216-(AI216*AT216),AI216)</f>
        <v>#N/A</v>
      </c>
      <c r="BA216" s="20" t="str">
        <f t="shared" si="1042"/>
        <v/>
      </c>
      <c r="BB216" s="159" t="str">
        <f t="shared" ref="BB216" si="1110">IF(OR(AND(AY219="Muy Baja",BA219="Leve"),AND(AY219="Muy Baja",BA219="Menor"),AND(AY219="Baja",BA219="Leve")),"Bajo",IF(OR(AND(AY219="Muy baja",BA219="Moderado"),AND(AY219="Baja",BA219="Menor"),AND(AY219="Baja",BA219="Moderado"),AND(AY219="Media",BA219="Leve"),AND(AY219="Media",BA219="Menor"),AND(AY219="Media",BA219="Moderado"),AND(AY219="Alta",BA219="Leve"),AND(AY219="Alta",BA219="Menor")),"Moderado",IF(OR(AND(AY219="Muy Baja",BA219="Mayor"),AND(AY219="Baja",BA219="Mayor"),AND(AY219="Media",BA219="Mayor"),AND(AY219="Alta",BA219="Moderado"),AND(AY219="Alta",BA219="Mayor"),AND(AY219="Muy Alta",BA219="Leve"),AND(AY219="Muy Alta",BA219="Menor"),AND(AY219="Muy Alta",BA219="Moderado"),AND(AY219="Muy Alta",BA219="Mayor")),"Alto",IF(OR(AND(AY219="Muy Baja",BA219="Catastrófico"),AND(AY219="Baja",BA219="Catastrófico"),AND(AY219="Media",BA219="Catastrófico"),AND(AY219="Alta",BA219="Catastrófico"),AND(AY219="Muy Alta",BA219="Catastrófico")),"Extremo",""))))</f>
        <v/>
      </c>
      <c r="BC216" s="159" t="e" cm="1">
        <f t="array" ref="BC216">_xlfn.IFS(BB216="Bajo","Aceptar",BB216="Moderado","Reducir",BB216="Alto","Reducir",BB216="Extremo","Reducir")</f>
        <v>#N/A</v>
      </c>
      <c r="BD216" s="197" t="e" cm="1">
        <f t="array" ref="BD216">_xlfn.IFS(BC216="Aceptar","No",BC216="Reducir","Si")</f>
        <v>#N/A</v>
      </c>
      <c r="BE216" s="20" t="str">
        <f>CONCATENATE(J216," Acción preventiva"," 1")</f>
        <v>ACCTI  Acción preventiva 1</v>
      </c>
      <c r="BF216" s="22"/>
      <c r="BG216" s="22"/>
      <c r="BH216" s="22"/>
      <c r="BI216" s="20">
        <f t="shared" si="1066"/>
        <v>0</v>
      </c>
      <c r="BJ216" s="20"/>
      <c r="BK216" s="20"/>
      <c r="BL216" s="20"/>
      <c r="BM216" s="20"/>
      <c r="BN216" s="20"/>
      <c r="BO216" s="20"/>
      <c r="BP216" s="20"/>
      <c r="BQ216" s="20"/>
      <c r="BR216" s="20"/>
      <c r="BS216" s="20"/>
      <c r="BT216" s="20"/>
      <c r="BU216" s="20"/>
      <c r="BV216" s="200"/>
      <c r="BW216" s="37"/>
      <c r="BX216" s="37"/>
      <c r="BY216" s="37"/>
      <c r="BZ216" s="37"/>
      <c r="CA216" s="37"/>
      <c r="CB216" s="37"/>
      <c r="CC216" s="37"/>
      <c r="CD216" s="37"/>
      <c r="CE216" s="37"/>
      <c r="CF216" s="37"/>
      <c r="CG216" s="37"/>
      <c r="CH216" s="37"/>
      <c r="CI216" s="37">
        <f t="shared" si="1022"/>
        <v>0</v>
      </c>
      <c r="CJ216" s="38"/>
      <c r="CK216" s="23"/>
      <c r="CL216" s="24"/>
      <c r="CM216" s="166">
        <f t="shared" ref="CM216" si="1111">+AD216</f>
        <v>0</v>
      </c>
      <c r="CN216" s="25" t="e">
        <f t="shared" ref="CN216" si="1112">1-(CL216/CM216)</f>
        <v>#DIV/0!</v>
      </c>
      <c r="CO216" s="23" t="e" cm="1">
        <f t="array" ref="CO216">+_xlfn.IFS(CN216&lt;0.8,"Cambio",CN216&lt;0.9,"Revisión de control",CN216&gt;0.89,"Se mantiene")</f>
        <v>#DIV/0!</v>
      </c>
      <c r="CP216" s="144"/>
      <c r="CQ216" s="144"/>
      <c r="CR216" s="144"/>
      <c r="CS216" s="144"/>
      <c r="CT216" s="25">
        <f t="shared" si="730"/>
        <v>1</v>
      </c>
    </row>
    <row r="217" spans="1:98" ht="60" hidden="1" customHeight="1" x14ac:dyDescent="0.35">
      <c r="A217" s="147"/>
      <c r="B217" s="228"/>
      <c r="C217" s="149" t="s">
        <v>149</v>
      </c>
      <c r="D217" s="173"/>
      <c r="E217" s="176"/>
      <c r="F217" s="173"/>
      <c r="G217" s="208"/>
      <c r="H217" s="157"/>
      <c r="I217" s="182"/>
      <c r="J217" s="160"/>
      <c r="K217" s="160"/>
      <c r="L217" s="184"/>
      <c r="M217" s="186"/>
      <c r="N217" s="189"/>
      <c r="O217" s="192"/>
      <c r="P217" s="182"/>
      <c r="Q217" s="192"/>
      <c r="R217" s="182"/>
      <c r="S217" s="182"/>
      <c r="T217" s="182"/>
      <c r="U217" s="157"/>
      <c r="V217" s="162"/>
      <c r="W217" s="162"/>
      <c r="X217" s="194"/>
      <c r="Y217" s="160"/>
      <c r="Z217" s="160"/>
      <c r="AA217" s="164"/>
      <c r="AB217" s="164"/>
      <c r="AC217" s="164"/>
      <c r="AD217" s="195"/>
      <c r="AE217" s="157"/>
      <c r="AF217" s="158"/>
      <c r="AG217" s="157"/>
      <c r="AH217" s="157"/>
      <c r="AI217" s="158"/>
      <c r="AJ217" s="157"/>
      <c r="AK217" s="196"/>
      <c r="AL217" s="20" t="str">
        <f>CONCATENATE(J216," Control"," 2")</f>
        <v>ACCTI  Control 2</v>
      </c>
      <c r="AM217" s="22"/>
      <c r="AN217" s="22"/>
      <c r="AO217" s="22"/>
      <c r="AP217" s="22" t="str">
        <f t="shared" si="1097"/>
        <v xml:space="preserve">  a través de </v>
      </c>
      <c r="AQ217" s="20"/>
      <c r="AR217" s="20" t="str">
        <f t="shared" si="678"/>
        <v/>
      </c>
      <c r="AS217" s="20"/>
      <c r="AT217" s="20" t="str">
        <f t="shared" si="679"/>
        <v/>
      </c>
      <c r="AU217" s="20"/>
      <c r="AV217" s="20"/>
      <c r="AW217" s="20"/>
      <c r="AX217" s="21" t="str">
        <f t="shared" ref="AX217:AX219" si="1113">+IF(AR217="Probabilidad",AX216-(AX216*AT217),AX216)</f>
        <v/>
      </c>
      <c r="AY217" s="20" t="str">
        <f t="shared" si="1040"/>
        <v/>
      </c>
      <c r="AZ217" s="21" t="e">
        <f t="shared" ref="AZ217:AZ219" si="1114">+IF(AR217="Impacto",AZ216-(AZ216*AT217),AZ216)</f>
        <v>#N/A</v>
      </c>
      <c r="BA217" s="20" t="str">
        <f t="shared" si="1042"/>
        <v/>
      </c>
      <c r="BB217" s="160"/>
      <c r="BC217" s="160"/>
      <c r="BD217" s="198"/>
      <c r="BE217" s="20" t="str">
        <f>CONCATENATE(J216," Acción preventiva"," 2")</f>
        <v>ACCTI  Acción preventiva 2</v>
      </c>
      <c r="BF217" s="22"/>
      <c r="BG217" s="22"/>
      <c r="BH217" s="22"/>
      <c r="BI217" s="20">
        <f t="shared" si="1066"/>
        <v>0</v>
      </c>
      <c r="BJ217" s="20"/>
      <c r="BK217" s="20"/>
      <c r="BL217" s="20"/>
      <c r="BM217" s="20"/>
      <c r="BN217" s="20"/>
      <c r="BO217" s="20"/>
      <c r="BP217" s="20"/>
      <c r="BQ217" s="20"/>
      <c r="BR217" s="20"/>
      <c r="BS217" s="20"/>
      <c r="BT217" s="20"/>
      <c r="BU217" s="20"/>
      <c r="BV217" s="200"/>
      <c r="BW217" s="37"/>
      <c r="BX217" s="37"/>
      <c r="BY217" s="37"/>
      <c r="BZ217" s="37"/>
      <c r="CA217" s="37"/>
      <c r="CB217" s="37"/>
      <c r="CC217" s="37"/>
      <c r="CD217" s="37"/>
      <c r="CE217" s="37"/>
      <c r="CF217" s="37"/>
      <c r="CG217" s="37"/>
      <c r="CH217" s="37"/>
      <c r="CI217" s="37">
        <f t="shared" si="1022"/>
        <v>0</v>
      </c>
      <c r="CJ217" s="38"/>
      <c r="CK217" s="23"/>
      <c r="CL217" s="24"/>
      <c r="CM217" s="167"/>
      <c r="CN217" s="25" t="e">
        <f t="shared" ref="CN217" si="1115">1-(CL217/CM216)</f>
        <v>#DIV/0!</v>
      </c>
      <c r="CO217" s="23" t="e" cm="1">
        <f t="array" ref="CO217">+_xlfn.IFS(CN217&lt;0.8,"Cambio",CN217&lt;0.9,"Revisión de control",CN217&gt;0.89,"Se mantiene")</f>
        <v>#DIV/0!</v>
      </c>
      <c r="CP217" s="144"/>
      <c r="CQ217" s="144"/>
      <c r="CR217" s="144"/>
      <c r="CS217" s="144"/>
      <c r="CT217" s="25">
        <f t="shared" si="730"/>
        <v>1</v>
      </c>
    </row>
    <row r="218" spans="1:98" ht="60" hidden="1" customHeight="1" x14ac:dyDescent="0.35">
      <c r="A218" s="147"/>
      <c r="B218" s="228"/>
      <c r="C218" s="149" t="s">
        <v>149</v>
      </c>
      <c r="D218" s="173"/>
      <c r="E218" s="176"/>
      <c r="F218" s="173"/>
      <c r="G218" s="208"/>
      <c r="H218" s="157"/>
      <c r="I218" s="182"/>
      <c r="J218" s="160"/>
      <c r="K218" s="160"/>
      <c r="L218" s="184"/>
      <c r="M218" s="186"/>
      <c r="N218" s="189"/>
      <c r="O218" s="192"/>
      <c r="P218" s="182"/>
      <c r="Q218" s="192"/>
      <c r="R218" s="182"/>
      <c r="S218" s="182"/>
      <c r="T218" s="182"/>
      <c r="U218" s="157"/>
      <c r="V218" s="162"/>
      <c r="W218" s="162"/>
      <c r="X218" s="194"/>
      <c r="Y218" s="160"/>
      <c r="Z218" s="160"/>
      <c r="AA218" s="164"/>
      <c r="AB218" s="164"/>
      <c r="AC218" s="164"/>
      <c r="AD218" s="195"/>
      <c r="AE218" s="157"/>
      <c r="AF218" s="158"/>
      <c r="AG218" s="157"/>
      <c r="AH218" s="157"/>
      <c r="AI218" s="158"/>
      <c r="AJ218" s="157"/>
      <c r="AK218" s="196"/>
      <c r="AL218" s="20" t="str">
        <f>CONCATENATE(J216," Control"," 3")</f>
        <v>ACCTI  Control 3</v>
      </c>
      <c r="AM218" s="22"/>
      <c r="AN218" s="22"/>
      <c r="AO218" s="22"/>
      <c r="AP218" s="22" t="str">
        <f t="shared" si="1097"/>
        <v xml:space="preserve">  a través de </v>
      </c>
      <c r="AQ218" s="20"/>
      <c r="AR218" s="20" t="str">
        <f t="shared" si="678"/>
        <v/>
      </c>
      <c r="AS218" s="20"/>
      <c r="AT218" s="20" t="str">
        <f t="shared" si="679"/>
        <v/>
      </c>
      <c r="AU218" s="20"/>
      <c r="AV218" s="20"/>
      <c r="AW218" s="20"/>
      <c r="AX218" s="21" t="str">
        <f t="shared" si="1113"/>
        <v/>
      </c>
      <c r="AY218" s="20" t="str">
        <f t="shared" si="1040"/>
        <v/>
      </c>
      <c r="AZ218" s="21" t="e">
        <f t="shared" si="1114"/>
        <v>#N/A</v>
      </c>
      <c r="BA218" s="20" t="str">
        <f t="shared" si="1042"/>
        <v/>
      </c>
      <c r="BB218" s="160"/>
      <c r="BC218" s="160"/>
      <c r="BD218" s="198"/>
      <c r="BE218" s="20" t="str">
        <f>CONCATENATE(J216," Acción preventiva"," 3")</f>
        <v>ACCTI  Acción preventiva 3</v>
      </c>
      <c r="BF218" s="22"/>
      <c r="BG218" s="22"/>
      <c r="BH218" s="22"/>
      <c r="BI218" s="20">
        <f t="shared" si="1066"/>
        <v>0</v>
      </c>
      <c r="BJ218" s="20"/>
      <c r="BK218" s="20"/>
      <c r="BL218" s="20"/>
      <c r="BM218" s="20"/>
      <c r="BN218" s="20"/>
      <c r="BO218" s="20"/>
      <c r="BP218" s="20"/>
      <c r="BQ218" s="20"/>
      <c r="BR218" s="20"/>
      <c r="BS218" s="20"/>
      <c r="BT218" s="20"/>
      <c r="BU218" s="20"/>
      <c r="BV218" s="200"/>
      <c r="BW218" s="37"/>
      <c r="BX218" s="37"/>
      <c r="BY218" s="37"/>
      <c r="BZ218" s="37"/>
      <c r="CA218" s="37"/>
      <c r="CB218" s="37"/>
      <c r="CC218" s="37"/>
      <c r="CD218" s="37"/>
      <c r="CE218" s="37"/>
      <c r="CF218" s="37"/>
      <c r="CG218" s="37"/>
      <c r="CH218" s="37"/>
      <c r="CI218" s="37">
        <f t="shared" si="1022"/>
        <v>0</v>
      </c>
      <c r="CJ218" s="38"/>
      <c r="CK218" s="23"/>
      <c r="CL218" s="24"/>
      <c r="CM218" s="167"/>
      <c r="CN218" s="25" t="e">
        <f t="shared" ref="CN218" si="1116">1-(CL218/CM216)</f>
        <v>#DIV/0!</v>
      </c>
      <c r="CO218" s="23" t="e" cm="1">
        <f t="array" ref="CO218">+_xlfn.IFS(CN218&lt;0.8,"Cambio",CN218&lt;0.9,"Revisión de control",CN218&gt;0.89,"Se mantiene")</f>
        <v>#DIV/0!</v>
      </c>
      <c r="CP218" s="144"/>
      <c r="CQ218" s="144"/>
      <c r="CR218" s="144"/>
      <c r="CS218" s="144"/>
      <c r="CT218" s="25">
        <f t="shared" si="730"/>
        <v>1</v>
      </c>
    </row>
    <row r="219" spans="1:98" ht="60" hidden="1" customHeight="1" x14ac:dyDescent="0.35">
      <c r="A219" s="147"/>
      <c r="B219" s="229"/>
      <c r="C219" s="149" t="s">
        <v>149</v>
      </c>
      <c r="D219" s="174"/>
      <c r="E219" s="177"/>
      <c r="F219" s="174"/>
      <c r="G219" s="208"/>
      <c r="H219" s="157"/>
      <c r="I219" s="183"/>
      <c r="J219" s="161"/>
      <c r="K219" s="161"/>
      <c r="L219" s="184"/>
      <c r="M219" s="187"/>
      <c r="N219" s="190"/>
      <c r="O219" s="193"/>
      <c r="P219" s="183"/>
      <c r="Q219" s="193"/>
      <c r="R219" s="183"/>
      <c r="S219" s="183"/>
      <c r="T219" s="183"/>
      <c r="U219" s="157"/>
      <c r="V219" s="162"/>
      <c r="W219" s="162"/>
      <c r="X219" s="194"/>
      <c r="Y219" s="161"/>
      <c r="Z219" s="161"/>
      <c r="AA219" s="165"/>
      <c r="AB219" s="165"/>
      <c r="AC219" s="165"/>
      <c r="AD219" s="195"/>
      <c r="AE219" s="157"/>
      <c r="AF219" s="158"/>
      <c r="AG219" s="157"/>
      <c r="AH219" s="157"/>
      <c r="AI219" s="158"/>
      <c r="AJ219" s="157"/>
      <c r="AK219" s="196"/>
      <c r="AL219" s="20" t="str">
        <f>CONCATENATE(J216," Control"," 4")</f>
        <v>ACCTI  Control 4</v>
      </c>
      <c r="AM219" s="22"/>
      <c r="AN219" s="22"/>
      <c r="AO219" s="22"/>
      <c r="AP219" s="22" t="str">
        <f t="shared" si="1097"/>
        <v xml:space="preserve">  a través de </v>
      </c>
      <c r="AQ219" s="20"/>
      <c r="AR219" s="20" t="str">
        <f t="shared" si="678"/>
        <v/>
      </c>
      <c r="AS219" s="20"/>
      <c r="AT219" s="20" t="str">
        <f t="shared" si="679"/>
        <v/>
      </c>
      <c r="AU219" s="20"/>
      <c r="AV219" s="20"/>
      <c r="AW219" s="20"/>
      <c r="AX219" s="21" t="str">
        <f t="shared" si="1113"/>
        <v/>
      </c>
      <c r="AY219" s="20" t="str">
        <f t="shared" si="1040"/>
        <v/>
      </c>
      <c r="AZ219" s="21" t="e">
        <f t="shared" si="1114"/>
        <v>#N/A</v>
      </c>
      <c r="BA219" s="20" t="str">
        <f t="shared" si="1042"/>
        <v/>
      </c>
      <c r="BB219" s="161"/>
      <c r="BC219" s="161"/>
      <c r="BD219" s="199"/>
      <c r="BE219" s="20" t="str">
        <f>CONCATENATE(J216," Acción preventiva"," 4")</f>
        <v>ACCTI  Acción preventiva 4</v>
      </c>
      <c r="BF219" s="22"/>
      <c r="BG219" s="22"/>
      <c r="BH219" s="22"/>
      <c r="BI219" s="20">
        <f t="shared" si="1066"/>
        <v>0</v>
      </c>
      <c r="BJ219" s="20"/>
      <c r="BK219" s="20"/>
      <c r="BL219" s="20"/>
      <c r="BM219" s="20"/>
      <c r="BN219" s="20"/>
      <c r="BO219" s="20"/>
      <c r="BP219" s="20"/>
      <c r="BQ219" s="20"/>
      <c r="BR219" s="20"/>
      <c r="BS219" s="20"/>
      <c r="BT219" s="20"/>
      <c r="BU219" s="20"/>
      <c r="BV219" s="200"/>
      <c r="BW219" s="37"/>
      <c r="BX219" s="37"/>
      <c r="BY219" s="37"/>
      <c r="BZ219" s="37"/>
      <c r="CA219" s="37"/>
      <c r="CB219" s="37"/>
      <c r="CC219" s="37"/>
      <c r="CD219" s="37"/>
      <c r="CE219" s="37"/>
      <c r="CF219" s="37"/>
      <c r="CG219" s="37"/>
      <c r="CH219" s="37"/>
      <c r="CI219" s="37">
        <f t="shared" si="1022"/>
        <v>0</v>
      </c>
      <c r="CJ219" s="38"/>
      <c r="CK219" s="23"/>
      <c r="CL219" s="24"/>
      <c r="CM219" s="168"/>
      <c r="CN219" s="25" t="e">
        <f t="shared" ref="CN219" si="1117">1-(CL219/CM216)</f>
        <v>#DIV/0!</v>
      </c>
      <c r="CO219" s="23" t="e" cm="1">
        <f t="array" ref="CO219">+_xlfn.IFS(CN219&lt;0.8,"Cambio",CN219&lt;0.9,"Revisión de control",CN219&gt;0.89,"Se mantiene")</f>
        <v>#DIV/0!</v>
      </c>
      <c r="CP219" s="144"/>
      <c r="CQ219" s="144"/>
      <c r="CR219" s="144"/>
      <c r="CS219" s="144"/>
      <c r="CT219" s="25">
        <f t="shared" si="730"/>
        <v>1</v>
      </c>
    </row>
    <row r="220" spans="1:98" ht="60" customHeight="1" x14ac:dyDescent="0.35">
      <c r="A220" s="147" t="s">
        <v>591</v>
      </c>
      <c r="B220" s="204" t="s">
        <v>148</v>
      </c>
      <c r="C220" s="149" t="s">
        <v>149</v>
      </c>
      <c r="D220" s="172" t="str">
        <f>VLOOKUP(B220,Datos!$B$65:$F$80,3,FALSE)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20" s="175" t="str">
        <f>VLOOKUP(B220,Datos!$B$65:$F$80,5,FALSE)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20" s="172" t="str">
        <f>VLOOKUP(B220,Datos!$B$65:$F$80,4,FALSE)</f>
        <v>Inicia con el análisis de la ruta jurídica y termina con la decisión final del expediente</v>
      </c>
      <c r="G220" s="207" t="s">
        <v>1369</v>
      </c>
      <c r="H220" s="157" t="s">
        <v>1316</v>
      </c>
      <c r="I220" s="181">
        <f t="shared" ref="I220" si="1118">IF(K220="",0,1)</f>
        <v>1</v>
      </c>
      <c r="J220" s="159" t="str">
        <f t="shared" ref="J220" si="1119">CONCATENATE(C220," ",K220)</f>
        <v>ACCTI 40</v>
      </c>
      <c r="K220" s="159">
        <v>40</v>
      </c>
      <c r="L220" s="184">
        <v>46150</v>
      </c>
      <c r="M220" s="185">
        <f ca="1">+TODAY()-L220</f>
        <v>1</v>
      </c>
      <c r="N220" s="188" t="s">
        <v>1370</v>
      </c>
      <c r="O220" s="191" t="s">
        <v>19</v>
      </c>
      <c r="P220" s="181">
        <f>VLOOKUP(O220,Datos!$B$20:$D$25,3,FALSE)</f>
        <v>0.2</v>
      </c>
      <c r="Q220" s="191" t="s">
        <v>28</v>
      </c>
      <c r="R220" s="181">
        <f>VLOOKUP(Q220,Datos!$C$20:$D$25,2,FALSE)</f>
        <v>0.6</v>
      </c>
      <c r="S220" s="181">
        <f t="shared" ref="S220" si="1120">+IF(P220="",R220,IF(R220="",P220,IF(P220&gt;R220,P220,R220)))</f>
        <v>0.6</v>
      </c>
      <c r="T220" s="181" t="str" cm="1">
        <f t="array" ref="T220">_xlfn.IFS(S220=P220,O220,S220=R220,Q220)</f>
        <v>El riesgo afecta la imagen de la entidad con algunos usuarios de relevancia frente al logro de los objetivos</v>
      </c>
      <c r="U220" s="157" t="s">
        <v>4</v>
      </c>
      <c r="V220" s="162" t="s">
        <v>1371</v>
      </c>
      <c r="W220" s="162" t="s">
        <v>1372</v>
      </c>
      <c r="X220" s="194" t="str">
        <f t="shared" ref="X220" si="1121">CONCATENATE("Posibilidad de"," ",U220," ",V220," debido ",W220)</f>
        <v>Posibilidad de pérdida reputacional interna al diagnosticar como viable a una persona u organización, para el desarrollo del proyecto productivo,  debido al cambio del estado diagnosticado por causas sobrevinientes de origen ambiental, orden público y cambios financieros del beneficiario, entre otros</v>
      </c>
      <c r="Y220" s="159" t="s">
        <v>208</v>
      </c>
      <c r="Z220" s="159" t="s">
        <v>214</v>
      </c>
      <c r="AA220" s="163" t="s">
        <v>257</v>
      </c>
      <c r="AB220" s="163" t="s">
        <v>1037</v>
      </c>
      <c r="AC220" s="163" t="s">
        <v>1309</v>
      </c>
      <c r="AD220" s="195">
        <v>350</v>
      </c>
      <c r="AE220" s="157" t="str">
        <f t="shared" ref="AE220" si="1122">IF(AD220&lt;=0,"",IF(AD220&lt;=2,"Muy Baja",IF(AD220&lt;=24,"Baja",IF(AD220&lt;=500,"Media",IF(AD220&lt;=5000,"Alta","Muy Alta")))))</f>
        <v>Media</v>
      </c>
      <c r="AF220" s="158">
        <f t="shared" ref="AF220" si="1123">IF(AE220="","",IF(AE220="Muy Baja",0.2,IF(AE220="Baja",0.4,IF(AE220="Media",0.6,IF(AE220="Alta",0.8,IF(AE220="Muy Alta",1,))))))</f>
        <v>0.6</v>
      </c>
      <c r="AG220" s="158" t="str">
        <f t="shared" ref="AG220" si="1124">+T220</f>
        <v>El riesgo afecta la imagen de la entidad con algunos usuarios de relevancia frente al logro de los objetivos</v>
      </c>
      <c r="AH220" s="157" t="str" cm="1">
        <f t="array" ref="AH220">_xlfn.IFS(AG220=Datos!$C$6,"Leve",AG220=Datos!$D$6,"Leve",AG220=Datos!$C$7,"Menor",AG220=Datos!$D$7,"Menor",AG220=Datos!$C$8,"Moderado",AG220=Datos!$D$8,"Moderado",AG220=Datos!$C$9,"Mayor",AG220=Datos!$D$9,"Mayor",AG220=Datos!$C$10,"Catastrófico",AG220=Datos!$D$10,"Catastrófico")</f>
        <v>Moderado</v>
      </c>
      <c r="AI220" s="158">
        <f t="shared" ref="AI220" si="1125">IF(AH220="","",IF(AH220="Leve",0.2,IF(AH220="Menor",0.4,IF(AH220="Moderado",0.6,IF(AH220="Mayor",0.8,IF(AH220="Catastrófico",1,))))))</f>
        <v>0.6</v>
      </c>
      <c r="AJ220" s="157" t="str">
        <f t="shared" ref="AJ220" si="1126">IF(OR(AND(AE220="Muy Baja",AH220="Leve"),AND(AE220="Muy Baja",AH220="Menor"),AND(AE220="Baja",AH220="Leve")),"Bajo",IF(OR(AND(AE220="Muy baja",AH220="Moderado"),AND(AE220="Baja",AH220="Menor"),AND(AE220="Baja",AH220="Moderado"),AND(AE220="Media",AH220="Leve"),AND(AE220="Media",AH220="Menor"),AND(AE220="Media",AH220="Moderado"),AND(AE220="Alta",AH220="Leve"),AND(AE220="Alta",AH220="Menor")),"Moderado",IF(OR(AND(AE220="Muy Baja",AH220="Mayor"),AND(AE220="Baja",AH220="Mayor"),AND(AE220="Media",AH220="Mayor"),AND(AE220="Alta",AH220="Moderado"),AND(AE220="Alta",AH220="Mayor"),AND(AE220="Muy Alta",AH220="Leve"),AND(AE220="Muy Alta",AH220="Menor"),AND(AE220="Muy Alta",AH220="Moderado"),AND(AE220="Muy Alta",AH220="Mayor")),"Alto",IF(OR(AND(AE220="Muy Baja",AH220="Catastrófico"),AND(AE220="Baja",AH220="Catastrófico"),AND(AE220="Media",AH220="Catastrófico"),AND(AE220="Alta",AH220="Catastrófico"),AND(AE220="Muy Alta",AH220="Catastrófico")),"Extremo",""))))</f>
        <v>Moderado</v>
      </c>
      <c r="AK220" s="196" t="str" cm="1">
        <f t="array" ref="AK220">_xlfn.IFS(AJ220="Bajo","Aceptar",AJ220="Moderado","Reducir",AJ220="Alto","Reducir",AJ220="Extremo","Reducir")</f>
        <v>Reducir</v>
      </c>
      <c r="AL220" s="20" t="str">
        <f>CONCATENATE(J220," Control"," 1")</f>
        <v>ACCTI 40 Control 1</v>
      </c>
      <c r="AM220" s="22" t="s">
        <v>1310</v>
      </c>
      <c r="AN220" s="22" t="s">
        <v>1373</v>
      </c>
      <c r="AO220" s="22" t="s">
        <v>1374</v>
      </c>
      <c r="AP220" s="22" t="str">
        <f t="shared" si="1097"/>
        <v>La DIRECCIÓN DE ACCESO A TIERRAS verifica el cumplimiento de los requisitos técnicos, jurídicos y/o financieros a través de la revisión de la forma ACCTI-F-159 Diagnóstico de Iniciativas, previo a la formulación del proyecto productivo, dejando constancia en el campo de revisión</v>
      </c>
      <c r="AQ220" s="20" t="s">
        <v>53</v>
      </c>
      <c r="AR220" s="20" t="str">
        <f t="shared" ref="AR220:AR223" si="1127">IF(OR(AQ220="Preventivo",AQ220="Detectivo"),"Probabilidad",IF(AQ220="Correctivo","Impacto",""))</f>
        <v>Probabilidad</v>
      </c>
      <c r="AS220" s="20" t="s">
        <v>56</v>
      </c>
      <c r="AT220" s="20" t="str">
        <f t="shared" ref="AT220:AT223" si="1128">IF(AND(AQ220="Preventivo",AS220="Automático"),"50%",IF(AND(AQ220="Preventivo",AS220="Manual"),"40%",IF(AND(AQ220="Detectivo",AS220="Automático"),"40%",IF(AND(AQ220="Detectivo",AS220="Manual"),"30%",IF(AND(AQ220="Correctivo",AS220="Automático"),"35%",IF(AND(AQ220="Correctivo",AS220="Manual"),"25%",""))))))</f>
        <v>40%</v>
      </c>
      <c r="AU220" s="20" t="s">
        <v>1</v>
      </c>
      <c r="AV220" s="20" t="s">
        <v>2</v>
      </c>
      <c r="AW220" s="20" t="s">
        <v>3</v>
      </c>
      <c r="AX220" s="21">
        <f t="shared" ref="AX220" si="1129">+IF(AR220="Probabilidad",AF220-(AF220*AT220),AF220)</f>
        <v>0.36</v>
      </c>
      <c r="AY220" s="20" t="str">
        <f t="shared" si="1040"/>
        <v>Baja</v>
      </c>
      <c r="AZ220" s="21">
        <f t="shared" ref="AZ220" si="1130">+IF(AR220="Impacto",AI220-(AI220*AT220),AI220)</f>
        <v>0.6</v>
      </c>
      <c r="BA220" s="20" t="str">
        <f t="shared" si="1042"/>
        <v>Moderado</v>
      </c>
      <c r="BB220" s="159" t="str">
        <f t="shared" ref="BB220" si="1131">IF(OR(AND(AY223="Muy Baja",BA223="Leve"),AND(AY223="Muy Baja",BA223="Menor"),AND(AY223="Baja",BA223="Leve")),"Bajo",IF(OR(AND(AY223="Muy baja",BA223="Moderado"),AND(AY223="Baja",BA223="Menor"),AND(AY223="Baja",BA223="Moderado"),AND(AY223="Media",BA223="Leve"),AND(AY223="Media",BA223="Menor"),AND(AY223="Media",BA223="Moderado"),AND(AY223="Alta",BA223="Leve"),AND(AY223="Alta",BA223="Menor")),"Moderado",IF(OR(AND(AY223="Muy Baja",BA223="Mayor"),AND(AY223="Baja",BA223="Mayor"),AND(AY223="Media",BA223="Mayor"),AND(AY223="Alta",BA223="Moderado"),AND(AY223="Alta",BA223="Mayor"),AND(AY223="Muy Alta",BA223="Leve"),AND(AY223="Muy Alta",BA223="Menor"),AND(AY223="Muy Alta",BA223="Moderado"),AND(AY223="Muy Alta",BA223="Mayor")),"Alto",IF(OR(AND(AY223="Muy Baja",BA223="Catastrófico"),AND(AY223="Baja",BA223="Catastrófico"),AND(AY223="Media",BA223="Catastrófico"),AND(AY223="Alta",BA223="Catastrófico"),AND(AY223="Muy Alta",BA223="Catastrófico")),"Extremo",""))))</f>
        <v>Moderado</v>
      </c>
      <c r="BC220" s="159" t="str" cm="1">
        <f t="array" ref="BC220">_xlfn.IFS(BB220="Bajo","Aceptar",BB220="Moderado","Reducir",BB220="Alto","Reducir",BB220="Extremo","Reducir")</f>
        <v>Reducir</v>
      </c>
      <c r="BD220" s="197" t="str" cm="1">
        <f t="array" ref="BD220">_xlfn.IFS(BC220="Aceptar","No",BC220="Reducir","Si")</f>
        <v>Si</v>
      </c>
      <c r="BE220" s="20" t="str">
        <f>CONCATENATE(J220," Acción preventiva"," 1")</f>
        <v>ACCTI 40 Acción preventiva 1</v>
      </c>
      <c r="BF220" s="22" t="s">
        <v>592</v>
      </c>
      <c r="BG220" s="22" t="s">
        <v>1379</v>
      </c>
      <c r="BH220" s="22" t="s">
        <v>1380</v>
      </c>
      <c r="BI220" s="20">
        <f t="shared" si="1066"/>
        <v>2</v>
      </c>
      <c r="BJ220" s="20"/>
      <c r="BK220" s="20">
        <v>1</v>
      </c>
      <c r="BL220" s="20"/>
      <c r="BM220" s="20"/>
      <c r="BN220" s="20"/>
      <c r="BO220" s="20">
        <v>1</v>
      </c>
      <c r="BP220" s="20"/>
      <c r="BQ220" s="20"/>
      <c r="BR220" s="20"/>
      <c r="BS220" s="20"/>
      <c r="BT220" s="20"/>
      <c r="BU220" s="20"/>
      <c r="BV220" s="200">
        <f t="shared" si="1044"/>
        <v>0</v>
      </c>
      <c r="BW220" s="37"/>
      <c r="BX220" s="37"/>
      <c r="BY220" s="37"/>
      <c r="BZ220" s="37"/>
      <c r="CA220" s="37"/>
      <c r="CB220" s="37"/>
      <c r="CC220" s="37"/>
      <c r="CD220" s="37"/>
      <c r="CE220" s="37"/>
      <c r="CF220" s="37"/>
      <c r="CG220" s="37"/>
      <c r="CH220" s="37"/>
      <c r="CI220" s="37">
        <f t="shared" si="1022"/>
        <v>0</v>
      </c>
      <c r="CJ220" s="38"/>
      <c r="CK220" s="23"/>
      <c r="CL220" s="24"/>
      <c r="CM220" s="166">
        <f t="shared" ref="CM220" si="1132">+AD220</f>
        <v>350</v>
      </c>
      <c r="CN220" s="25">
        <f t="shared" ref="CN220" si="1133">1-(CL220/CM220)</f>
        <v>1</v>
      </c>
      <c r="CO220" s="23" t="str" cm="1">
        <f t="array" ref="CO220">+_xlfn.IFS(CN220&lt;0.8,"Cambio",CN220&lt;0.9,"Revisión de control",CN220&gt;0.89,"Se mantiene")</f>
        <v>Se mantiene</v>
      </c>
      <c r="CP220" s="144"/>
      <c r="CQ220" s="144"/>
      <c r="CR220" s="144"/>
      <c r="CS220" s="144"/>
      <c r="CT220" s="25">
        <f t="shared" ref="CT220:CT223" si="1134">(_xlfn.IFS(CK220="",1,CK220="SI",0)+_xlfn.IFS(CP220="",1,CP220="SI",1,CP220="NO",0)+_xlfn.IFS(CQ220="",1,CQ220="SI",1,CQ220="NO",0)+_xlfn.IFS(CR220="",1,CR220="SI",1,CR220="NO",0)+_xlfn.IFS(CS220="",1,CS220="SI",1,CS220="NO",0))/5</f>
        <v>1</v>
      </c>
    </row>
    <row r="221" spans="1:98" ht="60" customHeight="1" x14ac:dyDescent="0.35">
      <c r="A221" s="147" t="s">
        <v>591</v>
      </c>
      <c r="B221" s="205"/>
      <c r="C221" s="149" t="s">
        <v>149</v>
      </c>
      <c r="D221" s="173"/>
      <c r="E221" s="176"/>
      <c r="F221" s="173"/>
      <c r="G221" s="207"/>
      <c r="H221" s="157"/>
      <c r="I221" s="182"/>
      <c r="J221" s="160"/>
      <c r="K221" s="160"/>
      <c r="L221" s="184"/>
      <c r="M221" s="186"/>
      <c r="N221" s="189"/>
      <c r="O221" s="192"/>
      <c r="P221" s="182"/>
      <c r="Q221" s="192"/>
      <c r="R221" s="182"/>
      <c r="S221" s="182"/>
      <c r="T221" s="182"/>
      <c r="U221" s="157"/>
      <c r="V221" s="162"/>
      <c r="W221" s="162"/>
      <c r="X221" s="194"/>
      <c r="Y221" s="160"/>
      <c r="Z221" s="160"/>
      <c r="AA221" s="164"/>
      <c r="AB221" s="164"/>
      <c r="AC221" s="164"/>
      <c r="AD221" s="195"/>
      <c r="AE221" s="157"/>
      <c r="AF221" s="158"/>
      <c r="AG221" s="157"/>
      <c r="AH221" s="157"/>
      <c r="AI221" s="158"/>
      <c r="AJ221" s="157"/>
      <c r="AK221" s="196"/>
      <c r="AL221" s="20" t="str">
        <f>CONCATENATE(J220," Control"," 2")</f>
        <v>ACCTI 40 Control 2</v>
      </c>
      <c r="AM221" s="22" t="s">
        <v>1310</v>
      </c>
      <c r="AN221" s="22" t="s">
        <v>1375</v>
      </c>
      <c r="AO221" s="22" t="s">
        <v>1376</v>
      </c>
      <c r="AP221" s="22" t="str">
        <f>CONCATENATE(AM222," ",AN222," a través de ",AO222)</f>
        <v>La DIRECCIÓN DE ACCESO A TIERRAS evidencia el incumplimiento o cambios no previstos en los requisitos tecnicos, jurídicos y/o ambientales en la fase de ejecución a través de seguimiento en el Comité Técnico de Ejecución de Proyectos - CTEP, dejando constancia en acta</v>
      </c>
      <c r="AQ221" s="20" t="s">
        <v>54</v>
      </c>
      <c r="AR221" s="20" t="str">
        <f t="shared" si="1127"/>
        <v>Probabilidad</v>
      </c>
      <c r="AS221" s="20" t="s">
        <v>56</v>
      </c>
      <c r="AT221" s="20" t="str">
        <f t="shared" si="1128"/>
        <v>30%</v>
      </c>
      <c r="AU221" s="20" t="s">
        <v>1</v>
      </c>
      <c r="AV221" s="20" t="s">
        <v>2</v>
      </c>
      <c r="AW221" s="20" t="s">
        <v>3</v>
      </c>
      <c r="AX221" s="21">
        <f t="shared" ref="AX221:AX223" si="1135">+IF(AR221="Probabilidad",AX220-(AX220*AT221),AX220)</f>
        <v>0.252</v>
      </c>
      <c r="AY221" s="20" t="str">
        <f t="shared" si="1040"/>
        <v>Baja</v>
      </c>
      <c r="AZ221" s="21">
        <f t="shared" ref="AZ221:AZ223" si="1136">+IF(AR221="Impacto",AZ220-(AZ220*AT221),AZ220)</f>
        <v>0.6</v>
      </c>
      <c r="BA221" s="20" t="str">
        <f t="shared" si="1042"/>
        <v>Moderado</v>
      </c>
      <c r="BB221" s="160"/>
      <c r="BC221" s="160"/>
      <c r="BD221" s="198"/>
      <c r="BE221" s="20" t="str">
        <f>CONCATENATE(J220," Acción preventiva"," 2")</f>
        <v>ACCTI 40 Acción preventiva 2</v>
      </c>
      <c r="BF221" s="22"/>
      <c r="BG221" s="22"/>
      <c r="BH221" s="22"/>
      <c r="BI221" s="20">
        <f t="shared" si="1066"/>
        <v>0</v>
      </c>
      <c r="BJ221" s="20"/>
      <c r="BK221" s="20"/>
      <c r="BL221" s="20"/>
      <c r="BM221" s="20"/>
      <c r="BN221" s="20"/>
      <c r="BO221" s="20"/>
      <c r="BP221" s="20"/>
      <c r="BQ221" s="20"/>
      <c r="BR221" s="20"/>
      <c r="BS221" s="20"/>
      <c r="BT221" s="20"/>
      <c r="BU221" s="20"/>
      <c r="BV221" s="200"/>
      <c r="BW221" s="37"/>
      <c r="BX221" s="37"/>
      <c r="BY221" s="37"/>
      <c r="BZ221" s="37"/>
      <c r="CA221" s="37"/>
      <c r="CB221" s="37"/>
      <c r="CC221" s="37"/>
      <c r="CD221" s="37"/>
      <c r="CE221" s="37"/>
      <c r="CF221" s="37"/>
      <c r="CG221" s="37"/>
      <c r="CH221" s="37"/>
      <c r="CI221" s="37">
        <f t="shared" si="1022"/>
        <v>0</v>
      </c>
      <c r="CJ221" s="38"/>
      <c r="CK221" s="23"/>
      <c r="CL221" s="24"/>
      <c r="CM221" s="167"/>
      <c r="CN221" s="25">
        <f t="shared" ref="CN221" si="1137">1-(CL221/CM220)</f>
        <v>1</v>
      </c>
      <c r="CO221" s="23" t="str" cm="1">
        <f t="array" ref="CO221">+_xlfn.IFS(CN221&lt;0.8,"Cambio",CN221&lt;0.9,"Revisión de control",CN221&gt;0.89,"Se mantiene")</f>
        <v>Se mantiene</v>
      </c>
      <c r="CP221" s="144"/>
      <c r="CQ221" s="144"/>
      <c r="CR221" s="144"/>
      <c r="CS221" s="144"/>
      <c r="CT221" s="25">
        <f t="shared" si="1134"/>
        <v>1</v>
      </c>
    </row>
    <row r="222" spans="1:98" ht="60" customHeight="1" x14ac:dyDescent="0.35">
      <c r="A222" s="147" t="s">
        <v>591</v>
      </c>
      <c r="B222" s="205"/>
      <c r="C222" s="149" t="s">
        <v>149</v>
      </c>
      <c r="D222" s="173"/>
      <c r="E222" s="176"/>
      <c r="F222" s="173"/>
      <c r="G222" s="207"/>
      <c r="H222" s="157"/>
      <c r="I222" s="182"/>
      <c r="J222" s="160"/>
      <c r="K222" s="160"/>
      <c r="L222" s="184"/>
      <c r="M222" s="186"/>
      <c r="N222" s="189"/>
      <c r="O222" s="192"/>
      <c r="P222" s="182"/>
      <c r="Q222" s="192"/>
      <c r="R222" s="182"/>
      <c r="S222" s="182"/>
      <c r="T222" s="182"/>
      <c r="U222" s="157"/>
      <c r="V222" s="162"/>
      <c r="W222" s="162"/>
      <c r="X222" s="194"/>
      <c r="Y222" s="160"/>
      <c r="Z222" s="160"/>
      <c r="AA222" s="164"/>
      <c r="AB222" s="164"/>
      <c r="AC222" s="164"/>
      <c r="AD222" s="195"/>
      <c r="AE222" s="157"/>
      <c r="AF222" s="158"/>
      <c r="AG222" s="157"/>
      <c r="AH222" s="157"/>
      <c r="AI222" s="158"/>
      <c r="AJ222" s="157"/>
      <c r="AK222" s="196"/>
      <c r="AL222" s="20" t="str">
        <f>CONCATENATE(J220," Control"," 3")</f>
        <v>ACCTI 40 Control 3</v>
      </c>
      <c r="AM222" s="22" t="s">
        <v>1310</v>
      </c>
      <c r="AN222" s="22" t="s">
        <v>1377</v>
      </c>
      <c r="AO222" s="22" t="s">
        <v>1378</v>
      </c>
      <c r="AP222" s="22" t="str">
        <f>CONCATENATE(AM221," ",AN221," a través de ",AO221)</f>
        <v>La DIRECCIÓN DE ACCESO A TIERRAS valida el cumplimiento de los requisitos técnicos, jurídicos y/o financieros a través de diligenciamiento de la forma ACCTI-F-160 Documento Técnico de Estructuración de Proyectos Integrales Sostenibles, previo a la cofinanciación del proyecto productivo, dejando constancia en el campo de revisión</v>
      </c>
      <c r="AQ222" s="20" t="s">
        <v>55</v>
      </c>
      <c r="AR222" s="20" t="str">
        <f t="shared" si="1127"/>
        <v>Impacto</v>
      </c>
      <c r="AS222" s="20" t="s">
        <v>56</v>
      </c>
      <c r="AT222" s="20" t="str">
        <f t="shared" si="1128"/>
        <v>25%</v>
      </c>
      <c r="AU222" s="20" t="s">
        <v>1</v>
      </c>
      <c r="AV222" s="20" t="s">
        <v>2</v>
      </c>
      <c r="AW222" s="20" t="s">
        <v>3</v>
      </c>
      <c r="AX222" s="21">
        <f t="shared" si="1135"/>
        <v>0.252</v>
      </c>
      <c r="AY222" s="20" t="str">
        <f t="shared" si="1040"/>
        <v>Baja</v>
      </c>
      <c r="AZ222" s="21">
        <f t="shared" si="1136"/>
        <v>0.44999999999999996</v>
      </c>
      <c r="BA222" s="20" t="str">
        <f t="shared" si="1042"/>
        <v>Moderado</v>
      </c>
      <c r="BB222" s="160"/>
      <c r="BC222" s="160"/>
      <c r="BD222" s="198"/>
      <c r="BE222" s="20" t="str">
        <f>CONCATENATE(J220," Acción preventiva"," 3")</f>
        <v>ACCTI 40 Acción preventiva 3</v>
      </c>
      <c r="BF222" s="22"/>
      <c r="BG222" s="22"/>
      <c r="BH222" s="22"/>
      <c r="BI222" s="20">
        <f t="shared" si="1066"/>
        <v>0</v>
      </c>
      <c r="BJ222" s="20"/>
      <c r="BK222" s="20"/>
      <c r="BL222" s="20"/>
      <c r="BM222" s="20"/>
      <c r="BN222" s="20"/>
      <c r="BO222" s="20"/>
      <c r="BP222" s="20"/>
      <c r="BQ222" s="20"/>
      <c r="BR222" s="20"/>
      <c r="BS222" s="20"/>
      <c r="BT222" s="20"/>
      <c r="BU222" s="20"/>
      <c r="BV222" s="200"/>
      <c r="BW222" s="37"/>
      <c r="BX222" s="37"/>
      <c r="BY222" s="37"/>
      <c r="BZ222" s="37"/>
      <c r="CA222" s="37"/>
      <c r="CB222" s="37"/>
      <c r="CC222" s="37"/>
      <c r="CD222" s="37"/>
      <c r="CE222" s="37"/>
      <c r="CF222" s="37"/>
      <c r="CG222" s="37"/>
      <c r="CH222" s="37"/>
      <c r="CI222" s="37">
        <f t="shared" si="1022"/>
        <v>0</v>
      </c>
      <c r="CJ222" s="38"/>
      <c r="CK222" s="23"/>
      <c r="CL222" s="24"/>
      <c r="CM222" s="167"/>
      <c r="CN222" s="25">
        <f t="shared" ref="CN222" si="1138">1-(CL222/CM220)</f>
        <v>1</v>
      </c>
      <c r="CO222" s="23" t="str" cm="1">
        <f t="array" ref="CO222">+_xlfn.IFS(CN222&lt;0.8,"Cambio",CN222&lt;0.9,"Revisión de control",CN222&gt;0.89,"Se mantiene")</f>
        <v>Se mantiene</v>
      </c>
      <c r="CP222" s="144"/>
      <c r="CQ222" s="144"/>
      <c r="CR222" s="144"/>
      <c r="CS222" s="144"/>
      <c r="CT222" s="25">
        <f t="shared" si="1134"/>
        <v>1</v>
      </c>
    </row>
    <row r="223" spans="1:98" ht="60" customHeight="1" x14ac:dyDescent="0.35">
      <c r="A223" s="147" t="s">
        <v>591</v>
      </c>
      <c r="B223" s="206"/>
      <c r="C223" s="149" t="s">
        <v>149</v>
      </c>
      <c r="D223" s="174"/>
      <c r="E223" s="177"/>
      <c r="F223" s="174"/>
      <c r="G223" s="207"/>
      <c r="H223" s="157"/>
      <c r="I223" s="183"/>
      <c r="J223" s="161"/>
      <c r="K223" s="161"/>
      <c r="L223" s="184"/>
      <c r="M223" s="187"/>
      <c r="N223" s="190"/>
      <c r="O223" s="193"/>
      <c r="P223" s="183"/>
      <c r="Q223" s="193"/>
      <c r="R223" s="183"/>
      <c r="S223" s="183"/>
      <c r="T223" s="183"/>
      <c r="U223" s="157"/>
      <c r="V223" s="162"/>
      <c r="W223" s="162"/>
      <c r="X223" s="194"/>
      <c r="Y223" s="161"/>
      <c r="Z223" s="161"/>
      <c r="AA223" s="165"/>
      <c r="AB223" s="165"/>
      <c r="AC223" s="165"/>
      <c r="AD223" s="195"/>
      <c r="AE223" s="157"/>
      <c r="AF223" s="158"/>
      <c r="AG223" s="157"/>
      <c r="AH223" s="157"/>
      <c r="AI223" s="158"/>
      <c r="AJ223" s="157"/>
      <c r="AK223" s="196"/>
      <c r="AL223" s="20" t="str">
        <f>CONCATENATE(J220," Control"," 4")</f>
        <v>ACCTI 40 Control 4</v>
      </c>
      <c r="AM223" s="22"/>
      <c r="AN223" s="22"/>
      <c r="AO223" s="22"/>
      <c r="AP223" s="22" t="str">
        <f t="shared" ref="AP223" si="1139">CONCATENATE(AM223," ",AN223," a través de ",AO223)</f>
        <v xml:space="preserve">  a través de </v>
      </c>
      <c r="AQ223" s="20"/>
      <c r="AR223" s="20" t="str">
        <f t="shared" si="1127"/>
        <v/>
      </c>
      <c r="AS223" s="20"/>
      <c r="AT223" s="20" t="str">
        <f t="shared" si="1128"/>
        <v/>
      </c>
      <c r="AU223" s="20"/>
      <c r="AV223" s="20"/>
      <c r="AW223" s="20"/>
      <c r="AX223" s="21">
        <f t="shared" si="1135"/>
        <v>0.252</v>
      </c>
      <c r="AY223" s="20" t="str">
        <f t="shared" si="1040"/>
        <v>Baja</v>
      </c>
      <c r="AZ223" s="21">
        <f t="shared" si="1136"/>
        <v>0.44999999999999996</v>
      </c>
      <c r="BA223" s="20" t="str">
        <f t="shared" si="1042"/>
        <v>Moderado</v>
      </c>
      <c r="BB223" s="161"/>
      <c r="BC223" s="161"/>
      <c r="BD223" s="199"/>
      <c r="BE223" s="20" t="str">
        <f>CONCATENATE(J220," Acción preventiva"," 4")</f>
        <v>ACCTI 40 Acción preventiva 4</v>
      </c>
      <c r="BF223" s="22"/>
      <c r="BG223" s="22"/>
      <c r="BH223" s="22"/>
      <c r="BI223" s="20">
        <f t="shared" si="1066"/>
        <v>0</v>
      </c>
      <c r="BJ223" s="20"/>
      <c r="BK223" s="20"/>
      <c r="BL223" s="20"/>
      <c r="BM223" s="20"/>
      <c r="BN223" s="20"/>
      <c r="BO223" s="20"/>
      <c r="BP223" s="20"/>
      <c r="BQ223" s="20"/>
      <c r="BR223" s="20"/>
      <c r="BS223" s="20"/>
      <c r="BT223" s="20"/>
      <c r="BU223" s="20"/>
      <c r="BV223" s="200"/>
      <c r="BW223" s="37"/>
      <c r="BX223" s="37"/>
      <c r="BY223" s="37"/>
      <c r="BZ223" s="37"/>
      <c r="CA223" s="37"/>
      <c r="CB223" s="37"/>
      <c r="CC223" s="37"/>
      <c r="CD223" s="37"/>
      <c r="CE223" s="37"/>
      <c r="CF223" s="37"/>
      <c r="CG223" s="37"/>
      <c r="CH223" s="37"/>
      <c r="CI223" s="37">
        <f t="shared" si="1022"/>
        <v>0</v>
      </c>
      <c r="CJ223" s="38"/>
      <c r="CK223" s="23"/>
      <c r="CL223" s="24"/>
      <c r="CM223" s="168"/>
      <c r="CN223" s="25">
        <f t="shared" ref="CN223" si="1140">1-(CL223/CM220)</f>
        <v>1</v>
      </c>
      <c r="CO223" s="23" t="str" cm="1">
        <f t="array" ref="CO223">+_xlfn.IFS(CN223&lt;0.8,"Cambio",CN223&lt;0.9,"Revisión de control",CN223&gt;0.89,"Se mantiene")</f>
        <v>Se mantiene</v>
      </c>
      <c r="CP223" s="144"/>
      <c r="CQ223" s="144"/>
      <c r="CR223" s="144"/>
      <c r="CS223" s="144"/>
      <c r="CT223" s="25">
        <f t="shared" si="1134"/>
        <v>1</v>
      </c>
    </row>
    <row r="224" spans="1:98" ht="60" hidden="1" customHeight="1" x14ac:dyDescent="0.35">
      <c r="A224" s="147"/>
      <c r="B224" s="227" t="s">
        <v>150</v>
      </c>
      <c r="C224" s="149" t="s">
        <v>151</v>
      </c>
      <c r="D224" s="172" t="str">
        <f>VLOOKUP(B224,Datos!$B$65:$F$80,3,FALSE)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4" s="175" t="str">
        <f>VLOOKUP(B224,Datos!$B$65:$F$80,5,FALSE)</f>
        <v>La posibilidad de incumplir con las diferentes acciones necesarias para la administración de los bienes fiscales patrimoniales de la Agencia y las tierras baldías de la Nación</v>
      </c>
      <c r="F224" s="172" t="str">
        <f>VLOOKUP(B224,Datos!$B$65:$F$80,4,FALSE)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4" s="208" t="s">
        <v>650</v>
      </c>
      <c r="H224" s="157"/>
      <c r="I224" s="181">
        <f t="shared" ref="I224" si="1141">IF(K224="",0,1)</f>
        <v>0</v>
      </c>
      <c r="J224" s="159" t="str">
        <f t="shared" ref="J224" si="1142">CONCATENATE(C224," ",K224)</f>
        <v xml:space="preserve">ADMTI </v>
      </c>
      <c r="K224" s="159"/>
      <c r="L224" s="184"/>
      <c r="M224" s="185">
        <f ca="1">+TODAY()-L224</f>
        <v>46151</v>
      </c>
      <c r="N224" s="188"/>
      <c r="O224" s="191"/>
      <c r="P224" s="181" t="e">
        <f>VLOOKUP(O224,Datos!$B$20:$D$25,3,FALSE)</f>
        <v>#N/A</v>
      </c>
      <c r="Q224" s="191"/>
      <c r="R224" s="181" t="e">
        <f>VLOOKUP(Q224,Datos!$C$20:$D$25,2,FALSE)</f>
        <v>#N/A</v>
      </c>
      <c r="S224" s="181" t="e">
        <f t="shared" ref="S224" si="1143">+IF(P224="",R224,IF(R224="",P224,IF(P224&gt;R224,P224,R224)))</f>
        <v>#N/A</v>
      </c>
      <c r="T224" s="181" t="e" cm="1">
        <f t="array" ref="T224">_xlfn.IFS(S224=P224,O224,S224=R224,Q224)</f>
        <v>#N/A</v>
      </c>
      <c r="U224" s="157"/>
      <c r="V224" s="162"/>
      <c r="W224" s="162"/>
      <c r="X224" s="194" t="str">
        <f t="shared" ref="X224" si="1144">CONCATENATE("Posibilidad de"," ",U224," ",V224," debido ",W224)</f>
        <v xml:space="preserve">Posibilidad de   debido </v>
      </c>
      <c r="Y224" s="159"/>
      <c r="Z224" s="159"/>
      <c r="AA224" s="163"/>
      <c r="AB224" s="163"/>
      <c r="AC224" s="163"/>
      <c r="AD224" s="195"/>
      <c r="AE224" s="157" t="str">
        <f t="shared" ref="AE224" si="1145">IF(AD224&lt;=0,"",IF(AD224&lt;=2,"Muy Baja",IF(AD224&lt;=24,"Baja",IF(AD224&lt;=500,"Media",IF(AD224&lt;=5000,"Alta","Muy Alta")))))</f>
        <v/>
      </c>
      <c r="AF224" s="158" t="str">
        <f t="shared" ref="AF224" si="1146">IF(AE224="","",IF(AE224="Muy Baja",0.2,IF(AE224="Baja",0.4,IF(AE224="Media",0.6,IF(AE224="Alta",0.8,IF(AE224="Muy Alta",1,))))))</f>
        <v/>
      </c>
      <c r="AG224" s="158" t="e">
        <f t="shared" ref="AG224" si="1147">+T224</f>
        <v>#N/A</v>
      </c>
      <c r="AH224" s="157" t="e" cm="1">
        <f t="array" ref="AH224">_xlfn.IFS(AG224=Datos!$C$6,"Leve",AG224=Datos!$D$6,"Leve",AG224=Datos!$C$7,"Menor",AG224=Datos!$D$7,"Menor",AG224=Datos!$C$8,"Moderado",AG224=Datos!$D$8,"Moderado",AG224=Datos!$C$9,"Mayor",AG224=Datos!$D$9,"Mayor",AG224=Datos!$C$10,"Catastrófico",AG224=Datos!$D$10,"Catastrófico")</f>
        <v>#N/A</v>
      </c>
      <c r="AI224" s="158" t="e">
        <f t="shared" ref="AI224" si="1148">IF(AH224="","",IF(AH224="Leve",0.2,IF(AH224="Menor",0.4,IF(AH224="Moderado",0.6,IF(AH224="Mayor",0.8,IF(AH224="Catastrófico",1,))))))</f>
        <v>#N/A</v>
      </c>
      <c r="AJ224" s="157" t="e">
        <f t="shared" ref="AJ224" si="1149">IF(OR(AND(AE224="Muy Baja",AH224="Leve"),AND(AE224="Muy Baja",AH224="Menor"),AND(AE224="Baja",AH224="Leve")),"Bajo",IF(OR(AND(AE224="Muy baja",AH224="Moderado"),AND(AE224="Baja",AH224="Menor"),AND(AE224="Baja",AH224="Moderado"),AND(AE224="Media",AH224="Leve"),AND(AE224="Media",AH224="Menor"),AND(AE224="Media",AH224="Moderado"),AND(AE224="Alta",AH224="Leve"),AND(AE224="Alta",AH224="Menor")),"Moderado",IF(OR(AND(AE224="Muy Baja",AH224="Mayor"),AND(AE224="Baja",AH224="Mayor"),AND(AE224="Media",AH224="Mayor"),AND(AE224="Alta",AH224="Moderado"),AND(AE224="Alta",AH224="Mayor"),AND(AE224="Muy Alta",AH224="Leve"),AND(AE224="Muy Alta",AH224="Menor"),AND(AE224="Muy Alta",AH224="Moderado"),AND(AE224="Muy Alta",AH224="Mayor")),"Alto",IF(OR(AND(AE224="Muy Baja",AH224="Catastrófico"),AND(AE224="Baja",AH224="Catastrófico"),AND(AE224="Media",AH224="Catastrófico"),AND(AE224="Alta",AH224="Catastrófico"),AND(AE224="Muy Alta",AH224="Catastrófico")),"Extremo",""))))</f>
        <v>#N/A</v>
      </c>
      <c r="AK224" s="196" t="e" cm="1">
        <f t="array" ref="AK224">_xlfn.IFS(AJ224="Bajo","Aceptar",AJ224="Moderado","Reducir",AJ224="Alto","Reducir",AJ224="Extremo","Reducir")</f>
        <v>#N/A</v>
      </c>
      <c r="AL224" s="20" t="str">
        <f>CONCATENATE(J224," Control"," 1")</f>
        <v>ADMTI  Control 1</v>
      </c>
      <c r="AM224" s="22"/>
      <c r="AN224" s="22"/>
      <c r="AO224" s="22"/>
      <c r="AP224" s="22" t="str">
        <f t="shared" si="1097"/>
        <v xml:space="preserve">  a través de </v>
      </c>
      <c r="AQ224" s="20"/>
      <c r="AR224" s="20" t="str">
        <f t="shared" ref="AR224:AR239" si="1150">IF(OR(AQ224="Preventivo",AQ224="Detectivo"),"Probabilidad",IF(AQ224="Correctivo","Impacto",""))</f>
        <v/>
      </c>
      <c r="AS224" s="20"/>
      <c r="AT224" s="20" t="str">
        <f t="shared" ref="AT224:AT239" si="1151">IF(AND(AQ224="Preventivo",AS224="Automático"),"50%",IF(AND(AQ224="Preventivo",AS224="Manual"),"40%",IF(AND(AQ224="Detectivo",AS224="Automático"),"40%",IF(AND(AQ224="Detectivo",AS224="Manual"),"30%",IF(AND(AQ224="Correctivo",AS224="Automático"),"35%",IF(AND(AQ224="Correctivo",AS224="Manual"),"25%",""))))))</f>
        <v/>
      </c>
      <c r="AU224" s="20"/>
      <c r="AV224" s="20"/>
      <c r="AW224" s="20"/>
      <c r="AX224" s="21" t="str">
        <f t="shared" ref="AX224" si="1152">+IF(AR224="Probabilidad",AF224-(AF224*AT224),AF224)</f>
        <v/>
      </c>
      <c r="AY224" s="20" t="str">
        <f t="shared" si="1040"/>
        <v/>
      </c>
      <c r="AZ224" s="21" t="e">
        <f t="shared" ref="AZ224" si="1153">+IF(AR224="Impacto",AI224-(AI224*AT224),AI224)</f>
        <v>#N/A</v>
      </c>
      <c r="BA224" s="20" t="str">
        <f t="shared" si="1042"/>
        <v/>
      </c>
      <c r="BB224" s="159" t="str">
        <f t="shared" ref="BB224" si="1154">IF(OR(AND(AY227="Muy Baja",BA227="Leve"),AND(AY227="Muy Baja",BA227="Menor"),AND(AY227="Baja",BA227="Leve")),"Bajo",IF(OR(AND(AY227="Muy baja",BA227="Moderado"),AND(AY227="Baja",BA227="Menor"),AND(AY227="Baja",BA227="Moderado"),AND(AY227="Media",BA227="Leve"),AND(AY227="Media",BA227="Menor"),AND(AY227="Media",BA227="Moderado"),AND(AY227="Alta",BA227="Leve"),AND(AY227="Alta",BA227="Menor")),"Moderado",IF(OR(AND(AY227="Muy Baja",BA227="Mayor"),AND(AY227="Baja",BA227="Mayor"),AND(AY227="Media",BA227="Mayor"),AND(AY227="Alta",BA227="Moderado"),AND(AY227="Alta",BA227="Mayor"),AND(AY227="Muy Alta",BA227="Leve"),AND(AY227="Muy Alta",BA227="Menor"),AND(AY227="Muy Alta",BA227="Moderado"),AND(AY227="Muy Alta",BA227="Mayor")),"Alto",IF(OR(AND(AY227="Muy Baja",BA227="Catastrófico"),AND(AY227="Baja",BA227="Catastrófico"),AND(AY227="Media",BA227="Catastrófico"),AND(AY227="Alta",BA227="Catastrófico"),AND(AY227="Muy Alta",BA227="Catastrófico")),"Extremo",""))))</f>
        <v/>
      </c>
      <c r="BC224" s="159" t="e" cm="1">
        <f t="array" ref="BC224">_xlfn.IFS(BB224="Bajo","Aceptar",BB224="Moderado","Reducir",BB224="Alto","Reducir",BB224="Extremo","Reducir")</f>
        <v>#N/A</v>
      </c>
      <c r="BD224" s="197" t="e" cm="1">
        <f t="array" ref="BD224">_xlfn.IFS(BC224="Aceptar","No",BC224="Reducir","Si")</f>
        <v>#N/A</v>
      </c>
      <c r="BE224" s="20" t="str">
        <f>CONCATENATE(J224," Acción preventiva"," 1")</f>
        <v>ADMTI  Acción preventiva 1</v>
      </c>
      <c r="BF224" s="22"/>
      <c r="BG224" s="22"/>
      <c r="BH224" s="22"/>
      <c r="BI224" s="20">
        <f t="shared" ref="BI224:BI231" si="1155">+SUM(BJ224:BU224)</f>
        <v>0</v>
      </c>
      <c r="BJ224" s="20"/>
      <c r="BK224" s="20"/>
      <c r="BL224" s="20"/>
      <c r="BM224" s="20"/>
      <c r="BN224" s="20"/>
      <c r="BO224" s="20"/>
      <c r="BP224" s="20"/>
      <c r="BQ224" s="20"/>
      <c r="BR224" s="20"/>
      <c r="BS224" s="20"/>
      <c r="BT224" s="20"/>
      <c r="BU224" s="20"/>
      <c r="BV224" s="200"/>
      <c r="BW224" s="37"/>
      <c r="BX224" s="37"/>
      <c r="BY224" s="37"/>
      <c r="BZ224" s="37"/>
      <c r="CA224" s="37"/>
      <c r="CB224" s="37"/>
      <c r="CC224" s="37"/>
      <c r="CD224" s="37"/>
      <c r="CE224" s="37"/>
      <c r="CF224" s="37"/>
      <c r="CG224" s="37"/>
      <c r="CH224" s="37"/>
      <c r="CI224" s="37">
        <f t="shared" si="1022"/>
        <v>0</v>
      </c>
      <c r="CJ224" s="38"/>
      <c r="CK224" s="23"/>
      <c r="CL224" s="24"/>
      <c r="CM224" s="166">
        <f t="shared" ref="CM224" si="1156">+AD224</f>
        <v>0</v>
      </c>
      <c r="CN224" s="25" t="e">
        <f t="shared" ref="CN224" si="1157">1-(CL224/CM224)</f>
        <v>#DIV/0!</v>
      </c>
      <c r="CO224" s="23" t="e" cm="1">
        <f t="array" ref="CO224">+_xlfn.IFS(CN224&lt;0.8,"Cambio",CN224&lt;0.9,"Revisión de control",CN224&gt;0.89,"Se mantiene")</f>
        <v>#DIV/0!</v>
      </c>
      <c r="CP224" s="144"/>
      <c r="CQ224" s="144"/>
      <c r="CR224" s="144"/>
      <c r="CS224" s="144"/>
      <c r="CT224" s="25">
        <f t="shared" ref="CT224:CT227" si="1158">(_xlfn.IFS(CK224="",1,CK224="SI",0)+_xlfn.IFS(CP224="",1,CP224="SI",1,CP224="NO",0)+_xlfn.IFS(CQ224="",1,CQ224="SI",1,CQ224="NO",0)+_xlfn.IFS(CR224="",1,CR224="SI",1,CR224="NO",0)+_xlfn.IFS(CS224="",1,CS224="SI",1,CS224="NO",0))/5</f>
        <v>1</v>
      </c>
    </row>
    <row r="225" spans="1:98" ht="60" hidden="1" customHeight="1" x14ac:dyDescent="0.35">
      <c r="A225" s="147"/>
      <c r="B225" s="228"/>
      <c r="C225" s="149" t="s">
        <v>151</v>
      </c>
      <c r="D225" s="173"/>
      <c r="E225" s="176"/>
      <c r="F225" s="173"/>
      <c r="G225" s="208"/>
      <c r="H225" s="157"/>
      <c r="I225" s="182"/>
      <c r="J225" s="160"/>
      <c r="K225" s="160"/>
      <c r="L225" s="184"/>
      <c r="M225" s="186"/>
      <c r="N225" s="189"/>
      <c r="O225" s="192"/>
      <c r="P225" s="182"/>
      <c r="Q225" s="192"/>
      <c r="R225" s="182"/>
      <c r="S225" s="182"/>
      <c r="T225" s="182"/>
      <c r="U225" s="157"/>
      <c r="V225" s="162"/>
      <c r="W225" s="162"/>
      <c r="X225" s="194"/>
      <c r="Y225" s="160"/>
      <c r="Z225" s="160"/>
      <c r="AA225" s="164"/>
      <c r="AB225" s="164"/>
      <c r="AC225" s="164"/>
      <c r="AD225" s="195"/>
      <c r="AE225" s="157"/>
      <c r="AF225" s="158"/>
      <c r="AG225" s="157"/>
      <c r="AH225" s="157"/>
      <c r="AI225" s="158"/>
      <c r="AJ225" s="157"/>
      <c r="AK225" s="196"/>
      <c r="AL225" s="20" t="str">
        <f>CONCATENATE(J224," Control"," 2")</f>
        <v>ADMTI  Control 2</v>
      </c>
      <c r="AM225" s="22"/>
      <c r="AN225" s="22"/>
      <c r="AO225" s="22"/>
      <c r="AP225" s="22" t="str">
        <f t="shared" si="1097"/>
        <v xml:space="preserve">  a través de </v>
      </c>
      <c r="AQ225" s="20"/>
      <c r="AR225" s="20" t="str">
        <f t="shared" si="1150"/>
        <v/>
      </c>
      <c r="AS225" s="20"/>
      <c r="AT225" s="20" t="str">
        <f t="shared" si="1151"/>
        <v/>
      </c>
      <c r="AU225" s="20"/>
      <c r="AV225" s="20"/>
      <c r="AW225" s="20"/>
      <c r="AX225" s="21" t="str">
        <f t="shared" ref="AX225:AX227" si="1159">+IF(AR225="Probabilidad",AX224-(AX224*AT225),AX224)</f>
        <v/>
      </c>
      <c r="AY225" s="20" t="str">
        <f t="shared" si="1040"/>
        <v/>
      </c>
      <c r="AZ225" s="21" t="e">
        <f t="shared" ref="AZ225:AZ227" si="1160">+IF(AR225="Impacto",AZ224-(AZ224*AT225),AZ224)</f>
        <v>#N/A</v>
      </c>
      <c r="BA225" s="20" t="str">
        <f t="shared" si="1042"/>
        <v/>
      </c>
      <c r="BB225" s="160"/>
      <c r="BC225" s="160"/>
      <c r="BD225" s="198"/>
      <c r="BE225" s="20" t="str">
        <f>CONCATENATE(J224," Acción preventiva"," 2")</f>
        <v>ADMTI  Acción preventiva 2</v>
      </c>
      <c r="BF225" s="22"/>
      <c r="BG225" s="22"/>
      <c r="BH225" s="22"/>
      <c r="BI225" s="20">
        <f t="shared" si="1155"/>
        <v>0</v>
      </c>
      <c r="BJ225" s="20"/>
      <c r="BK225" s="20"/>
      <c r="BL225" s="20"/>
      <c r="BM225" s="20"/>
      <c r="BN225" s="20"/>
      <c r="BO225" s="20"/>
      <c r="BP225" s="20"/>
      <c r="BQ225" s="20"/>
      <c r="BR225" s="20"/>
      <c r="BS225" s="20"/>
      <c r="BT225" s="20"/>
      <c r="BU225" s="20"/>
      <c r="BV225" s="200"/>
      <c r="BW225" s="37"/>
      <c r="BX225" s="37"/>
      <c r="BY225" s="37"/>
      <c r="BZ225" s="37"/>
      <c r="CA225" s="37"/>
      <c r="CB225" s="37"/>
      <c r="CC225" s="37"/>
      <c r="CD225" s="37"/>
      <c r="CE225" s="37"/>
      <c r="CF225" s="37"/>
      <c r="CG225" s="37"/>
      <c r="CH225" s="37"/>
      <c r="CI225" s="37">
        <f t="shared" si="1022"/>
        <v>0</v>
      </c>
      <c r="CJ225" s="38"/>
      <c r="CK225" s="23"/>
      <c r="CL225" s="24"/>
      <c r="CM225" s="167"/>
      <c r="CN225" s="25" t="e">
        <f t="shared" ref="CN225" si="1161">1-(CL225/CM224)</f>
        <v>#DIV/0!</v>
      </c>
      <c r="CO225" s="23" t="e" cm="1">
        <f t="array" ref="CO225">+_xlfn.IFS(CN225&lt;0.8,"Cambio",CN225&lt;0.9,"Revisión de control",CN225&gt;0.89,"Se mantiene")</f>
        <v>#DIV/0!</v>
      </c>
      <c r="CP225" s="144"/>
      <c r="CQ225" s="144"/>
      <c r="CR225" s="144"/>
      <c r="CS225" s="144"/>
      <c r="CT225" s="25">
        <f t="shared" si="1158"/>
        <v>1</v>
      </c>
    </row>
    <row r="226" spans="1:98" ht="60" hidden="1" customHeight="1" x14ac:dyDescent="0.35">
      <c r="A226" s="147"/>
      <c r="B226" s="228"/>
      <c r="C226" s="149" t="s">
        <v>151</v>
      </c>
      <c r="D226" s="173"/>
      <c r="E226" s="176"/>
      <c r="F226" s="173"/>
      <c r="G226" s="208"/>
      <c r="H226" s="157"/>
      <c r="I226" s="182"/>
      <c r="J226" s="160"/>
      <c r="K226" s="160"/>
      <c r="L226" s="184"/>
      <c r="M226" s="186"/>
      <c r="N226" s="189"/>
      <c r="O226" s="192"/>
      <c r="P226" s="182"/>
      <c r="Q226" s="192"/>
      <c r="R226" s="182"/>
      <c r="S226" s="182"/>
      <c r="T226" s="182"/>
      <c r="U226" s="157"/>
      <c r="V226" s="162"/>
      <c r="W226" s="162"/>
      <c r="X226" s="194"/>
      <c r="Y226" s="160"/>
      <c r="Z226" s="160"/>
      <c r="AA226" s="164"/>
      <c r="AB226" s="164"/>
      <c r="AC226" s="164"/>
      <c r="AD226" s="195"/>
      <c r="AE226" s="157"/>
      <c r="AF226" s="158"/>
      <c r="AG226" s="157"/>
      <c r="AH226" s="157"/>
      <c r="AI226" s="158"/>
      <c r="AJ226" s="157"/>
      <c r="AK226" s="196"/>
      <c r="AL226" s="20" t="str">
        <f>CONCATENATE(J224," Control"," 3")</f>
        <v>ADMTI  Control 3</v>
      </c>
      <c r="AM226" s="22"/>
      <c r="AN226" s="22"/>
      <c r="AO226" s="22"/>
      <c r="AP226" s="22" t="str">
        <f t="shared" si="1097"/>
        <v xml:space="preserve">  a través de </v>
      </c>
      <c r="AQ226" s="20"/>
      <c r="AR226" s="20" t="str">
        <f t="shared" si="1150"/>
        <v/>
      </c>
      <c r="AS226" s="20"/>
      <c r="AT226" s="20" t="str">
        <f t="shared" si="1151"/>
        <v/>
      </c>
      <c r="AU226" s="20"/>
      <c r="AV226" s="20"/>
      <c r="AW226" s="20"/>
      <c r="AX226" s="21" t="str">
        <f t="shared" si="1159"/>
        <v/>
      </c>
      <c r="AY226" s="20" t="str">
        <f t="shared" si="1040"/>
        <v/>
      </c>
      <c r="AZ226" s="21" t="e">
        <f t="shared" si="1160"/>
        <v>#N/A</v>
      </c>
      <c r="BA226" s="20" t="str">
        <f t="shared" si="1042"/>
        <v/>
      </c>
      <c r="BB226" s="160"/>
      <c r="BC226" s="160"/>
      <c r="BD226" s="198"/>
      <c r="BE226" s="20" t="str">
        <f>CONCATENATE(J224," Acción preventiva"," 3")</f>
        <v>ADMTI  Acción preventiva 3</v>
      </c>
      <c r="BF226" s="22"/>
      <c r="BG226" s="22"/>
      <c r="BH226" s="22"/>
      <c r="BI226" s="20">
        <f t="shared" si="1155"/>
        <v>0</v>
      </c>
      <c r="BJ226" s="20"/>
      <c r="BK226" s="20"/>
      <c r="BL226" s="20"/>
      <c r="BM226" s="20"/>
      <c r="BN226" s="20"/>
      <c r="BO226" s="20"/>
      <c r="BP226" s="20"/>
      <c r="BQ226" s="20"/>
      <c r="BR226" s="20"/>
      <c r="BS226" s="20"/>
      <c r="BT226" s="20"/>
      <c r="BU226" s="20"/>
      <c r="BV226" s="200"/>
      <c r="BW226" s="37"/>
      <c r="BX226" s="37"/>
      <c r="BY226" s="37"/>
      <c r="BZ226" s="37"/>
      <c r="CA226" s="37"/>
      <c r="CB226" s="37"/>
      <c r="CC226" s="37"/>
      <c r="CD226" s="37"/>
      <c r="CE226" s="37"/>
      <c r="CF226" s="37"/>
      <c r="CG226" s="37"/>
      <c r="CH226" s="37"/>
      <c r="CI226" s="37">
        <f t="shared" si="1022"/>
        <v>0</v>
      </c>
      <c r="CJ226" s="38"/>
      <c r="CK226" s="23"/>
      <c r="CL226" s="24"/>
      <c r="CM226" s="167"/>
      <c r="CN226" s="25" t="e">
        <f t="shared" ref="CN226" si="1162">1-(CL226/CM224)</f>
        <v>#DIV/0!</v>
      </c>
      <c r="CO226" s="23" t="e" cm="1">
        <f t="array" ref="CO226">+_xlfn.IFS(CN226&lt;0.8,"Cambio",CN226&lt;0.9,"Revisión de control",CN226&gt;0.89,"Se mantiene")</f>
        <v>#DIV/0!</v>
      </c>
      <c r="CP226" s="144"/>
      <c r="CQ226" s="144"/>
      <c r="CR226" s="144"/>
      <c r="CS226" s="144"/>
      <c r="CT226" s="25">
        <f t="shared" si="1158"/>
        <v>1</v>
      </c>
    </row>
    <row r="227" spans="1:98" ht="60" hidden="1" customHeight="1" x14ac:dyDescent="0.35">
      <c r="A227" s="147"/>
      <c r="B227" s="229"/>
      <c r="C227" s="149" t="s">
        <v>151</v>
      </c>
      <c r="D227" s="174"/>
      <c r="E227" s="177"/>
      <c r="F227" s="174"/>
      <c r="G227" s="208"/>
      <c r="H227" s="157"/>
      <c r="I227" s="183"/>
      <c r="J227" s="161"/>
      <c r="K227" s="161"/>
      <c r="L227" s="184"/>
      <c r="M227" s="187"/>
      <c r="N227" s="190"/>
      <c r="O227" s="193"/>
      <c r="P227" s="183"/>
      <c r="Q227" s="193"/>
      <c r="R227" s="183"/>
      <c r="S227" s="183"/>
      <c r="T227" s="183"/>
      <c r="U227" s="157"/>
      <c r="V227" s="162"/>
      <c r="W227" s="162"/>
      <c r="X227" s="194"/>
      <c r="Y227" s="161"/>
      <c r="Z227" s="161"/>
      <c r="AA227" s="165"/>
      <c r="AB227" s="165"/>
      <c r="AC227" s="165"/>
      <c r="AD227" s="195"/>
      <c r="AE227" s="157"/>
      <c r="AF227" s="158"/>
      <c r="AG227" s="157"/>
      <c r="AH227" s="157"/>
      <c r="AI227" s="158"/>
      <c r="AJ227" s="157"/>
      <c r="AK227" s="196"/>
      <c r="AL227" s="20" t="str">
        <f>CONCATENATE(J224," Control"," 4")</f>
        <v>ADMTI  Control 4</v>
      </c>
      <c r="AM227" s="22"/>
      <c r="AN227" s="22"/>
      <c r="AO227" s="22"/>
      <c r="AP227" s="22" t="str">
        <f t="shared" si="1097"/>
        <v xml:space="preserve">  a través de </v>
      </c>
      <c r="AQ227" s="20"/>
      <c r="AR227" s="20" t="str">
        <f t="shared" si="1150"/>
        <v/>
      </c>
      <c r="AS227" s="20"/>
      <c r="AT227" s="20" t="str">
        <f t="shared" si="1151"/>
        <v/>
      </c>
      <c r="AU227" s="20"/>
      <c r="AV227" s="20"/>
      <c r="AW227" s="20"/>
      <c r="AX227" s="21" t="str">
        <f t="shared" si="1159"/>
        <v/>
      </c>
      <c r="AY227" s="20" t="str">
        <f t="shared" si="1040"/>
        <v/>
      </c>
      <c r="AZ227" s="21" t="e">
        <f t="shared" si="1160"/>
        <v>#N/A</v>
      </c>
      <c r="BA227" s="20" t="str">
        <f t="shared" si="1042"/>
        <v/>
      </c>
      <c r="BB227" s="161"/>
      <c r="BC227" s="161"/>
      <c r="BD227" s="199"/>
      <c r="BE227" s="20" t="str">
        <f>CONCATENATE(J224," Acción preventiva"," 4")</f>
        <v>ADMTI  Acción preventiva 4</v>
      </c>
      <c r="BF227" s="22"/>
      <c r="BG227" s="22"/>
      <c r="BH227" s="22"/>
      <c r="BI227" s="20">
        <f t="shared" si="1155"/>
        <v>0</v>
      </c>
      <c r="BJ227" s="20"/>
      <c r="BK227" s="20"/>
      <c r="BL227" s="20"/>
      <c r="BM227" s="20"/>
      <c r="BN227" s="20"/>
      <c r="BO227" s="20"/>
      <c r="BP227" s="20"/>
      <c r="BQ227" s="20"/>
      <c r="BR227" s="20"/>
      <c r="BS227" s="20"/>
      <c r="BT227" s="20"/>
      <c r="BU227" s="20"/>
      <c r="BV227" s="200"/>
      <c r="BW227" s="37"/>
      <c r="BX227" s="37"/>
      <c r="BY227" s="37"/>
      <c r="BZ227" s="37"/>
      <c r="CA227" s="37"/>
      <c r="CB227" s="37"/>
      <c r="CC227" s="37"/>
      <c r="CD227" s="37"/>
      <c r="CE227" s="37"/>
      <c r="CF227" s="37"/>
      <c r="CG227" s="37"/>
      <c r="CH227" s="37"/>
      <c r="CI227" s="37">
        <f t="shared" si="1022"/>
        <v>0</v>
      </c>
      <c r="CJ227" s="38"/>
      <c r="CK227" s="23"/>
      <c r="CL227" s="24"/>
      <c r="CM227" s="168"/>
      <c r="CN227" s="25" t="e">
        <f t="shared" ref="CN227" si="1163">1-(CL227/CM224)</f>
        <v>#DIV/0!</v>
      </c>
      <c r="CO227" s="23" t="e" cm="1">
        <f t="array" ref="CO227">+_xlfn.IFS(CN227&lt;0.8,"Cambio",CN227&lt;0.9,"Revisión de control",CN227&gt;0.89,"Se mantiene")</f>
        <v>#DIV/0!</v>
      </c>
      <c r="CP227" s="144"/>
      <c r="CQ227" s="144"/>
      <c r="CR227" s="144"/>
      <c r="CS227" s="144"/>
      <c r="CT227" s="25">
        <f t="shared" si="1158"/>
        <v>1</v>
      </c>
    </row>
    <row r="228" spans="1:98" ht="60" hidden="1" customHeight="1" x14ac:dyDescent="0.35">
      <c r="A228" s="147"/>
      <c r="B228" s="227" t="s">
        <v>150</v>
      </c>
      <c r="C228" s="149" t="s">
        <v>151</v>
      </c>
      <c r="D228" s="172" t="str">
        <f>VLOOKUP(B228,Datos!$B$65:$F$80,3,FALSE)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8" s="175" t="str">
        <f>VLOOKUP(B228,Datos!$B$65:$F$80,5,FALSE)</f>
        <v>La posibilidad de incumplir con las diferentes acciones necesarias para la administración de los bienes fiscales patrimoniales de la Agencia y las tierras baldías de la Nación</v>
      </c>
      <c r="F228" s="172" t="str">
        <f>VLOOKUP(B228,Datos!$B$65:$F$80,4,FALSE)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8" s="208" t="s">
        <v>613</v>
      </c>
      <c r="H228" s="157"/>
      <c r="I228" s="181">
        <f t="shared" ref="I228" si="1164">IF(K228="",0,1)</f>
        <v>0</v>
      </c>
      <c r="J228" s="159" t="str">
        <f t="shared" ref="J228" si="1165">CONCATENATE(C228," ",K228)</f>
        <v xml:space="preserve">ADMTI </v>
      </c>
      <c r="K228" s="159"/>
      <c r="L228" s="184"/>
      <c r="M228" s="185">
        <f ca="1">+TODAY()-L228</f>
        <v>46151</v>
      </c>
      <c r="N228" s="188"/>
      <c r="O228" s="191"/>
      <c r="P228" s="181" t="e">
        <f>VLOOKUP(O228,Datos!$B$20:$D$25,3,FALSE)</f>
        <v>#N/A</v>
      </c>
      <c r="Q228" s="191"/>
      <c r="R228" s="181" t="e">
        <f>VLOOKUP(Q228,Datos!$C$20:$D$25,2,FALSE)</f>
        <v>#N/A</v>
      </c>
      <c r="S228" s="181" t="e">
        <f t="shared" ref="S228" si="1166">+IF(P228="",R228,IF(R228="",P228,IF(P228&gt;R228,P228,R228)))</f>
        <v>#N/A</v>
      </c>
      <c r="T228" s="181" t="e" cm="1">
        <f t="array" ref="T228">_xlfn.IFS(S228=P228,O228,S228=R228,Q228)</f>
        <v>#N/A</v>
      </c>
      <c r="U228" s="157"/>
      <c r="V228" s="162"/>
      <c r="W228" s="162"/>
      <c r="X228" s="194" t="str">
        <f t="shared" ref="X228" si="1167">CONCATENATE("Posibilidad de"," ",U228," ",V228," debido ",W228)</f>
        <v xml:space="preserve">Posibilidad de   debido </v>
      </c>
      <c r="Y228" s="159"/>
      <c r="Z228" s="159"/>
      <c r="AA228" s="163"/>
      <c r="AB228" s="163"/>
      <c r="AC228" s="163"/>
      <c r="AD228" s="195"/>
      <c r="AE228" s="157" t="str">
        <f t="shared" ref="AE228" si="1168">IF(AD228&lt;=0,"",IF(AD228&lt;=2,"Muy Baja",IF(AD228&lt;=24,"Baja",IF(AD228&lt;=500,"Media",IF(AD228&lt;=5000,"Alta","Muy Alta")))))</f>
        <v/>
      </c>
      <c r="AF228" s="158" t="str">
        <f t="shared" ref="AF228" si="1169">IF(AE228="","",IF(AE228="Muy Baja",0.2,IF(AE228="Baja",0.4,IF(AE228="Media",0.6,IF(AE228="Alta",0.8,IF(AE228="Muy Alta",1,))))))</f>
        <v/>
      </c>
      <c r="AG228" s="158" t="e">
        <f t="shared" ref="AG228" si="1170">+T228</f>
        <v>#N/A</v>
      </c>
      <c r="AH228" s="157" t="e" cm="1">
        <f t="array" ref="AH228">_xlfn.IFS(AG228=Datos!$C$6,"Leve",AG228=Datos!$D$6,"Leve",AG228=Datos!$C$7,"Menor",AG228=Datos!$D$7,"Menor",AG228=Datos!$C$8,"Moderado",AG228=Datos!$D$8,"Moderado",AG228=Datos!$C$9,"Mayor",AG228=Datos!$D$9,"Mayor",AG228=Datos!$C$10,"Catastrófico",AG228=Datos!$D$10,"Catastrófico")</f>
        <v>#N/A</v>
      </c>
      <c r="AI228" s="158" t="e">
        <f t="shared" ref="AI228" si="1171">IF(AH228="","",IF(AH228="Leve",0.2,IF(AH228="Menor",0.4,IF(AH228="Moderado",0.6,IF(AH228="Mayor",0.8,IF(AH228="Catastrófico",1,))))))</f>
        <v>#N/A</v>
      </c>
      <c r="AJ228" s="157" t="e">
        <f t="shared" ref="AJ228" si="1172">IF(OR(AND(AE228="Muy Baja",AH228="Leve"),AND(AE228="Muy Baja",AH228="Menor"),AND(AE228="Baja",AH228="Leve")),"Bajo",IF(OR(AND(AE228="Muy baja",AH228="Moderado"),AND(AE228="Baja",AH228="Menor"),AND(AE228="Baja",AH228="Moderado"),AND(AE228="Media",AH228="Leve"),AND(AE228="Media",AH228="Menor"),AND(AE228="Media",AH228="Moderado"),AND(AE228="Alta",AH228="Leve"),AND(AE228="Alta",AH228="Menor")),"Moderado",IF(OR(AND(AE228="Muy Baja",AH228="Mayor"),AND(AE228="Baja",AH228="Mayor"),AND(AE228="Media",AH228="Mayor"),AND(AE228="Alta",AH228="Moderado"),AND(AE228="Alta",AH228="Mayor"),AND(AE228="Muy Alta",AH228="Leve"),AND(AE228="Muy Alta",AH228="Menor"),AND(AE228="Muy Alta",AH228="Moderado"),AND(AE228="Muy Alta",AH228="Mayor")),"Alto",IF(OR(AND(AE228="Muy Baja",AH228="Catastrófico"),AND(AE228="Baja",AH228="Catastrófico"),AND(AE228="Media",AH228="Catastrófico"),AND(AE228="Alta",AH228="Catastrófico"),AND(AE228="Muy Alta",AH228="Catastrófico")),"Extremo",""))))</f>
        <v>#N/A</v>
      </c>
      <c r="AK228" s="196" t="e" cm="1">
        <f t="array" ref="AK228">_xlfn.IFS(AJ228="Bajo","Aceptar",AJ228="Moderado","Reducir",AJ228="Alto","Reducir",AJ228="Extremo","Reducir")</f>
        <v>#N/A</v>
      </c>
      <c r="AL228" s="20" t="str">
        <f>CONCATENATE(J228," Control"," 1")</f>
        <v>ADMTI  Control 1</v>
      </c>
      <c r="AM228" s="22"/>
      <c r="AN228" s="22"/>
      <c r="AO228" s="22"/>
      <c r="AP228" s="22" t="str">
        <f t="shared" si="1097"/>
        <v xml:space="preserve">  a través de </v>
      </c>
      <c r="AQ228" s="20"/>
      <c r="AR228" s="20" t="str">
        <f t="shared" si="1150"/>
        <v/>
      </c>
      <c r="AS228" s="20"/>
      <c r="AT228" s="20" t="str">
        <f t="shared" si="1151"/>
        <v/>
      </c>
      <c r="AU228" s="20"/>
      <c r="AV228" s="20"/>
      <c r="AW228" s="20"/>
      <c r="AX228" s="21" t="str">
        <f t="shared" ref="AX228" si="1173">+IF(AR228="Probabilidad",AF228-(AF228*AT228),AF228)</f>
        <v/>
      </c>
      <c r="AY228" s="20" t="str">
        <f t="shared" si="1040"/>
        <v/>
      </c>
      <c r="AZ228" s="21" t="e">
        <f t="shared" ref="AZ228" si="1174">+IF(AR228="Impacto",AI228-(AI228*AT228),AI228)</f>
        <v>#N/A</v>
      </c>
      <c r="BA228" s="20" t="str">
        <f t="shared" si="1042"/>
        <v/>
      </c>
      <c r="BB228" s="159" t="str">
        <f t="shared" ref="BB228" si="1175">IF(OR(AND(AY231="Muy Baja",BA231="Leve"),AND(AY231="Muy Baja",BA231="Menor"),AND(AY231="Baja",BA231="Leve")),"Bajo",IF(OR(AND(AY231="Muy baja",BA231="Moderado"),AND(AY231="Baja",BA231="Menor"),AND(AY231="Baja",BA231="Moderado"),AND(AY231="Media",BA231="Leve"),AND(AY231="Media",BA231="Menor"),AND(AY231="Media",BA231="Moderado"),AND(AY231="Alta",BA231="Leve"),AND(AY231="Alta",BA231="Menor")),"Moderado",IF(OR(AND(AY231="Muy Baja",BA231="Mayor"),AND(AY231="Baja",BA231="Mayor"),AND(AY231="Media",BA231="Mayor"),AND(AY231="Alta",BA231="Moderado"),AND(AY231="Alta",BA231="Mayor"),AND(AY231="Muy Alta",BA231="Leve"),AND(AY231="Muy Alta",BA231="Menor"),AND(AY231="Muy Alta",BA231="Moderado"),AND(AY231="Muy Alta",BA231="Mayor")),"Alto",IF(OR(AND(AY231="Muy Baja",BA231="Catastrófico"),AND(AY231="Baja",BA231="Catastrófico"),AND(AY231="Media",BA231="Catastrófico"),AND(AY231="Alta",BA231="Catastrófico"),AND(AY231="Muy Alta",BA231="Catastrófico")),"Extremo",""))))</f>
        <v/>
      </c>
      <c r="BC228" s="159" t="e" cm="1">
        <f t="array" ref="BC228">_xlfn.IFS(BB228="Bajo","Aceptar",BB228="Moderado","Reducir",BB228="Alto","Reducir",BB228="Extremo","Reducir")</f>
        <v>#N/A</v>
      </c>
      <c r="BD228" s="197" t="e" cm="1">
        <f t="array" ref="BD228">_xlfn.IFS(BC228="Aceptar","No",BC228="Reducir","Si")</f>
        <v>#N/A</v>
      </c>
      <c r="BE228" s="20" t="str">
        <f>CONCATENATE(J228," Acción preventiva"," 1")</f>
        <v>ADMTI  Acción preventiva 1</v>
      </c>
      <c r="BF228" s="22"/>
      <c r="BG228" s="22"/>
      <c r="BH228" s="22"/>
      <c r="BI228" s="20">
        <f t="shared" si="1155"/>
        <v>0</v>
      </c>
      <c r="BJ228" s="20"/>
      <c r="BK228" s="20"/>
      <c r="BL228" s="20"/>
      <c r="BM228" s="20"/>
      <c r="BN228" s="20"/>
      <c r="BO228" s="20"/>
      <c r="BP228" s="20"/>
      <c r="BQ228" s="20"/>
      <c r="BR228" s="20"/>
      <c r="BS228" s="20"/>
      <c r="BT228" s="20"/>
      <c r="BU228" s="20"/>
      <c r="BV228" s="200"/>
      <c r="BW228" s="37"/>
      <c r="BX228" s="37"/>
      <c r="BY228" s="37"/>
      <c r="BZ228" s="37"/>
      <c r="CA228" s="37"/>
      <c r="CB228" s="37"/>
      <c r="CC228" s="37"/>
      <c r="CD228" s="37"/>
      <c r="CE228" s="37"/>
      <c r="CF228" s="37"/>
      <c r="CG228" s="37"/>
      <c r="CH228" s="37"/>
      <c r="CI228" s="37">
        <f t="shared" si="1022"/>
        <v>0</v>
      </c>
      <c r="CJ228" s="38"/>
      <c r="CK228" s="23"/>
      <c r="CL228" s="24"/>
      <c r="CM228" s="166">
        <f t="shared" ref="CM228" si="1176">+AD228</f>
        <v>0</v>
      </c>
      <c r="CN228" s="25" t="e">
        <f t="shared" ref="CN228" si="1177">1-(CL228/CM228)</f>
        <v>#DIV/0!</v>
      </c>
      <c r="CO228" s="23" t="e" cm="1">
        <f t="array" ref="CO228">+_xlfn.IFS(CN228&lt;0.8,"Cambio",CN228&lt;0.9,"Revisión de control",CN228&gt;0.89,"Se mantiene")</f>
        <v>#DIV/0!</v>
      </c>
      <c r="CP228" s="144"/>
      <c r="CQ228" s="144"/>
      <c r="CR228" s="144"/>
      <c r="CS228" s="144"/>
      <c r="CT228" s="25">
        <f t="shared" ref="CT228:CT239" si="1178">(_xlfn.IFS(CK228="",1,CK228="SI",0)+_xlfn.IFS(CP228="",1,CP228="SI",1,CP228="NO",0)+_xlfn.IFS(CQ228="",1,CQ228="SI",1,CQ228="NO",0)+_xlfn.IFS(CR228="",1,CR228="SI",1,CR228="NO",0)+_xlfn.IFS(CS228="",1,CS228="SI",1,CS228="NO",0))/5</f>
        <v>1</v>
      </c>
    </row>
    <row r="229" spans="1:98" ht="60" hidden="1" customHeight="1" x14ac:dyDescent="0.35">
      <c r="A229" s="147"/>
      <c r="B229" s="228"/>
      <c r="C229" s="149" t="s">
        <v>151</v>
      </c>
      <c r="D229" s="173"/>
      <c r="E229" s="176"/>
      <c r="F229" s="173"/>
      <c r="G229" s="208"/>
      <c r="H229" s="157"/>
      <c r="I229" s="182"/>
      <c r="J229" s="160"/>
      <c r="K229" s="160"/>
      <c r="L229" s="184"/>
      <c r="M229" s="186"/>
      <c r="N229" s="189"/>
      <c r="O229" s="192"/>
      <c r="P229" s="182"/>
      <c r="Q229" s="192"/>
      <c r="R229" s="182"/>
      <c r="S229" s="182"/>
      <c r="T229" s="182"/>
      <c r="U229" s="157"/>
      <c r="V229" s="162"/>
      <c r="W229" s="162"/>
      <c r="X229" s="194"/>
      <c r="Y229" s="160"/>
      <c r="Z229" s="160"/>
      <c r="AA229" s="164"/>
      <c r="AB229" s="164"/>
      <c r="AC229" s="164"/>
      <c r="AD229" s="195"/>
      <c r="AE229" s="157"/>
      <c r="AF229" s="158"/>
      <c r="AG229" s="157"/>
      <c r="AH229" s="157"/>
      <c r="AI229" s="158"/>
      <c r="AJ229" s="157"/>
      <c r="AK229" s="196"/>
      <c r="AL229" s="20" t="str">
        <f>CONCATENATE(J228," Control"," 2")</f>
        <v>ADMTI  Control 2</v>
      </c>
      <c r="AM229" s="22"/>
      <c r="AN229" s="22"/>
      <c r="AO229" s="22"/>
      <c r="AP229" s="22" t="str">
        <f t="shared" si="1097"/>
        <v xml:space="preserve">  a través de </v>
      </c>
      <c r="AQ229" s="20"/>
      <c r="AR229" s="20" t="str">
        <f t="shared" si="1150"/>
        <v/>
      </c>
      <c r="AS229" s="20"/>
      <c r="AT229" s="20" t="str">
        <f t="shared" si="1151"/>
        <v/>
      </c>
      <c r="AU229" s="20"/>
      <c r="AV229" s="20"/>
      <c r="AW229" s="20"/>
      <c r="AX229" s="21" t="str">
        <f t="shared" ref="AX229:AX231" si="1179">+IF(AR229="Probabilidad",AX228-(AX228*AT229),AX228)</f>
        <v/>
      </c>
      <c r="AY229" s="20" t="str">
        <f t="shared" si="1040"/>
        <v/>
      </c>
      <c r="AZ229" s="21" t="e">
        <f t="shared" ref="AZ229:AZ231" si="1180">+IF(AR229="Impacto",AZ228-(AZ228*AT229),AZ228)</f>
        <v>#N/A</v>
      </c>
      <c r="BA229" s="20" t="str">
        <f t="shared" si="1042"/>
        <v/>
      </c>
      <c r="BB229" s="160"/>
      <c r="BC229" s="160"/>
      <c r="BD229" s="198"/>
      <c r="BE229" s="20" t="str">
        <f>CONCATENATE(J228," Acción preventiva"," 2")</f>
        <v>ADMTI  Acción preventiva 2</v>
      </c>
      <c r="BF229" s="22"/>
      <c r="BG229" s="22"/>
      <c r="BH229" s="22"/>
      <c r="BI229" s="20">
        <f t="shared" si="1155"/>
        <v>0</v>
      </c>
      <c r="BJ229" s="20"/>
      <c r="BK229" s="20"/>
      <c r="BL229" s="20"/>
      <c r="BM229" s="20"/>
      <c r="BN229" s="20"/>
      <c r="BO229" s="20"/>
      <c r="BP229" s="20"/>
      <c r="BQ229" s="20"/>
      <c r="BR229" s="20"/>
      <c r="BS229" s="20"/>
      <c r="BT229" s="20"/>
      <c r="BU229" s="20"/>
      <c r="BV229" s="200"/>
      <c r="BW229" s="37"/>
      <c r="BX229" s="37"/>
      <c r="BY229" s="37"/>
      <c r="BZ229" s="37"/>
      <c r="CA229" s="37"/>
      <c r="CB229" s="37"/>
      <c r="CC229" s="37"/>
      <c r="CD229" s="37"/>
      <c r="CE229" s="37"/>
      <c r="CF229" s="37"/>
      <c r="CG229" s="37"/>
      <c r="CH229" s="37"/>
      <c r="CI229" s="37">
        <f t="shared" si="1022"/>
        <v>0</v>
      </c>
      <c r="CJ229" s="38"/>
      <c r="CK229" s="23"/>
      <c r="CL229" s="24"/>
      <c r="CM229" s="167"/>
      <c r="CN229" s="25" t="e">
        <f t="shared" ref="CN229" si="1181">1-(CL229/CM228)</f>
        <v>#DIV/0!</v>
      </c>
      <c r="CO229" s="23" t="e" cm="1">
        <f t="array" ref="CO229">+_xlfn.IFS(CN229&lt;0.8,"Cambio",CN229&lt;0.9,"Revisión de control",CN229&gt;0.89,"Se mantiene")</f>
        <v>#DIV/0!</v>
      </c>
      <c r="CP229" s="144"/>
      <c r="CQ229" s="144"/>
      <c r="CR229" s="144"/>
      <c r="CS229" s="144"/>
      <c r="CT229" s="25">
        <f t="shared" si="1178"/>
        <v>1</v>
      </c>
    </row>
    <row r="230" spans="1:98" ht="60" hidden="1" customHeight="1" x14ac:dyDescent="0.35">
      <c r="A230" s="147"/>
      <c r="B230" s="228"/>
      <c r="C230" s="149" t="s">
        <v>151</v>
      </c>
      <c r="D230" s="173"/>
      <c r="E230" s="176"/>
      <c r="F230" s="173"/>
      <c r="G230" s="208"/>
      <c r="H230" s="157"/>
      <c r="I230" s="182"/>
      <c r="J230" s="160"/>
      <c r="K230" s="160"/>
      <c r="L230" s="184"/>
      <c r="M230" s="186"/>
      <c r="N230" s="189"/>
      <c r="O230" s="192"/>
      <c r="P230" s="182"/>
      <c r="Q230" s="192"/>
      <c r="R230" s="182"/>
      <c r="S230" s="182"/>
      <c r="T230" s="182"/>
      <c r="U230" s="157"/>
      <c r="V230" s="162"/>
      <c r="W230" s="162"/>
      <c r="X230" s="194"/>
      <c r="Y230" s="160"/>
      <c r="Z230" s="160"/>
      <c r="AA230" s="164"/>
      <c r="AB230" s="164"/>
      <c r="AC230" s="164"/>
      <c r="AD230" s="195"/>
      <c r="AE230" s="157"/>
      <c r="AF230" s="158"/>
      <c r="AG230" s="157"/>
      <c r="AH230" s="157"/>
      <c r="AI230" s="158"/>
      <c r="AJ230" s="157"/>
      <c r="AK230" s="196"/>
      <c r="AL230" s="20" t="str">
        <f>CONCATENATE(J228," Control"," 3")</f>
        <v>ADMTI  Control 3</v>
      </c>
      <c r="AM230" s="22"/>
      <c r="AN230" s="22"/>
      <c r="AO230" s="22"/>
      <c r="AP230" s="22" t="str">
        <f t="shared" si="1097"/>
        <v xml:space="preserve">  a través de </v>
      </c>
      <c r="AQ230" s="20"/>
      <c r="AR230" s="20" t="str">
        <f t="shared" si="1150"/>
        <v/>
      </c>
      <c r="AS230" s="20"/>
      <c r="AT230" s="20" t="str">
        <f t="shared" si="1151"/>
        <v/>
      </c>
      <c r="AU230" s="20"/>
      <c r="AV230" s="20"/>
      <c r="AW230" s="20"/>
      <c r="AX230" s="21" t="str">
        <f t="shared" si="1179"/>
        <v/>
      </c>
      <c r="AY230" s="20" t="str">
        <f t="shared" si="1040"/>
        <v/>
      </c>
      <c r="AZ230" s="21" t="e">
        <f t="shared" si="1180"/>
        <v>#N/A</v>
      </c>
      <c r="BA230" s="20" t="str">
        <f t="shared" si="1042"/>
        <v/>
      </c>
      <c r="BB230" s="160"/>
      <c r="BC230" s="160"/>
      <c r="BD230" s="198"/>
      <c r="BE230" s="20" t="str">
        <f>CONCATENATE(J228," Acción preventiva"," 3")</f>
        <v>ADMTI  Acción preventiva 3</v>
      </c>
      <c r="BF230" s="22"/>
      <c r="BG230" s="22"/>
      <c r="BH230" s="22"/>
      <c r="BI230" s="20">
        <f t="shared" si="1155"/>
        <v>0</v>
      </c>
      <c r="BJ230" s="20"/>
      <c r="BK230" s="20"/>
      <c r="BL230" s="20"/>
      <c r="BM230" s="20"/>
      <c r="BN230" s="20"/>
      <c r="BO230" s="20"/>
      <c r="BP230" s="20"/>
      <c r="BQ230" s="20"/>
      <c r="BR230" s="20"/>
      <c r="BS230" s="20"/>
      <c r="BT230" s="20"/>
      <c r="BU230" s="20"/>
      <c r="BV230" s="200"/>
      <c r="BW230" s="37"/>
      <c r="BX230" s="37"/>
      <c r="BY230" s="37"/>
      <c r="BZ230" s="37"/>
      <c r="CA230" s="37"/>
      <c r="CB230" s="37"/>
      <c r="CC230" s="37"/>
      <c r="CD230" s="37"/>
      <c r="CE230" s="37"/>
      <c r="CF230" s="37"/>
      <c r="CG230" s="37"/>
      <c r="CH230" s="37"/>
      <c r="CI230" s="37">
        <f t="shared" si="1022"/>
        <v>0</v>
      </c>
      <c r="CJ230" s="38"/>
      <c r="CK230" s="23"/>
      <c r="CL230" s="24"/>
      <c r="CM230" s="167"/>
      <c r="CN230" s="25" t="e">
        <f t="shared" ref="CN230" si="1182">1-(CL230/CM228)</f>
        <v>#DIV/0!</v>
      </c>
      <c r="CO230" s="23" t="e" cm="1">
        <f t="array" ref="CO230">+_xlfn.IFS(CN230&lt;0.8,"Cambio",CN230&lt;0.9,"Revisión de control",CN230&gt;0.89,"Se mantiene")</f>
        <v>#DIV/0!</v>
      </c>
      <c r="CP230" s="144"/>
      <c r="CQ230" s="144"/>
      <c r="CR230" s="144"/>
      <c r="CS230" s="144"/>
      <c r="CT230" s="25">
        <f t="shared" si="1178"/>
        <v>1</v>
      </c>
    </row>
    <row r="231" spans="1:98" ht="60" hidden="1" customHeight="1" x14ac:dyDescent="0.35">
      <c r="A231" s="147"/>
      <c r="B231" s="229"/>
      <c r="C231" s="149" t="s">
        <v>151</v>
      </c>
      <c r="D231" s="174"/>
      <c r="E231" s="177"/>
      <c r="F231" s="174"/>
      <c r="G231" s="208"/>
      <c r="H231" s="157"/>
      <c r="I231" s="183"/>
      <c r="J231" s="161"/>
      <c r="K231" s="161"/>
      <c r="L231" s="184"/>
      <c r="M231" s="187"/>
      <c r="N231" s="190"/>
      <c r="O231" s="193"/>
      <c r="P231" s="183"/>
      <c r="Q231" s="193"/>
      <c r="R231" s="183"/>
      <c r="S231" s="183"/>
      <c r="T231" s="183"/>
      <c r="U231" s="157"/>
      <c r="V231" s="162"/>
      <c r="W231" s="162"/>
      <c r="X231" s="194"/>
      <c r="Y231" s="161"/>
      <c r="Z231" s="161"/>
      <c r="AA231" s="165"/>
      <c r="AB231" s="165"/>
      <c r="AC231" s="165"/>
      <c r="AD231" s="195"/>
      <c r="AE231" s="157"/>
      <c r="AF231" s="158"/>
      <c r="AG231" s="157"/>
      <c r="AH231" s="157"/>
      <c r="AI231" s="158"/>
      <c r="AJ231" s="157"/>
      <c r="AK231" s="196"/>
      <c r="AL231" s="20" t="str">
        <f>CONCATENATE(J228," Control"," 4")</f>
        <v>ADMTI  Control 4</v>
      </c>
      <c r="AM231" s="22"/>
      <c r="AN231" s="22"/>
      <c r="AO231" s="22"/>
      <c r="AP231" s="22" t="str">
        <f t="shared" si="1097"/>
        <v xml:space="preserve">  a través de </v>
      </c>
      <c r="AQ231" s="20"/>
      <c r="AR231" s="20" t="str">
        <f t="shared" si="1150"/>
        <v/>
      </c>
      <c r="AS231" s="20"/>
      <c r="AT231" s="20" t="str">
        <f t="shared" si="1151"/>
        <v/>
      </c>
      <c r="AU231" s="20"/>
      <c r="AV231" s="20"/>
      <c r="AW231" s="20"/>
      <c r="AX231" s="21" t="str">
        <f t="shared" si="1179"/>
        <v/>
      </c>
      <c r="AY231" s="20" t="str">
        <f t="shared" si="1040"/>
        <v/>
      </c>
      <c r="AZ231" s="21" t="e">
        <f t="shared" si="1180"/>
        <v>#N/A</v>
      </c>
      <c r="BA231" s="20" t="str">
        <f t="shared" si="1042"/>
        <v/>
      </c>
      <c r="BB231" s="161"/>
      <c r="BC231" s="161"/>
      <c r="BD231" s="199"/>
      <c r="BE231" s="20" t="str">
        <f>CONCATENATE(J228," Acción preventiva"," 4")</f>
        <v>ADMTI  Acción preventiva 4</v>
      </c>
      <c r="BF231" s="22"/>
      <c r="BG231" s="22"/>
      <c r="BH231" s="22"/>
      <c r="BI231" s="20">
        <f t="shared" si="1155"/>
        <v>0</v>
      </c>
      <c r="BJ231" s="20"/>
      <c r="BK231" s="20"/>
      <c r="BL231" s="20"/>
      <c r="BM231" s="20"/>
      <c r="BN231" s="20"/>
      <c r="BO231" s="20"/>
      <c r="BP231" s="20"/>
      <c r="BQ231" s="20"/>
      <c r="BR231" s="20"/>
      <c r="BS231" s="20"/>
      <c r="BT231" s="20"/>
      <c r="BU231" s="20"/>
      <c r="BV231" s="200"/>
      <c r="BW231" s="37"/>
      <c r="BX231" s="37"/>
      <c r="BY231" s="37"/>
      <c r="BZ231" s="37"/>
      <c r="CA231" s="37"/>
      <c r="CB231" s="37"/>
      <c r="CC231" s="37"/>
      <c r="CD231" s="37"/>
      <c r="CE231" s="37"/>
      <c r="CF231" s="37"/>
      <c r="CG231" s="37"/>
      <c r="CH231" s="37"/>
      <c r="CI231" s="37">
        <f t="shared" si="1022"/>
        <v>0</v>
      </c>
      <c r="CJ231" s="38"/>
      <c r="CK231" s="23"/>
      <c r="CL231" s="24"/>
      <c r="CM231" s="168"/>
      <c r="CN231" s="25" t="e">
        <f t="shared" ref="CN231" si="1183">1-(CL231/CM228)</f>
        <v>#DIV/0!</v>
      </c>
      <c r="CO231" s="23" t="e" cm="1">
        <f t="array" ref="CO231">+_xlfn.IFS(CN231&lt;0.8,"Cambio",CN231&lt;0.9,"Revisión de control",CN231&gt;0.89,"Se mantiene")</f>
        <v>#DIV/0!</v>
      </c>
      <c r="CP231" s="144"/>
      <c r="CQ231" s="144"/>
      <c r="CR231" s="144"/>
      <c r="CS231" s="144"/>
      <c r="CT231" s="25">
        <f t="shared" si="1178"/>
        <v>1</v>
      </c>
    </row>
    <row r="232" spans="1:98" ht="60" hidden="1" customHeight="1" x14ac:dyDescent="0.35">
      <c r="A232" s="147"/>
      <c r="B232" s="227" t="s">
        <v>150</v>
      </c>
      <c r="C232" s="149" t="s">
        <v>151</v>
      </c>
      <c r="D232" s="172" t="str">
        <f>VLOOKUP(B232,Datos!$B$65:$F$80,3,FALSE)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32" s="175" t="str">
        <f>VLOOKUP(B232,Datos!$B$65:$F$80,5,FALSE)</f>
        <v>La posibilidad de incumplir con las diferentes acciones necesarias para la administración de los bienes fiscales patrimoniales de la Agencia y las tierras baldías de la Nación</v>
      </c>
      <c r="F232" s="172" t="str">
        <f>VLOOKUP(B232,Datos!$B$65:$F$80,4,FALSE)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32" s="208" t="s">
        <v>621</v>
      </c>
      <c r="H232" s="157"/>
      <c r="I232" s="181">
        <f t="shared" ref="I232" si="1184">IF(K232="",0,1)</f>
        <v>0</v>
      </c>
      <c r="J232" s="159" t="str">
        <f t="shared" ref="J232" si="1185">CONCATENATE(C232," ",K232)</f>
        <v xml:space="preserve">ADMTI </v>
      </c>
      <c r="K232" s="159"/>
      <c r="L232" s="184"/>
      <c r="M232" s="185">
        <f ca="1">+TODAY()-L232</f>
        <v>46151</v>
      </c>
      <c r="N232" s="188"/>
      <c r="O232" s="191"/>
      <c r="P232" s="181" t="e">
        <f>VLOOKUP(O232,Datos!$B$20:$D$25,3,FALSE)</f>
        <v>#N/A</v>
      </c>
      <c r="Q232" s="191"/>
      <c r="R232" s="181" t="e">
        <f>VLOOKUP(Q232,Datos!$C$20:$D$25,2,FALSE)</f>
        <v>#N/A</v>
      </c>
      <c r="S232" s="181" t="e">
        <f t="shared" ref="S232" si="1186">+IF(P232="",R232,IF(R232="",P232,IF(P232&gt;R232,P232,R232)))</f>
        <v>#N/A</v>
      </c>
      <c r="T232" s="181" t="e" cm="1">
        <f t="array" ref="T232">_xlfn.IFS(S232=P232,O232,S232=R232,Q232)</f>
        <v>#N/A</v>
      </c>
      <c r="U232" s="157"/>
      <c r="V232" s="162"/>
      <c r="W232" s="162"/>
      <c r="X232" s="194" t="str">
        <f t="shared" ref="X232" si="1187">CONCATENATE("Posibilidad de"," ",U232," ",V232," debido ",W232)</f>
        <v xml:space="preserve">Posibilidad de   debido </v>
      </c>
      <c r="Y232" s="159"/>
      <c r="Z232" s="159"/>
      <c r="AA232" s="163"/>
      <c r="AB232" s="163"/>
      <c r="AC232" s="163"/>
      <c r="AD232" s="195"/>
      <c r="AE232" s="157" t="str">
        <f t="shared" ref="AE232" si="1188">IF(AD232&lt;=0,"",IF(AD232&lt;=2,"Muy Baja",IF(AD232&lt;=24,"Baja",IF(AD232&lt;=500,"Media",IF(AD232&lt;=5000,"Alta","Muy Alta")))))</f>
        <v/>
      </c>
      <c r="AF232" s="158" t="str">
        <f t="shared" ref="AF232" si="1189">IF(AE232="","",IF(AE232="Muy Baja",0.2,IF(AE232="Baja",0.4,IF(AE232="Media",0.6,IF(AE232="Alta",0.8,IF(AE232="Muy Alta",1,))))))</f>
        <v/>
      </c>
      <c r="AG232" s="158" t="e">
        <f t="shared" ref="AG232" si="1190">+T232</f>
        <v>#N/A</v>
      </c>
      <c r="AH232" s="157" t="e" cm="1">
        <f t="array" ref="AH232">_xlfn.IFS(AG232=Datos!$C$6,"Leve",AG232=Datos!$D$6,"Leve",AG232=Datos!$C$7,"Menor",AG232=Datos!$D$7,"Menor",AG232=Datos!$C$8,"Moderado",AG232=Datos!$D$8,"Moderado",AG232=Datos!$C$9,"Mayor",AG232=Datos!$D$9,"Mayor",AG232=Datos!$C$10,"Catastrófico",AG232=Datos!$D$10,"Catastrófico")</f>
        <v>#N/A</v>
      </c>
      <c r="AI232" s="158" t="e">
        <f t="shared" ref="AI232" si="1191">IF(AH232="","",IF(AH232="Leve",0.2,IF(AH232="Menor",0.4,IF(AH232="Moderado",0.6,IF(AH232="Mayor",0.8,IF(AH232="Catastrófico",1,))))))</f>
        <v>#N/A</v>
      </c>
      <c r="AJ232" s="157" t="e">
        <f t="shared" ref="AJ232" si="1192">IF(OR(AND(AE232="Muy Baja",AH232="Leve"),AND(AE232="Muy Baja",AH232="Menor"),AND(AE232="Baja",AH232="Leve")),"Bajo",IF(OR(AND(AE232="Muy baja",AH232="Moderado"),AND(AE232="Baja",AH232="Menor"),AND(AE232="Baja",AH232="Moderado"),AND(AE232="Media",AH232="Leve"),AND(AE232="Media",AH232="Menor"),AND(AE232="Media",AH232="Moderado"),AND(AE232="Alta",AH232="Leve"),AND(AE232="Alta",AH232="Menor")),"Moderado",IF(OR(AND(AE232="Muy Baja",AH232="Mayor"),AND(AE232="Baja",AH232="Mayor"),AND(AE232="Media",AH232="Mayor"),AND(AE232="Alta",AH232="Moderado"),AND(AE232="Alta",AH232="Mayor"),AND(AE232="Muy Alta",AH232="Leve"),AND(AE232="Muy Alta",AH232="Menor"),AND(AE232="Muy Alta",AH232="Moderado"),AND(AE232="Muy Alta",AH232="Mayor")),"Alto",IF(OR(AND(AE232="Muy Baja",AH232="Catastrófico"),AND(AE232="Baja",AH232="Catastrófico"),AND(AE232="Media",AH232="Catastrófico"),AND(AE232="Alta",AH232="Catastrófico"),AND(AE232="Muy Alta",AH232="Catastrófico")),"Extremo",""))))</f>
        <v>#N/A</v>
      </c>
      <c r="AK232" s="196" t="e" cm="1">
        <f t="array" ref="AK232">_xlfn.IFS(AJ232="Bajo","Aceptar",AJ232="Moderado","Reducir",AJ232="Alto","Reducir",AJ232="Extremo","Reducir")</f>
        <v>#N/A</v>
      </c>
      <c r="AL232" s="20" t="str">
        <f>CONCATENATE(J232," Control"," 1")</f>
        <v>ADMTI  Control 1</v>
      </c>
      <c r="AM232" s="22"/>
      <c r="AN232" s="22"/>
      <c r="AO232" s="22"/>
      <c r="AP232" s="22" t="str">
        <f t="shared" ref="AP232:AP235" si="1193">CONCATENATE(AM232," ",AN232," a través de ",AO232)</f>
        <v xml:space="preserve">  a través de </v>
      </c>
      <c r="AQ232" s="20"/>
      <c r="AR232" s="20" t="str">
        <f t="shared" si="1150"/>
        <v/>
      </c>
      <c r="AS232" s="20"/>
      <c r="AT232" s="20" t="str">
        <f t="shared" si="1151"/>
        <v/>
      </c>
      <c r="AU232" s="20"/>
      <c r="AV232" s="20"/>
      <c r="AW232" s="20"/>
      <c r="AX232" s="21" t="str">
        <f t="shared" ref="AX232" si="1194">+IF(AR232="Probabilidad",AF232-(AF232*AT232),AF232)</f>
        <v/>
      </c>
      <c r="AY232" s="20" t="str">
        <f t="shared" si="1040"/>
        <v/>
      </c>
      <c r="AZ232" s="21" t="e">
        <f t="shared" ref="AZ232" si="1195">+IF(AR232="Impacto",AI232-(AI232*AT232),AI232)</f>
        <v>#N/A</v>
      </c>
      <c r="BA232" s="20" t="str">
        <f t="shared" si="1042"/>
        <v/>
      </c>
      <c r="BB232" s="159" t="str">
        <f t="shared" ref="BB232" si="1196">IF(OR(AND(AY235="Muy Baja",BA235="Leve"),AND(AY235="Muy Baja",BA235="Menor"),AND(AY235="Baja",BA235="Leve")),"Bajo",IF(OR(AND(AY235="Muy baja",BA235="Moderado"),AND(AY235="Baja",BA235="Menor"),AND(AY235="Baja",BA235="Moderado"),AND(AY235="Media",BA235="Leve"),AND(AY235="Media",BA235="Menor"),AND(AY235="Media",BA235="Moderado"),AND(AY235="Alta",BA235="Leve"),AND(AY235="Alta",BA235="Menor")),"Moderado",IF(OR(AND(AY235="Muy Baja",BA235="Mayor"),AND(AY235="Baja",BA235="Mayor"),AND(AY235="Media",BA235="Mayor"),AND(AY235="Alta",BA235="Moderado"),AND(AY235="Alta",BA235="Mayor"),AND(AY235="Muy Alta",BA235="Leve"),AND(AY235="Muy Alta",BA235="Menor"),AND(AY235="Muy Alta",BA235="Moderado"),AND(AY235="Muy Alta",BA235="Mayor")),"Alto",IF(OR(AND(AY235="Muy Baja",BA235="Catastrófico"),AND(AY235="Baja",BA235="Catastrófico"),AND(AY235="Media",BA235="Catastrófico"),AND(AY235="Alta",BA235="Catastrófico"),AND(AY235="Muy Alta",BA235="Catastrófico")),"Extremo",""))))</f>
        <v/>
      </c>
      <c r="BC232" s="159" t="e" cm="1">
        <f t="array" ref="BC232">_xlfn.IFS(BB232="Bajo","Aceptar",BB232="Moderado","Reducir",BB232="Alto","Reducir",BB232="Extremo","Reducir")</f>
        <v>#N/A</v>
      </c>
      <c r="BD232" s="197" t="e" cm="1">
        <f t="array" ref="BD232">_xlfn.IFS(BC232="Aceptar","No",BC232="Reducir","Si")</f>
        <v>#N/A</v>
      </c>
      <c r="BE232" s="20" t="str">
        <f>CONCATENATE(J232," Acción preventiva"," 1")</f>
        <v>ADMTI  Acción preventiva 1</v>
      </c>
      <c r="BF232" s="22"/>
      <c r="BG232" s="22"/>
      <c r="BH232" s="22"/>
      <c r="BI232" s="20">
        <f t="shared" ref="BI232:BI235" si="1197">+SUM(BJ232:BU232)</f>
        <v>0</v>
      </c>
      <c r="BJ232" s="20"/>
      <c r="BK232" s="20"/>
      <c r="BL232" s="20"/>
      <c r="BM232" s="20"/>
      <c r="BN232" s="20"/>
      <c r="BO232" s="20"/>
      <c r="BP232" s="20"/>
      <c r="BQ232" s="20"/>
      <c r="BR232" s="20"/>
      <c r="BS232" s="20"/>
      <c r="BT232" s="20"/>
      <c r="BU232" s="20"/>
      <c r="BV232" s="200"/>
      <c r="BW232" s="37"/>
      <c r="BX232" s="37"/>
      <c r="BY232" s="37"/>
      <c r="BZ232" s="37"/>
      <c r="CA232" s="37"/>
      <c r="CB232" s="37"/>
      <c r="CC232" s="37"/>
      <c r="CD232" s="37"/>
      <c r="CE232" s="37"/>
      <c r="CF232" s="37"/>
      <c r="CG232" s="37"/>
      <c r="CH232" s="37"/>
      <c r="CI232" s="37">
        <f t="shared" si="1022"/>
        <v>0</v>
      </c>
      <c r="CJ232" s="38"/>
      <c r="CK232" s="23"/>
      <c r="CL232" s="24"/>
      <c r="CM232" s="166">
        <f t="shared" ref="CM232" si="1198">+AD232</f>
        <v>0</v>
      </c>
      <c r="CN232" s="25" t="e">
        <f t="shared" ref="CN232" si="1199">1-(CL232/CM232)</f>
        <v>#DIV/0!</v>
      </c>
      <c r="CO232" s="23" t="e" cm="1">
        <f t="array" ref="CO232">+_xlfn.IFS(CN232&lt;0.8,"Cambio",CN232&lt;0.9,"Revisión de control",CN232&gt;0.89,"Se mantiene")</f>
        <v>#DIV/0!</v>
      </c>
      <c r="CP232" s="144"/>
      <c r="CQ232" s="144"/>
      <c r="CR232" s="144"/>
      <c r="CS232" s="144"/>
      <c r="CT232" s="25">
        <f t="shared" si="1178"/>
        <v>1</v>
      </c>
    </row>
    <row r="233" spans="1:98" ht="60" hidden="1" customHeight="1" x14ac:dyDescent="0.35">
      <c r="A233" s="147"/>
      <c r="B233" s="228"/>
      <c r="C233" s="149" t="s">
        <v>151</v>
      </c>
      <c r="D233" s="173"/>
      <c r="E233" s="176"/>
      <c r="F233" s="173"/>
      <c r="G233" s="208"/>
      <c r="H233" s="157"/>
      <c r="I233" s="182"/>
      <c r="J233" s="160"/>
      <c r="K233" s="160"/>
      <c r="L233" s="184"/>
      <c r="M233" s="186"/>
      <c r="N233" s="189"/>
      <c r="O233" s="192"/>
      <c r="P233" s="182"/>
      <c r="Q233" s="192"/>
      <c r="R233" s="182"/>
      <c r="S233" s="182"/>
      <c r="T233" s="182"/>
      <c r="U233" s="157"/>
      <c r="V233" s="162"/>
      <c r="W233" s="162"/>
      <c r="X233" s="194"/>
      <c r="Y233" s="160"/>
      <c r="Z233" s="160"/>
      <c r="AA233" s="164"/>
      <c r="AB233" s="164"/>
      <c r="AC233" s="164"/>
      <c r="AD233" s="195"/>
      <c r="AE233" s="157"/>
      <c r="AF233" s="158"/>
      <c r="AG233" s="157"/>
      <c r="AH233" s="157"/>
      <c r="AI233" s="158"/>
      <c r="AJ233" s="157"/>
      <c r="AK233" s="196"/>
      <c r="AL233" s="20" t="str">
        <f>CONCATENATE(J232," Control"," 2")</f>
        <v>ADMTI  Control 2</v>
      </c>
      <c r="AM233" s="22"/>
      <c r="AN233" s="22"/>
      <c r="AO233" s="22"/>
      <c r="AP233" s="22" t="str">
        <f t="shared" si="1193"/>
        <v xml:space="preserve">  a través de </v>
      </c>
      <c r="AQ233" s="20"/>
      <c r="AR233" s="20" t="str">
        <f t="shared" si="1150"/>
        <v/>
      </c>
      <c r="AS233" s="20"/>
      <c r="AT233" s="20" t="str">
        <f t="shared" si="1151"/>
        <v/>
      </c>
      <c r="AU233" s="20"/>
      <c r="AV233" s="20"/>
      <c r="AW233" s="20"/>
      <c r="AX233" s="21" t="str">
        <f t="shared" ref="AX233:AX235" si="1200">+IF(AR233="Probabilidad",AX232-(AX232*AT233),AX232)</f>
        <v/>
      </c>
      <c r="AY233" s="20" t="str">
        <f t="shared" si="1040"/>
        <v/>
      </c>
      <c r="AZ233" s="21" t="e">
        <f t="shared" ref="AZ233:AZ235" si="1201">+IF(AR233="Impacto",AZ232-(AZ232*AT233),AZ232)</f>
        <v>#N/A</v>
      </c>
      <c r="BA233" s="20" t="str">
        <f t="shared" si="1042"/>
        <v/>
      </c>
      <c r="BB233" s="160"/>
      <c r="BC233" s="160"/>
      <c r="BD233" s="198"/>
      <c r="BE233" s="20" t="str">
        <f>CONCATENATE(J232," Acción preventiva"," 2")</f>
        <v>ADMTI  Acción preventiva 2</v>
      </c>
      <c r="BF233" s="22"/>
      <c r="BG233" s="22"/>
      <c r="BH233" s="22"/>
      <c r="BI233" s="20">
        <f t="shared" si="1197"/>
        <v>0</v>
      </c>
      <c r="BJ233" s="20"/>
      <c r="BK233" s="20"/>
      <c r="BL233" s="20"/>
      <c r="BM233" s="20"/>
      <c r="BN233" s="20"/>
      <c r="BO233" s="20"/>
      <c r="BP233" s="20"/>
      <c r="BQ233" s="20"/>
      <c r="BR233" s="20"/>
      <c r="BS233" s="20"/>
      <c r="BT233" s="20"/>
      <c r="BU233" s="20"/>
      <c r="BV233" s="200"/>
      <c r="BW233" s="37"/>
      <c r="BX233" s="37"/>
      <c r="BY233" s="37"/>
      <c r="BZ233" s="37"/>
      <c r="CA233" s="37"/>
      <c r="CB233" s="37"/>
      <c r="CC233" s="37"/>
      <c r="CD233" s="37"/>
      <c r="CE233" s="37"/>
      <c r="CF233" s="37"/>
      <c r="CG233" s="37"/>
      <c r="CH233" s="37"/>
      <c r="CI233" s="37">
        <f t="shared" si="1022"/>
        <v>0</v>
      </c>
      <c r="CJ233" s="38"/>
      <c r="CK233" s="23"/>
      <c r="CL233" s="24"/>
      <c r="CM233" s="167"/>
      <c r="CN233" s="25" t="e">
        <f t="shared" ref="CN233" si="1202">1-(CL233/CM232)</f>
        <v>#DIV/0!</v>
      </c>
      <c r="CO233" s="23" t="e" cm="1">
        <f t="array" ref="CO233">+_xlfn.IFS(CN233&lt;0.8,"Cambio",CN233&lt;0.9,"Revisión de control",CN233&gt;0.89,"Se mantiene")</f>
        <v>#DIV/0!</v>
      </c>
      <c r="CP233" s="144"/>
      <c r="CQ233" s="144"/>
      <c r="CR233" s="144"/>
      <c r="CS233" s="144"/>
      <c r="CT233" s="25">
        <f t="shared" si="1178"/>
        <v>1</v>
      </c>
    </row>
    <row r="234" spans="1:98" ht="60" hidden="1" customHeight="1" x14ac:dyDescent="0.35">
      <c r="A234" s="147"/>
      <c r="B234" s="228"/>
      <c r="C234" s="149" t="s">
        <v>151</v>
      </c>
      <c r="D234" s="173"/>
      <c r="E234" s="176"/>
      <c r="F234" s="173"/>
      <c r="G234" s="208"/>
      <c r="H234" s="157"/>
      <c r="I234" s="182"/>
      <c r="J234" s="160"/>
      <c r="K234" s="160"/>
      <c r="L234" s="184"/>
      <c r="M234" s="186"/>
      <c r="N234" s="189"/>
      <c r="O234" s="192"/>
      <c r="P234" s="182"/>
      <c r="Q234" s="192"/>
      <c r="R234" s="182"/>
      <c r="S234" s="182"/>
      <c r="T234" s="182"/>
      <c r="U234" s="157"/>
      <c r="V234" s="162"/>
      <c r="W234" s="162"/>
      <c r="X234" s="194"/>
      <c r="Y234" s="160"/>
      <c r="Z234" s="160"/>
      <c r="AA234" s="164"/>
      <c r="AB234" s="164"/>
      <c r="AC234" s="164"/>
      <c r="AD234" s="195"/>
      <c r="AE234" s="157"/>
      <c r="AF234" s="158"/>
      <c r="AG234" s="157"/>
      <c r="AH234" s="157"/>
      <c r="AI234" s="158"/>
      <c r="AJ234" s="157"/>
      <c r="AK234" s="196"/>
      <c r="AL234" s="20" t="str">
        <f>CONCATENATE(J232," Control"," 3")</f>
        <v>ADMTI  Control 3</v>
      </c>
      <c r="AM234" s="22"/>
      <c r="AN234" s="22"/>
      <c r="AO234" s="22"/>
      <c r="AP234" s="22" t="str">
        <f t="shared" si="1193"/>
        <v xml:space="preserve">  a través de </v>
      </c>
      <c r="AQ234" s="20"/>
      <c r="AR234" s="20" t="str">
        <f t="shared" si="1150"/>
        <v/>
      </c>
      <c r="AS234" s="20"/>
      <c r="AT234" s="20" t="str">
        <f t="shared" si="1151"/>
        <v/>
      </c>
      <c r="AU234" s="20"/>
      <c r="AV234" s="20"/>
      <c r="AW234" s="20"/>
      <c r="AX234" s="21" t="str">
        <f t="shared" si="1200"/>
        <v/>
      </c>
      <c r="AY234" s="20" t="str">
        <f t="shared" si="1040"/>
        <v/>
      </c>
      <c r="AZ234" s="21" t="e">
        <f t="shared" si="1201"/>
        <v>#N/A</v>
      </c>
      <c r="BA234" s="20" t="str">
        <f t="shared" si="1042"/>
        <v/>
      </c>
      <c r="BB234" s="160"/>
      <c r="BC234" s="160"/>
      <c r="BD234" s="198"/>
      <c r="BE234" s="20" t="str">
        <f>CONCATENATE(J232," Acción preventiva"," 3")</f>
        <v>ADMTI  Acción preventiva 3</v>
      </c>
      <c r="BF234" s="22"/>
      <c r="BG234" s="22"/>
      <c r="BH234" s="22"/>
      <c r="BI234" s="20">
        <f t="shared" si="1197"/>
        <v>0</v>
      </c>
      <c r="BJ234" s="20"/>
      <c r="BK234" s="20"/>
      <c r="BL234" s="20"/>
      <c r="BM234" s="20"/>
      <c r="BN234" s="20"/>
      <c r="BO234" s="20"/>
      <c r="BP234" s="20"/>
      <c r="BQ234" s="20"/>
      <c r="BR234" s="20"/>
      <c r="BS234" s="20"/>
      <c r="BT234" s="20"/>
      <c r="BU234" s="20"/>
      <c r="BV234" s="200"/>
      <c r="BW234" s="37"/>
      <c r="BX234" s="37"/>
      <c r="BY234" s="37"/>
      <c r="BZ234" s="37"/>
      <c r="CA234" s="37"/>
      <c r="CB234" s="37"/>
      <c r="CC234" s="37"/>
      <c r="CD234" s="37"/>
      <c r="CE234" s="37"/>
      <c r="CF234" s="37"/>
      <c r="CG234" s="37"/>
      <c r="CH234" s="37"/>
      <c r="CI234" s="37">
        <f t="shared" si="1022"/>
        <v>0</v>
      </c>
      <c r="CJ234" s="38"/>
      <c r="CK234" s="23"/>
      <c r="CL234" s="24"/>
      <c r="CM234" s="167"/>
      <c r="CN234" s="25" t="e">
        <f t="shared" ref="CN234" si="1203">1-(CL234/CM232)</f>
        <v>#DIV/0!</v>
      </c>
      <c r="CO234" s="23" t="e" cm="1">
        <f t="array" ref="CO234">+_xlfn.IFS(CN234&lt;0.8,"Cambio",CN234&lt;0.9,"Revisión de control",CN234&gt;0.89,"Se mantiene")</f>
        <v>#DIV/0!</v>
      </c>
      <c r="CP234" s="144"/>
      <c r="CQ234" s="144"/>
      <c r="CR234" s="144"/>
      <c r="CS234" s="144"/>
      <c r="CT234" s="25">
        <f t="shared" si="1178"/>
        <v>1</v>
      </c>
    </row>
    <row r="235" spans="1:98" ht="60" hidden="1" customHeight="1" x14ac:dyDescent="0.35">
      <c r="A235" s="147"/>
      <c r="B235" s="229"/>
      <c r="C235" s="149" t="s">
        <v>151</v>
      </c>
      <c r="D235" s="174"/>
      <c r="E235" s="177"/>
      <c r="F235" s="174"/>
      <c r="G235" s="208"/>
      <c r="H235" s="157"/>
      <c r="I235" s="183"/>
      <c r="J235" s="161"/>
      <c r="K235" s="161"/>
      <c r="L235" s="184"/>
      <c r="M235" s="187"/>
      <c r="N235" s="190"/>
      <c r="O235" s="193"/>
      <c r="P235" s="183"/>
      <c r="Q235" s="193"/>
      <c r="R235" s="183"/>
      <c r="S235" s="183"/>
      <c r="T235" s="183"/>
      <c r="U235" s="157"/>
      <c r="V235" s="162"/>
      <c r="W235" s="162"/>
      <c r="X235" s="194"/>
      <c r="Y235" s="161"/>
      <c r="Z235" s="161"/>
      <c r="AA235" s="165"/>
      <c r="AB235" s="165"/>
      <c r="AC235" s="165"/>
      <c r="AD235" s="195"/>
      <c r="AE235" s="157"/>
      <c r="AF235" s="158"/>
      <c r="AG235" s="157"/>
      <c r="AH235" s="157"/>
      <c r="AI235" s="158"/>
      <c r="AJ235" s="157"/>
      <c r="AK235" s="196"/>
      <c r="AL235" s="20" t="str">
        <f>CONCATENATE(J232," Control"," 4")</f>
        <v>ADMTI  Control 4</v>
      </c>
      <c r="AM235" s="22"/>
      <c r="AN235" s="22"/>
      <c r="AO235" s="22"/>
      <c r="AP235" s="22" t="str">
        <f t="shared" si="1193"/>
        <v xml:space="preserve">  a través de </v>
      </c>
      <c r="AQ235" s="20"/>
      <c r="AR235" s="20" t="str">
        <f t="shared" si="1150"/>
        <v/>
      </c>
      <c r="AS235" s="20"/>
      <c r="AT235" s="20" t="str">
        <f t="shared" si="1151"/>
        <v/>
      </c>
      <c r="AU235" s="20"/>
      <c r="AV235" s="20"/>
      <c r="AW235" s="20"/>
      <c r="AX235" s="21" t="str">
        <f t="shared" si="1200"/>
        <v/>
      </c>
      <c r="AY235" s="20" t="str">
        <f t="shared" si="1040"/>
        <v/>
      </c>
      <c r="AZ235" s="21" t="e">
        <f t="shared" si="1201"/>
        <v>#N/A</v>
      </c>
      <c r="BA235" s="20" t="str">
        <f t="shared" si="1042"/>
        <v/>
      </c>
      <c r="BB235" s="161"/>
      <c r="BC235" s="161"/>
      <c r="BD235" s="199"/>
      <c r="BE235" s="20" t="str">
        <f>CONCATENATE(J232," Acción preventiva"," 4")</f>
        <v>ADMTI  Acción preventiva 4</v>
      </c>
      <c r="BF235" s="22"/>
      <c r="BG235" s="22"/>
      <c r="BH235" s="22"/>
      <c r="BI235" s="20">
        <f t="shared" si="1197"/>
        <v>0</v>
      </c>
      <c r="BJ235" s="20"/>
      <c r="BK235" s="20"/>
      <c r="BL235" s="20"/>
      <c r="BM235" s="20"/>
      <c r="BN235" s="20"/>
      <c r="BO235" s="20"/>
      <c r="BP235" s="20"/>
      <c r="BQ235" s="20"/>
      <c r="BR235" s="20"/>
      <c r="BS235" s="20"/>
      <c r="BT235" s="20"/>
      <c r="BU235" s="20"/>
      <c r="BV235" s="200"/>
      <c r="BW235" s="37"/>
      <c r="BX235" s="37"/>
      <c r="BY235" s="37"/>
      <c r="BZ235" s="37"/>
      <c r="CA235" s="37"/>
      <c r="CB235" s="37"/>
      <c r="CC235" s="37"/>
      <c r="CD235" s="37"/>
      <c r="CE235" s="37"/>
      <c r="CF235" s="37"/>
      <c r="CG235" s="37"/>
      <c r="CH235" s="37"/>
      <c r="CI235" s="37">
        <f t="shared" si="1022"/>
        <v>0</v>
      </c>
      <c r="CJ235" s="38"/>
      <c r="CK235" s="23"/>
      <c r="CL235" s="24"/>
      <c r="CM235" s="168"/>
      <c r="CN235" s="25" t="e">
        <f t="shared" ref="CN235" si="1204">1-(CL235/CM232)</f>
        <v>#DIV/0!</v>
      </c>
      <c r="CO235" s="23" t="e" cm="1">
        <f t="array" ref="CO235">+_xlfn.IFS(CN235&lt;0.8,"Cambio",CN235&lt;0.9,"Revisión de control",CN235&gt;0.89,"Se mantiene")</f>
        <v>#DIV/0!</v>
      </c>
      <c r="CP235" s="144"/>
      <c r="CQ235" s="144"/>
      <c r="CR235" s="144"/>
      <c r="CS235" s="144"/>
      <c r="CT235" s="25">
        <f t="shared" si="1178"/>
        <v>1</v>
      </c>
    </row>
    <row r="236" spans="1:98" ht="60" hidden="1" customHeight="1" x14ac:dyDescent="0.35">
      <c r="A236" s="147"/>
      <c r="B236" s="227" t="s">
        <v>150</v>
      </c>
      <c r="C236" s="149" t="s">
        <v>151</v>
      </c>
      <c r="D236" s="172" t="str">
        <f>VLOOKUP(B236,Datos!$B$65:$F$80,3,FALSE)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36" s="175" t="str">
        <f>VLOOKUP(B236,Datos!$B$65:$F$80,5,FALSE)</f>
        <v>La posibilidad de incumplir con las diferentes acciones necesarias para la administración de los bienes fiscales patrimoniales de la Agencia y las tierras baldías de la Nación</v>
      </c>
      <c r="F236" s="172" t="str">
        <f>VLOOKUP(B236,Datos!$B$65:$F$80,4,FALSE)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36" s="208" t="s">
        <v>651</v>
      </c>
      <c r="H236" s="157"/>
      <c r="I236" s="181">
        <f t="shared" ref="I236" si="1205">IF(K236="",0,1)</f>
        <v>0</v>
      </c>
      <c r="J236" s="159" t="str">
        <f t="shared" ref="J236" si="1206">CONCATENATE(C236," ",K236)</f>
        <v xml:space="preserve">ADMTI </v>
      </c>
      <c r="K236" s="159"/>
      <c r="L236" s="184"/>
      <c r="M236" s="185">
        <f ca="1">+TODAY()-L236</f>
        <v>46151</v>
      </c>
      <c r="N236" s="188"/>
      <c r="O236" s="191"/>
      <c r="P236" s="181" t="e">
        <f>VLOOKUP(O236,Datos!$B$20:$D$25,3,FALSE)</f>
        <v>#N/A</v>
      </c>
      <c r="Q236" s="191"/>
      <c r="R236" s="181" t="e">
        <f>VLOOKUP(Q236,Datos!$C$20:$D$25,2,FALSE)</f>
        <v>#N/A</v>
      </c>
      <c r="S236" s="181" t="e">
        <f t="shared" ref="S236" si="1207">+IF(P236="",R236,IF(R236="",P236,IF(P236&gt;R236,P236,R236)))</f>
        <v>#N/A</v>
      </c>
      <c r="T236" s="181" t="e" cm="1">
        <f t="array" ref="T236">_xlfn.IFS(S236=P236,O236,S236=R236,Q236)</f>
        <v>#N/A</v>
      </c>
      <c r="U236" s="157"/>
      <c r="V236" s="162"/>
      <c r="W236" s="162"/>
      <c r="X236" s="194" t="str">
        <f t="shared" ref="X236" si="1208">CONCATENATE("Posibilidad de"," ",U236," ",V236," debido ",W236)</f>
        <v xml:space="preserve">Posibilidad de   debido </v>
      </c>
      <c r="Y236" s="159"/>
      <c r="Z236" s="159"/>
      <c r="AA236" s="163"/>
      <c r="AB236" s="163"/>
      <c r="AC236" s="163"/>
      <c r="AD236" s="195"/>
      <c r="AE236" s="157" t="str">
        <f t="shared" ref="AE236" si="1209">IF(AD236&lt;=0,"",IF(AD236&lt;=2,"Muy Baja",IF(AD236&lt;=24,"Baja",IF(AD236&lt;=500,"Media",IF(AD236&lt;=5000,"Alta","Muy Alta")))))</f>
        <v/>
      </c>
      <c r="AF236" s="158" t="str">
        <f t="shared" ref="AF236" si="1210">IF(AE236="","",IF(AE236="Muy Baja",0.2,IF(AE236="Baja",0.4,IF(AE236="Media",0.6,IF(AE236="Alta",0.8,IF(AE236="Muy Alta",1,))))))</f>
        <v/>
      </c>
      <c r="AG236" s="158" t="e">
        <f t="shared" ref="AG236" si="1211">+T236</f>
        <v>#N/A</v>
      </c>
      <c r="AH236" s="157" t="e" cm="1">
        <f t="array" ref="AH236">_xlfn.IFS(AG236=Datos!$C$6,"Leve",AG236=Datos!$D$6,"Leve",AG236=Datos!$C$7,"Menor",AG236=Datos!$D$7,"Menor",AG236=Datos!$C$8,"Moderado",AG236=Datos!$D$8,"Moderado",AG236=Datos!$C$9,"Mayor",AG236=Datos!$D$9,"Mayor",AG236=Datos!$C$10,"Catastrófico",AG236=Datos!$D$10,"Catastrófico")</f>
        <v>#N/A</v>
      </c>
      <c r="AI236" s="158" t="e">
        <f t="shared" ref="AI236" si="1212">IF(AH236="","",IF(AH236="Leve",0.2,IF(AH236="Menor",0.4,IF(AH236="Moderado",0.6,IF(AH236="Mayor",0.8,IF(AH236="Catastrófico",1,))))))</f>
        <v>#N/A</v>
      </c>
      <c r="AJ236" s="157" t="e">
        <f t="shared" ref="AJ236" si="1213">IF(OR(AND(AE236="Muy Baja",AH236="Leve"),AND(AE236="Muy Baja",AH236="Menor"),AND(AE236="Baja",AH236="Leve")),"Bajo",IF(OR(AND(AE236="Muy baja",AH236="Moderado"),AND(AE236="Baja",AH236="Menor"),AND(AE236="Baja",AH236="Moderado"),AND(AE236="Media",AH236="Leve"),AND(AE236="Media",AH236="Menor"),AND(AE236="Media",AH236="Moderado"),AND(AE236="Alta",AH236="Leve"),AND(AE236="Alta",AH236="Menor")),"Moderado",IF(OR(AND(AE236="Muy Baja",AH236="Mayor"),AND(AE236="Baja",AH236="Mayor"),AND(AE236="Media",AH236="Mayor"),AND(AE236="Alta",AH236="Moderado"),AND(AE236="Alta",AH236="Mayor"),AND(AE236="Muy Alta",AH236="Leve"),AND(AE236="Muy Alta",AH236="Menor"),AND(AE236="Muy Alta",AH236="Moderado"),AND(AE236="Muy Alta",AH236="Mayor")),"Alto",IF(OR(AND(AE236="Muy Baja",AH236="Catastrófico"),AND(AE236="Baja",AH236="Catastrófico"),AND(AE236="Media",AH236="Catastrófico"),AND(AE236="Alta",AH236="Catastrófico"),AND(AE236="Muy Alta",AH236="Catastrófico")),"Extremo",""))))</f>
        <v>#N/A</v>
      </c>
      <c r="AK236" s="196" t="e" cm="1">
        <f t="array" ref="AK236">_xlfn.IFS(AJ236="Bajo","Aceptar",AJ236="Moderado","Reducir",AJ236="Alto","Reducir",AJ236="Extremo","Reducir")</f>
        <v>#N/A</v>
      </c>
      <c r="AL236" s="20" t="str">
        <f>CONCATENATE(J236," Control"," 1")</f>
        <v>ADMTI  Control 1</v>
      </c>
      <c r="AM236" s="22"/>
      <c r="AN236" s="22"/>
      <c r="AO236" s="22"/>
      <c r="AP236" s="22" t="str">
        <f>CONCATENATE(AM236," ",AN236," a través de ",AO236)</f>
        <v xml:space="preserve">  a través de </v>
      </c>
      <c r="AQ236" s="20"/>
      <c r="AR236" s="20" t="str">
        <f t="shared" si="1150"/>
        <v/>
      </c>
      <c r="AS236" s="20"/>
      <c r="AT236" s="20" t="str">
        <f t="shared" si="1151"/>
        <v/>
      </c>
      <c r="AU236" s="20"/>
      <c r="AV236" s="20"/>
      <c r="AW236" s="20"/>
      <c r="AX236" s="21" t="str">
        <f t="shared" ref="AX236" si="1214">+IF(AR236="Probabilidad",AF236-(AF236*AT236),AF236)</f>
        <v/>
      </c>
      <c r="AY236" s="20" t="str">
        <f t="shared" si="1040"/>
        <v/>
      </c>
      <c r="AZ236" s="21" t="e">
        <f t="shared" ref="AZ236" si="1215">+IF(AR236="Impacto",AI236-(AI236*AT236),AI236)</f>
        <v>#N/A</v>
      </c>
      <c r="BA236" s="20" t="str">
        <f t="shared" si="1042"/>
        <v/>
      </c>
      <c r="BB236" s="159" t="str">
        <f t="shared" ref="BB236" si="1216">IF(OR(AND(AY239="Muy Baja",BA239="Leve"),AND(AY239="Muy Baja",BA239="Menor"),AND(AY239="Baja",BA239="Leve")),"Bajo",IF(OR(AND(AY239="Muy baja",BA239="Moderado"),AND(AY239="Baja",BA239="Menor"),AND(AY239="Baja",BA239="Moderado"),AND(AY239="Media",BA239="Leve"),AND(AY239="Media",BA239="Menor"),AND(AY239="Media",BA239="Moderado"),AND(AY239="Alta",BA239="Leve"),AND(AY239="Alta",BA239="Menor")),"Moderado",IF(OR(AND(AY239="Muy Baja",BA239="Mayor"),AND(AY239="Baja",BA239="Mayor"),AND(AY239="Media",BA239="Mayor"),AND(AY239="Alta",BA239="Moderado"),AND(AY239="Alta",BA239="Mayor"),AND(AY239="Muy Alta",BA239="Leve"),AND(AY239="Muy Alta",BA239="Menor"),AND(AY239="Muy Alta",BA239="Moderado"),AND(AY239="Muy Alta",BA239="Mayor")),"Alto",IF(OR(AND(AY239="Muy Baja",BA239="Catastrófico"),AND(AY239="Baja",BA239="Catastrófico"),AND(AY239="Media",BA239="Catastrófico"),AND(AY239="Alta",BA239="Catastrófico"),AND(AY239="Muy Alta",BA239="Catastrófico")),"Extremo",""))))</f>
        <v/>
      </c>
      <c r="BC236" s="159" t="e" cm="1">
        <f t="array" ref="BC236">_xlfn.IFS(BB236="Bajo","Aceptar",BB236="Moderado","Reducir",BB236="Alto","Reducir",BB236="Extremo","Reducir")</f>
        <v>#N/A</v>
      </c>
      <c r="BD236" s="197" t="e" cm="1">
        <f t="array" ref="BD236">_xlfn.IFS(BC236="Aceptar","No",BC236="Reducir","Si")</f>
        <v>#N/A</v>
      </c>
      <c r="BE236" s="20" t="str">
        <f>CONCATENATE(J236," Acción preventiva"," 1")</f>
        <v>ADMTI  Acción preventiva 1</v>
      </c>
      <c r="BF236" s="22"/>
      <c r="BG236" s="22"/>
      <c r="BH236" s="22"/>
      <c r="BI236" s="20">
        <f>+SUM(BJ236:BU236)</f>
        <v>0</v>
      </c>
      <c r="BJ236" s="20"/>
      <c r="BK236" s="20"/>
      <c r="BL236" s="20"/>
      <c r="BM236" s="20"/>
      <c r="BN236" s="20"/>
      <c r="BO236" s="20"/>
      <c r="BP236" s="20"/>
      <c r="BQ236" s="20"/>
      <c r="BR236" s="20"/>
      <c r="BS236" s="20"/>
      <c r="BT236" s="20"/>
      <c r="BU236" s="20"/>
      <c r="BV236" s="200"/>
      <c r="BW236" s="37"/>
      <c r="BX236" s="37"/>
      <c r="BY236" s="37"/>
      <c r="BZ236" s="37"/>
      <c r="CA236" s="37"/>
      <c r="CB236" s="37"/>
      <c r="CC236" s="37"/>
      <c r="CD236" s="37"/>
      <c r="CE236" s="37"/>
      <c r="CF236" s="37"/>
      <c r="CG236" s="37"/>
      <c r="CH236" s="37"/>
      <c r="CI236" s="37">
        <f t="shared" si="1022"/>
        <v>0</v>
      </c>
      <c r="CJ236" s="38"/>
      <c r="CK236" s="23"/>
      <c r="CL236" s="24"/>
      <c r="CM236" s="166">
        <f t="shared" ref="CM236" si="1217">+AD236</f>
        <v>0</v>
      </c>
      <c r="CN236" s="25" t="e">
        <f t="shared" ref="CN236" si="1218">1-(CL236/CM236)</f>
        <v>#DIV/0!</v>
      </c>
      <c r="CO236" s="23" t="e" cm="1">
        <f t="array" ref="CO236">+_xlfn.IFS(CN236&lt;0.8,"Cambio",CN236&lt;0.9,"Revisión de control",CN236&gt;0.89,"Se mantiene")</f>
        <v>#DIV/0!</v>
      </c>
      <c r="CP236" s="144"/>
      <c r="CQ236" s="144"/>
      <c r="CR236" s="144"/>
      <c r="CS236" s="144"/>
      <c r="CT236" s="25">
        <f t="shared" si="1178"/>
        <v>1</v>
      </c>
    </row>
    <row r="237" spans="1:98" ht="60" hidden="1" customHeight="1" x14ac:dyDescent="0.35">
      <c r="A237" s="147"/>
      <c r="B237" s="228"/>
      <c r="C237" s="149" t="s">
        <v>151</v>
      </c>
      <c r="D237" s="173"/>
      <c r="E237" s="176"/>
      <c r="F237" s="173"/>
      <c r="G237" s="208"/>
      <c r="H237" s="157"/>
      <c r="I237" s="182"/>
      <c r="J237" s="160"/>
      <c r="K237" s="160"/>
      <c r="L237" s="184"/>
      <c r="M237" s="186"/>
      <c r="N237" s="189"/>
      <c r="O237" s="192"/>
      <c r="P237" s="182"/>
      <c r="Q237" s="192"/>
      <c r="R237" s="182"/>
      <c r="S237" s="182"/>
      <c r="T237" s="182"/>
      <c r="U237" s="157"/>
      <c r="V237" s="162"/>
      <c r="W237" s="162"/>
      <c r="X237" s="194"/>
      <c r="Y237" s="160"/>
      <c r="Z237" s="160"/>
      <c r="AA237" s="164"/>
      <c r="AB237" s="164"/>
      <c r="AC237" s="164"/>
      <c r="AD237" s="195"/>
      <c r="AE237" s="157"/>
      <c r="AF237" s="158"/>
      <c r="AG237" s="157"/>
      <c r="AH237" s="157"/>
      <c r="AI237" s="158"/>
      <c r="AJ237" s="157"/>
      <c r="AK237" s="196"/>
      <c r="AL237" s="20" t="str">
        <f>CONCATENATE(J236," Control"," 2")</f>
        <v>ADMTI  Control 2</v>
      </c>
      <c r="AM237" s="22"/>
      <c r="AN237" s="22"/>
      <c r="AO237" s="22"/>
      <c r="AP237" s="22" t="str">
        <f>CONCATENATE(AM237," ",AN237," a través de ",AO237)</f>
        <v xml:space="preserve">  a través de </v>
      </c>
      <c r="AQ237" s="20"/>
      <c r="AR237" s="20" t="str">
        <f t="shared" si="1150"/>
        <v/>
      </c>
      <c r="AS237" s="20"/>
      <c r="AT237" s="20" t="str">
        <f t="shared" si="1151"/>
        <v/>
      </c>
      <c r="AU237" s="20"/>
      <c r="AV237" s="20"/>
      <c r="AW237" s="20"/>
      <c r="AX237" s="21" t="str">
        <f t="shared" ref="AX237:AX239" si="1219">+IF(AR237="Probabilidad",AX236-(AX236*AT237),AX236)</f>
        <v/>
      </c>
      <c r="AY237" s="20" t="str">
        <f t="shared" si="1040"/>
        <v/>
      </c>
      <c r="AZ237" s="21" t="e">
        <f t="shared" ref="AZ237:AZ239" si="1220">+IF(AR237="Impacto",AZ236-(AZ236*AT237),AZ236)</f>
        <v>#N/A</v>
      </c>
      <c r="BA237" s="20" t="str">
        <f t="shared" si="1042"/>
        <v/>
      </c>
      <c r="BB237" s="160"/>
      <c r="BC237" s="160"/>
      <c r="BD237" s="198"/>
      <c r="BE237" s="20" t="str">
        <f>CONCATENATE(J236," Acción preventiva"," 2")</f>
        <v>ADMTI  Acción preventiva 2</v>
      </c>
      <c r="BF237" s="22"/>
      <c r="BG237" s="22"/>
      <c r="BH237" s="22"/>
      <c r="BI237" s="20">
        <f>+SUM(BJ237:BU237)</f>
        <v>0</v>
      </c>
      <c r="BJ237" s="20"/>
      <c r="BK237" s="20"/>
      <c r="BL237" s="20"/>
      <c r="BM237" s="20"/>
      <c r="BN237" s="20"/>
      <c r="BO237" s="20"/>
      <c r="BP237" s="20"/>
      <c r="BQ237" s="20"/>
      <c r="BR237" s="20"/>
      <c r="BS237" s="20"/>
      <c r="BT237" s="20"/>
      <c r="BU237" s="20"/>
      <c r="BV237" s="200"/>
      <c r="BW237" s="37"/>
      <c r="BX237" s="37"/>
      <c r="BY237" s="37"/>
      <c r="BZ237" s="37"/>
      <c r="CA237" s="37"/>
      <c r="CB237" s="37"/>
      <c r="CC237" s="37"/>
      <c r="CD237" s="37"/>
      <c r="CE237" s="37"/>
      <c r="CF237" s="37"/>
      <c r="CG237" s="37"/>
      <c r="CH237" s="37"/>
      <c r="CI237" s="37">
        <f t="shared" si="1022"/>
        <v>0</v>
      </c>
      <c r="CJ237" s="38"/>
      <c r="CK237" s="23"/>
      <c r="CL237" s="24"/>
      <c r="CM237" s="167"/>
      <c r="CN237" s="25" t="e">
        <f t="shared" ref="CN237" si="1221">1-(CL237/CM236)</f>
        <v>#DIV/0!</v>
      </c>
      <c r="CO237" s="23" t="e" cm="1">
        <f t="array" ref="CO237">+_xlfn.IFS(CN237&lt;0.8,"Cambio",CN237&lt;0.9,"Revisión de control",CN237&gt;0.89,"Se mantiene")</f>
        <v>#DIV/0!</v>
      </c>
      <c r="CP237" s="144"/>
      <c r="CQ237" s="144"/>
      <c r="CR237" s="144"/>
      <c r="CS237" s="144"/>
      <c r="CT237" s="25">
        <f t="shared" si="1178"/>
        <v>1</v>
      </c>
    </row>
    <row r="238" spans="1:98" ht="60" hidden="1" customHeight="1" x14ac:dyDescent="0.35">
      <c r="A238" s="147"/>
      <c r="B238" s="228"/>
      <c r="C238" s="149" t="s">
        <v>151</v>
      </c>
      <c r="D238" s="173"/>
      <c r="E238" s="176"/>
      <c r="F238" s="173"/>
      <c r="G238" s="208"/>
      <c r="H238" s="157"/>
      <c r="I238" s="182"/>
      <c r="J238" s="160"/>
      <c r="K238" s="160"/>
      <c r="L238" s="184"/>
      <c r="M238" s="186"/>
      <c r="N238" s="189"/>
      <c r="O238" s="192"/>
      <c r="P238" s="182"/>
      <c r="Q238" s="192"/>
      <c r="R238" s="182"/>
      <c r="S238" s="182"/>
      <c r="T238" s="182"/>
      <c r="U238" s="157"/>
      <c r="V238" s="162"/>
      <c r="W238" s="162"/>
      <c r="X238" s="194"/>
      <c r="Y238" s="160"/>
      <c r="Z238" s="160"/>
      <c r="AA238" s="164"/>
      <c r="AB238" s="164"/>
      <c r="AC238" s="164"/>
      <c r="AD238" s="195"/>
      <c r="AE238" s="157"/>
      <c r="AF238" s="158"/>
      <c r="AG238" s="157"/>
      <c r="AH238" s="157"/>
      <c r="AI238" s="158"/>
      <c r="AJ238" s="157"/>
      <c r="AK238" s="196"/>
      <c r="AL238" s="20" t="str">
        <f>CONCATENATE(J236," Control"," 3")</f>
        <v>ADMTI  Control 3</v>
      </c>
      <c r="AM238" s="22"/>
      <c r="AN238" s="22"/>
      <c r="AO238" s="22"/>
      <c r="AP238" s="22" t="str">
        <f>CONCATENATE(AM238," ",AN238," a través de ",AO238)</f>
        <v xml:space="preserve">  a través de </v>
      </c>
      <c r="AQ238" s="20"/>
      <c r="AR238" s="20" t="str">
        <f t="shared" si="1150"/>
        <v/>
      </c>
      <c r="AS238" s="20"/>
      <c r="AT238" s="20" t="str">
        <f t="shared" si="1151"/>
        <v/>
      </c>
      <c r="AU238" s="20"/>
      <c r="AV238" s="20"/>
      <c r="AW238" s="20"/>
      <c r="AX238" s="21" t="str">
        <f t="shared" si="1219"/>
        <v/>
      </c>
      <c r="AY238" s="20" t="str">
        <f t="shared" si="1040"/>
        <v/>
      </c>
      <c r="AZ238" s="21" t="e">
        <f t="shared" si="1220"/>
        <v>#N/A</v>
      </c>
      <c r="BA238" s="20" t="str">
        <f t="shared" si="1042"/>
        <v/>
      </c>
      <c r="BB238" s="160"/>
      <c r="BC238" s="160"/>
      <c r="BD238" s="198"/>
      <c r="BE238" s="20" t="str">
        <f>CONCATENATE(J236," Acción preventiva"," 3")</f>
        <v>ADMTI  Acción preventiva 3</v>
      </c>
      <c r="BF238" s="22"/>
      <c r="BG238" s="22"/>
      <c r="BH238" s="22"/>
      <c r="BI238" s="20">
        <f>+SUM(BJ238:BU238)</f>
        <v>0</v>
      </c>
      <c r="BJ238" s="20"/>
      <c r="BK238" s="20"/>
      <c r="BL238" s="20"/>
      <c r="BM238" s="20"/>
      <c r="BN238" s="20"/>
      <c r="BO238" s="20"/>
      <c r="BP238" s="20"/>
      <c r="BQ238" s="20"/>
      <c r="BR238" s="20"/>
      <c r="BS238" s="20"/>
      <c r="BT238" s="20"/>
      <c r="BU238" s="20"/>
      <c r="BV238" s="200"/>
      <c r="BW238" s="37"/>
      <c r="BX238" s="37"/>
      <c r="BY238" s="37"/>
      <c r="BZ238" s="37"/>
      <c r="CA238" s="37"/>
      <c r="CB238" s="37"/>
      <c r="CC238" s="37"/>
      <c r="CD238" s="37"/>
      <c r="CE238" s="37"/>
      <c r="CF238" s="37"/>
      <c r="CG238" s="37"/>
      <c r="CH238" s="37"/>
      <c r="CI238" s="37">
        <f t="shared" si="1022"/>
        <v>0</v>
      </c>
      <c r="CJ238" s="38"/>
      <c r="CK238" s="23"/>
      <c r="CL238" s="24"/>
      <c r="CM238" s="167"/>
      <c r="CN238" s="25" t="e">
        <f t="shared" ref="CN238" si="1222">1-(CL238/CM236)</f>
        <v>#DIV/0!</v>
      </c>
      <c r="CO238" s="23" t="e" cm="1">
        <f t="array" ref="CO238">+_xlfn.IFS(CN238&lt;0.8,"Cambio",CN238&lt;0.9,"Revisión de control",CN238&gt;0.89,"Se mantiene")</f>
        <v>#DIV/0!</v>
      </c>
      <c r="CP238" s="144"/>
      <c r="CQ238" s="144"/>
      <c r="CR238" s="144"/>
      <c r="CS238" s="144"/>
      <c r="CT238" s="25">
        <f t="shared" si="1178"/>
        <v>1</v>
      </c>
    </row>
    <row r="239" spans="1:98" ht="60" hidden="1" customHeight="1" x14ac:dyDescent="0.35">
      <c r="A239" s="147"/>
      <c r="B239" s="229"/>
      <c r="C239" s="149" t="s">
        <v>151</v>
      </c>
      <c r="D239" s="174"/>
      <c r="E239" s="177"/>
      <c r="F239" s="174"/>
      <c r="G239" s="208"/>
      <c r="H239" s="157"/>
      <c r="I239" s="183"/>
      <c r="J239" s="161"/>
      <c r="K239" s="161"/>
      <c r="L239" s="184"/>
      <c r="M239" s="187"/>
      <c r="N239" s="190"/>
      <c r="O239" s="193"/>
      <c r="P239" s="183"/>
      <c r="Q239" s="193"/>
      <c r="R239" s="183"/>
      <c r="S239" s="183"/>
      <c r="T239" s="183"/>
      <c r="U239" s="157"/>
      <c r="V239" s="162"/>
      <c r="W239" s="162"/>
      <c r="X239" s="194"/>
      <c r="Y239" s="161"/>
      <c r="Z239" s="161"/>
      <c r="AA239" s="165"/>
      <c r="AB239" s="165"/>
      <c r="AC239" s="165"/>
      <c r="AD239" s="195"/>
      <c r="AE239" s="157"/>
      <c r="AF239" s="158"/>
      <c r="AG239" s="157"/>
      <c r="AH239" s="157"/>
      <c r="AI239" s="158"/>
      <c r="AJ239" s="157"/>
      <c r="AK239" s="196"/>
      <c r="AL239" s="20" t="str">
        <f>CONCATENATE(J236," Control"," 4")</f>
        <v>ADMTI  Control 4</v>
      </c>
      <c r="AM239" s="22"/>
      <c r="AN239" s="22"/>
      <c r="AO239" s="22"/>
      <c r="AP239" s="22" t="str">
        <f>CONCATENATE(AM239," ",AN239," a través de ",AO239)</f>
        <v xml:space="preserve">  a través de </v>
      </c>
      <c r="AQ239" s="20"/>
      <c r="AR239" s="20" t="str">
        <f t="shared" si="1150"/>
        <v/>
      </c>
      <c r="AS239" s="20"/>
      <c r="AT239" s="20" t="str">
        <f t="shared" si="1151"/>
        <v/>
      </c>
      <c r="AU239" s="20"/>
      <c r="AV239" s="20"/>
      <c r="AW239" s="20"/>
      <c r="AX239" s="21" t="str">
        <f t="shared" si="1219"/>
        <v/>
      </c>
      <c r="AY239" s="20" t="str">
        <f t="shared" si="1040"/>
        <v/>
      </c>
      <c r="AZ239" s="21" t="e">
        <f t="shared" si="1220"/>
        <v>#N/A</v>
      </c>
      <c r="BA239" s="20" t="str">
        <f t="shared" si="1042"/>
        <v/>
      </c>
      <c r="BB239" s="161"/>
      <c r="BC239" s="161"/>
      <c r="BD239" s="199"/>
      <c r="BE239" s="20" t="str">
        <f>CONCATENATE(J236," Acción preventiva"," 4")</f>
        <v>ADMTI  Acción preventiva 4</v>
      </c>
      <c r="BF239" s="22"/>
      <c r="BG239" s="22"/>
      <c r="BH239" s="22"/>
      <c r="BI239" s="20">
        <f>+SUM(BJ239:BU239)</f>
        <v>0</v>
      </c>
      <c r="BJ239" s="20"/>
      <c r="BK239" s="20"/>
      <c r="BL239" s="20"/>
      <c r="BM239" s="20"/>
      <c r="BN239" s="20"/>
      <c r="BO239" s="20"/>
      <c r="BP239" s="20"/>
      <c r="BQ239" s="20"/>
      <c r="BR239" s="20"/>
      <c r="BS239" s="20"/>
      <c r="BT239" s="20"/>
      <c r="BU239" s="20"/>
      <c r="BV239" s="200"/>
      <c r="BW239" s="37"/>
      <c r="BX239" s="37"/>
      <c r="BY239" s="37"/>
      <c r="BZ239" s="37"/>
      <c r="CA239" s="37"/>
      <c r="CB239" s="37"/>
      <c r="CC239" s="37"/>
      <c r="CD239" s="37"/>
      <c r="CE239" s="37"/>
      <c r="CF239" s="37"/>
      <c r="CG239" s="37"/>
      <c r="CH239" s="37"/>
      <c r="CI239" s="37">
        <f t="shared" si="1022"/>
        <v>0</v>
      </c>
      <c r="CJ239" s="38"/>
      <c r="CK239" s="23"/>
      <c r="CL239" s="24"/>
      <c r="CM239" s="168"/>
      <c r="CN239" s="25" t="e">
        <f t="shared" ref="CN239" si="1223">1-(CL239/CM236)</f>
        <v>#DIV/0!</v>
      </c>
      <c r="CO239" s="23" t="e" cm="1">
        <f t="array" ref="CO239">+_xlfn.IFS(CN239&lt;0.8,"Cambio",CN239&lt;0.9,"Revisión de control",CN239&gt;0.89,"Se mantiene")</f>
        <v>#DIV/0!</v>
      </c>
      <c r="CP239" s="144"/>
      <c r="CQ239" s="144"/>
      <c r="CR239" s="144"/>
      <c r="CS239" s="144"/>
      <c r="CT239" s="25">
        <f t="shared" si="1178"/>
        <v>1</v>
      </c>
    </row>
    <row r="240" spans="1:98" ht="60" hidden="1" customHeight="1" x14ac:dyDescent="0.35">
      <c r="A240" s="147"/>
      <c r="B240" s="227" t="s">
        <v>150</v>
      </c>
      <c r="C240" s="149" t="s">
        <v>151</v>
      </c>
      <c r="D240" s="172" t="str">
        <f>VLOOKUP(B240,Datos!$B$65:$F$80,3,FALSE)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0" s="175" t="str">
        <f>VLOOKUP(B240,Datos!$B$65:$F$80,5,FALSE)</f>
        <v>La posibilidad de incumplir con las diferentes acciones necesarias para la administración de los bienes fiscales patrimoniales de la Agencia y las tierras baldías de la Nación</v>
      </c>
      <c r="F240" s="172" t="str">
        <f>VLOOKUP(B240,Datos!$B$65:$F$80,4,FALSE)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0" s="208" t="s">
        <v>583</v>
      </c>
      <c r="H240" s="157"/>
      <c r="I240" s="181">
        <f t="shared" ref="I240" si="1224">IF(K240="",0,1)</f>
        <v>0</v>
      </c>
      <c r="J240" s="159" t="str">
        <f t="shared" ref="J240" si="1225">CONCATENATE(C240," ",K240)</f>
        <v xml:space="preserve">ADMTI </v>
      </c>
      <c r="K240" s="159"/>
      <c r="L240" s="184"/>
      <c r="M240" s="185">
        <f ca="1">+TODAY()-L240</f>
        <v>46151</v>
      </c>
      <c r="N240" s="188"/>
      <c r="O240" s="191"/>
      <c r="P240" s="181" t="e">
        <f>VLOOKUP(O240,Datos!$B$20:$D$25,3,FALSE)</f>
        <v>#N/A</v>
      </c>
      <c r="Q240" s="191"/>
      <c r="R240" s="181" t="e">
        <f>VLOOKUP(Q240,Datos!$C$20:$D$25,2,FALSE)</f>
        <v>#N/A</v>
      </c>
      <c r="S240" s="181" t="e">
        <f t="shared" ref="S240" si="1226">+IF(P240="",R240,IF(R240="",P240,IF(P240&gt;R240,P240,R240)))</f>
        <v>#N/A</v>
      </c>
      <c r="T240" s="181" t="e" cm="1">
        <f t="array" ref="T240">_xlfn.IFS(S240=P240,O240,S240=R240,Q240)</f>
        <v>#N/A</v>
      </c>
      <c r="U240" s="157"/>
      <c r="V240" s="162"/>
      <c r="W240" s="162"/>
      <c r="X240" s="194" t="str">
        <f t="shared" ref="X240" si="1227">CONCATENATE("Posibilidad de"," ",U240," ",V240," debido ",W240)</f>
        <v xml:space="preserve">Posibilidad de   debido </v>
      </c>
      <c r="Y240" s="159"/>
      <c r="Z240" s="159"/>
      <c r="AA240" s="163"/>
      <c r="AB240" s="163"/>
      <c r="AC240" s="163"/>
      <c r="AD240" s="195"/>
      <c r="AE240" s="157" t="str">
        <f t="shared" ref="AE240" si="1228">IF(AD240&lt;=0,"",IF(AD240&lt;=2,"Muy Baja",IF(AD240&lt;=24,"Baja",IF(AD240&lt;=500,"Media",IF(AD240&lt;=5000,"Alta","Muy Alta")))))</f>
        <v/>
      </c>
      <c r="AF240" s="158" t="str">
        <f t="shared" ref="AF240" si="1229">IF(AE240="","",IF(AE240="Muy Baja",0.2,IF(AE240="Baja",0.4,IF(AE240="Media",0.6,IF(AE240="Alta",0.8,IF(AE240="Muy Alta",1,))))))</f>
        <v/>
      </c>
      <c r="AG240" s="158" t="e">
        <f t="shared" ref="AG240" si="1230">+T240</f>
        <v>#N/A</v>
      </c>
      <c r="AH240" s="157" t="e" cm="1">
        <f t="array" ref="AH240">_xlfn.IFS(AG240=Datos!$C$6,"Leve",AG240=Datos!$D$6,"Leve",AG240=Datos!$C$7,"Menor",AG240=Datos!$D$7,"Menor",AG240=Datos!$C$8,"Moderado",AG240=Datos!$D$8,"Moderado",AG240=Datos!$C$9,"Mayor",AG240=Datos!$D$9,"Mayor",AG240=Datos!$C$10,"Catastrófico",AG240=Datos!$D$10,"Catastrófico")</f>
        <v>#N/A</v>
      </c>
      <c r="AI240" s="158" t="e">
        <f t="shared" ref="AI240" si="1231">IF(AH240="","",IF(AH240="Leve",0.2,IF(AH240="Menor",0.4,IF(AH240="Moderado",0.6,IF(AH240="Mayor",0.8,IF(AH240="Catastrófico",1,))))))</f>
        <v>#N/A</v>
      </c>
      <c r="AJ240" s="157" t="e">
        <f t="shared" ref="AJ240" si="1232">IF(OR(AND(AE240="Muy Baja",AH240="Leve"),AND(AE240="Muy Baja",AH240="Menor"),AND(AE240="Baja",AH240="Leve")),"Bajo",IF(OR(AND(AE240="Muy baja",AH240="Moderado"),AND(AE240="Baja",AH240="Menor"),AND(AE240="Baja",AH240="Moderado"),AND(AE240="Media",AH240="Leve"),AND(AE240="Media",AH240="Menor"),AND(AE240="Media",AH240="Moderado"),AND(AE240="Alta",AH240="Leve"),AND(AE240="Alta",AH240="Menor")),"Moderado",IF(OR(AND(AE240="Muy Baja",AH240="Mayor"),AND(AE240="Baja",AH240="Mayor"),AND(AE240="Media",AH240="Mayor"),AND(AE240="Alta",AH240="Moderado"),AND(AE240="Alta",AH240="Mayor"),AND(AE240="Muy Alta",AH240="Leve"),AND(AE240="Muy Alta",AH240="Menor"),AND(AE240="Muy Alta",AH240="Moderado"),AND(AE240="Muy Alta",AH240="Mayor")),"Alto",IF(OR(AND(AE240="Muy Baja",AH240="Catastrófico"),AND(AE240="Baja",AH240="Catastrófico"),AND(AE240="Media",AH240="Catastrófico"),AND(AE240="Alta",AH240="Catastrófico"),AND(AE240="Muy Alta",AH240="Catastrófico")),"Extremo",""))))</f>
        <v>#N/A</v>
      </c>
      <c r="AK240" s="196" t="e" cm="1">
        <f t="array" ref="AK240">_xlfn.IFS(AJ240="Bajo","Aceptar",AJ240="Moderado","Reducir",AJ240="Alto","Reducir",AJ240="Extremo","Reducir")</f>
        <v>#N/A</v>
      </c>
      <c r="AL240" s="20" t="str">
        <f>CONCATENATE(J240," Control"," 1")</f>
        <v>ADMTI  Control 1</v>
      </c>
      <c r="AM240" s="22"/>
      <c r="AN240" s="22"/>
      <c r="AO240" s="22"/>
      <c r="AP240" s="22" t="str">
        <f t="shared" ref="AP240:AP243" si="1233">CONCATENATE(AM240," ",AN240," a través de ",AO240)</f>
        <v xml:space="preserve">  a través de </v>
      </c>
      <c r="AQ240" s="20"/>
      <c r="AR240" s="20" t="str">
        <f t="shared" ref="AR240:AR287" si="1234">IF(OR(AQ240="Preventivo",AQ240="Detectivo"),"Probabilidad",IF(AQ240="Correctivo","Impacto",""))</f>
        <v/>
      </c>
      <c r="AS240" s="20"/>
      <c r="AT240" s="20" t="str">
        <f t="shared" ref="AT240:AT287" si="1235">IF(AND(AQ240="Preventivo",AS240="Automático"),"50%",IF(AND(AQ240="Preventivo",AS240="Manual"),"40%",IF(AND(AQ240="Detectivo",AS240="Automático"),"40%",IF(AND(AQ240="Detectivo",AS240="Manual"),"30%",IF(AND(AQ240="Correctivo",AS240="Automático"),"35%",IF(AND(AQ240="Correctivo",AS240="Manual"),"25%",""))))))</f>
        <v/>
      </c>
      <c r="AU240" s="20"/>
      <c r="AV240" s="20"/>
      <c r="AW240" s="20"/>
      <c r="AX240" s="21" t="str">
        <f t="shared" ref="AX240" si="1236">+IF(AR240="Probabilidad",AF240-(AF240*AT240),AF240)</f>
        <v/>
      </c>
      <c r="AY240" s="20" t="str">
        <f t="shared" si="1040"/>
        <v/>
      </c>
      <c r="AZ240" s="21" t="e">
        <f t="shared" ref="AZ240" si="1237">+IF(AR240="Impacto",AI240-(AI240*AT240),AI240)</f>
        <v>#N/A</v>
      </c>
      <c r="BA240" s="20" t="str">
        <f t="shared" si="1042"/>
        <v/>
      </c>
      <c r="BB240" s="159" t="str">
        <f t="shared" ref="BB240" si="1238">IF(OR(AND(AY243="Muy Baja",BA243="Leve"),AND(AY243="Muy Baja",BA243="Menor"),AND(AY243="Baja",BA243="Leve")),"Bajo",IF(OR(AND(AY243="Muy baja",BA243="Moderado"),AND(AY243="Baja",BA243="Menor"),AND(AY243="Baja",BA243="Moderado"),AND(AY243="Media",BA243="Leve"),AND(AY243="Media",BA243="Menor"),AND(AY243="Media",BA243="Moderado"),AND(AY243="Alta",BA243="Leve"),AND(AY243="Alta",BA243="Menor")),"Moderado",IF(OR(AND(AY243="Muy Baja",BA243="Mayor"),AND(AY243="Baja",BA243="Mayor"),AND(AY243="Media",BA243="Mayor"),AND(AY243="Alta",BA243="Moderado"),AND(AY243="Alta",BA243="Mayor"),AND(AY243="Muy Alta",BA243="Leve"),AND(AY243="Muy Alta",BA243="Menor"),AND(AY243="Muy Alta",BA243="Moderado"),AND(AY243="Muy Alta",BA243="Mayor")),"Alto",IF(OR(AND(AY243="Muy Baja",BA243="Catastrófico"),AND(AY243="Baja",BA243="Catastrófico"),AND(AY243="Media",BA243="Catastrófico"),AND(AY243="Alta",BA243="Catastrófico"),AND(AY243="Muy Alta",BA243="Catastrófico")),"Extremo",""))))</f>
        <v/>
      </c>
      <c r="BC240" s="159" t="e" cm="1">
        <f t="array" ref="BC240">_xlfn.IFS(BB240="Bajo","Aceptar",BB240="Moderado","Reducir",BB240="Alto","Reducir",BB240="Extremo","Reducir")</f>
        <v>#N/A</v>
      </c>
      <c r="BD240" s="197" t="e" cm="1">
        <f t="array" ref="BD240">_xlfn.IFS(BC240="Aceptar","No",BC240="Reducir","Si")</f>
        <v>#N/A</v>
      </c>
      <c r="BE240" s="20" t="str">
        <f>CONCATENATE(J240," Acción preventiva"," 1")</f>
        <v>ADMTI  Acción preventiva 1</v>
      </c>
      <c r="BF240" s="22"/>
      <c r="BG240" s="22"/>
      <c r="BH240" s="22"/>
      <c r="BI240" s="20">
        <f t="shared" si="1066"/>
        <v>0</v>
      </c>
      <c r="BJ240" s="20"/>
      <c r="BK240" s="20"/>
      <c r="BL240" s="20"/>
      <c r="BM240" s="20"/>
      <c r="BN240" s="20"/>
      <c r="BO240" s="20"/>
      <c r="BP240" s="20"/>
      <c r="BQ240" s="20"/>
      <c r="BR240" s="20"/>
      <c r="BS240" s="20"/>
      <c r="BT240" s="20"/>
      <c r="BU240" s="20"/>
      <c r="BV240" s="200"/>
      <c r="BW240" s="37"/>
      <c r="BX240" s="37"/>
      <c r="BY240" s="37"/>
      <c r="BZ240" s="37"/>
      <c r="CA240" s="37"/>
      <c r="CB240" s="37"/>
      <c r="CC240" s="37"/>
      <c r="CD240" s="37"/>
      <c r="CE240" s="37"/>
      <c r="CF240" s="37"/>
      <c r="CG240" s="37"/>
      <c r="CH240" s="37"/>
      <c r="CI240" s="37">
        <f t="shared" si="1022"/>
        <v>0</v>
      </c>
      <c r="CJ240" s="38"/>
      <c r="CK240" s="23"/>
      <c r="CL240" s="24"/>
      <c r="CM240" s="166">
        <f t="shared" ref="CM240" si="1239">+AD240</f>
        <v>0</v>
      </c>
      <c r="CN240" s="25" t="e">
        <f t="shared" ref="CN240" si="1240">1-(CL240/CM240)</f>
        <v>#DIV/0!</v>
      </c>
      <c r="CO240" s="23" t="e" cm="1">
        <f t="array" ref="CO240">+_xlfn.IFS(CN240&lt;0.8,"Cambio",CN240&lt;0.9,"Revisión de control",CN240&gt;0.89,"Se mantiene")</f>
        <v>#DIV/0!</v>
      </c>
      <c r="CP240" s="144"/>
      <c r="CQ240" s="144"/>
      <c r="CR240" s="144"/>
      <c r="CS240" s="144"/>
      <c r="CT240" s="25">
        <f t="shared" ref="CT240:CT243" si="1241">(_xlfn.IFS(CK240="",1,CK240="SI",0)+_xlfn.IFS(CP240="",1,CP240="SI",1,CP240="NO",0)+_xlfn.IFS(CQ240="",1,CQ240="SI",1,CQ240="NO",0)+_xlfn.IFS(CR240="",1,CR240="SI",1,CR240="NO",0)+_xlfn.IFS(CS240="",1,CS240="SI",1,CS240="NO",0))/5</f>
        <v>1</v>
      </c>
    </row>
    <row r="241" spans="1:98" ht="60" hidden="1" customHeight="1" x14ac:dyDescent="0.35">
      <c r="A241" s="147"/>
      <c r="B241" s="228"/>
      <c r="C241" s="149" t="s">
        <v>151</v>
      </c>
      <c r="D241" s="173"/>
      <c r="E241" s="176"/>
      <c r="F241" s="173"/>
      <c r="G241" s="208"/>
      <c r="H241" s="157"/>
      <c r="I241" s="182"/>
      <c r="J241" s="160"/>
      <c r="K241" s="160"/>
      <c r="L241" s="184"/>
      <c r="M241" s="186"/>
      <c r="N241" s="189"/>
      <c r="O241" s="192"/>
      <c r="P241" s="182"/>
      <c r="Q241" s="192"/>
      <c r="R241" s="182"/>
      <c r="S241" s="182"/>
      <c r="T241" s="182"/>
      <c r="U241" s="157"/>
      <c r="V241" s="162"/>
      <c r="W241" s="162"/>
      <c r="X241" s="194"/>
      <c r="Y241" s="160"/>
      <c r="Z241" s="160"/>
      <c r="AA241" s="164"/>
      <c r="AB241" s="164"/>
      <c r="AC241" s="164"/>
      <c r="AD241" s="195"/>
      <c r="AE241" s="157"/>
      <c r="AF241" s="158"/>
      <c r="AG241" s="157"/>
      <c r="AH241" s="157"/>
      <c r="AI241" s="158"/>
      <c r="AJ241" s="157"/>
      <c r="AK241" s="196"/>
      <c r="AL241" s="20" t="str">
        <f>CONCATENATE(J240," Control"," 2")</f>
        <v>ADMTI  Control 2</v>
      </c>
      <c r="AM241" s="22"/>
      <c r="AN241" s="22"/>
      <c r="AO241" s="22"/>
      <c r="AP241" s="22" t="str">
        <f t="shared" si="1233"/>
        <v xml:space="preserve">  a través de </v>
      </c>
      <c r="AQ241" s="20"/>
      <c r="AR241" s="20" t="str">
        <f t="shared" si="1234"/>
        <v/>
      </c>
      <c r="AS241" s="20"/>
      <c r="AT241" s="20" t="str">
        <f t="shared" si="1235"/>
        <v/>
      </c>
      <c r="AU241" s="20"/>
      <c r="AV241" s="20"/>
      <c r="AW241" s="20"/>
      <c r="AX241" s="21" t="str">
        <f t="shared" ref="AX241:AX243" si="1242">+IF(AR241="Probabilidad",AX240-(AX240*AT241),AX240)</f>
        <v/>
      </c>
      <c r="AY241" s="20" t="str">
        <f t="shared" si="1040"/>
        <v/>
      </c>
      <c r="AZ241" s="21" t="e">
        <f t="shared" ref="AZ241:AZ243" si="1243">+IF(AR241="Impacto",AZ240-(AZ240*AT241),AZ240)</f>
        <v>#N/A</v>
      </c>
      <c r="BA241" s="20" t="str">
        <f t="shared" si="1042"/>
        <v/>
      </c>
      <c r="BB241" s="160"/>
      <c r="BC241" s="160"/>
      <c r="BD241" s="198"/>
      <c r="BE241" s="20" t="str">
        <f>CONCATENATE(J240," Acción preventiva"," 2")</f>
        <v>ADMTI  Acción preventiva 2</v>
      </c>
      <c r="BF241" s="22"/>
      <c r="BG241" s="22"/>
      <c r="BH241" s="22"/>
      <c r="BI241" s="20">
        <f t="shared" si="1066"/>
        <v>0</v>
      </c>
      <c r="BJ241" s="20"/>
      <c r="BK241" s="20"/>
      <c r="BL241" s="20"/>
      <c r="BM241" s="20"/>
      <c r="BN241" s="20"/>
      <c r="BO241" s="20"/>
      <c r="BP241" s="20"/>
      <c r="BQ241" s="20"/>
      <c r="BR241" s="20"/>
      <c r="BS241" s="20"/>
      <c r="BT241" s="20"/>
      <c r="BU241" s="20"/>
      <c r="BV241" s="200"/>
      <c r="BW241" s="37"/>
      <c r="BX241" s="37"/>
      <c r="BY241" s="37"/>
      <c r="BZ241" s="37"/>
      <c r="CA241" s="37"/>
      <c r="CB241" s="37"/>
      <c r="CC241" s="37"/>
      <c r="CD241" s="37"/>
      <c r="CE241" s="37"/>
      <c r="CF241" s="37"/>
      <c r="CG241" s="37"/>
      <c r="CH241" s="37"/>
      <c r="CI241" s="37">
        <f t="shared" si="1022"/>
        <v>0</v>
      </c>
      <c r="CJ241" s="38"/>
      <c r="CK241" s="23"/>
      <c r="CL241" s="24"/>
      <c r="CM241" s="167"/>
      <c r="CN241" s="25" t="e">
        <f t="shared" ref="CN241" si="1244">1-(CL241/CM240)</f>
        <v>#DIV/0!</v>
      </c>
      <c r="CO241" s="23" t="e" cm="1">
        <f t="array" ref="CO241">+_xlfn.IFS(CN241&lt;0.8,"Cambio",CN241&lt;0.9,"Revisión de control",CN241&gt;0.89,"Se mantiene")</f>
        <v>#DIV/0!</v>
      </c>
      <c r="CP241" s="144"/>
      <c r="CQ241" s="144"/>
      <c r="CR241" s="144"/>
      <c r="CS241" s="144"/>
      <c r="CT241" s="25">
        <f t="shared" si="1241"/>
        <v>1</v>
      </c>
    </row>
    <row r="242" spans="1:98" ht="60" hidden="1" customHeight="1" x14ac:dyDescent="0.35">
      <c r="A242" s="147"/>
      <c r="B242" s="228"/>
      <c r="C242" s="149" t="s">
        <v>151</v>
      </c>
      <c r="D242" s="173"/>
      <c r="E242" s="176"/>
      <c r="F242" s="173"/>
      <c r="G242" s="208"/>
      <c r="H242" s="157"/>
      <c r="I242" s="182"/>
      <c r="J242" s="160"/>
      <c r="K242" s="160"/>
      <c r="L242" s="184"/>
      <c r="M242" s="186"/>
      <c r="N242" s="189"/>
      <c r="O242" s="192"/>
      <c r="P242" s="182"/>
      <c r="Q242" s="192"/>
      <c r="R242" s="182"/>
      <c r="S242" s="182"/>
      <c r="T242" s="182"/>
      <c r="U242" s="157"/>
      <c r="V242" s="162"/>
      <c r="W242" s="162"/>
      <c r="X242" s="194"/>
      <c r="Y242" s="160"/>
      <c r="Z242" s="160"/>
      <c r="AA242" s="164"/>
      <c r="AB242" s="164"/>
      <c r="AC242" s="164"/>
      <c r="AD242" s="195"/>
      <c r="AE242" s="157"/>
      <c r="AF242" s="158"/>
      <c r="AG242" s="157"/>
      <c r="AH242" s="157"/>
      <c r="AI242" s="158"/>
      <c r="AJ242" s="157"/>
      <c r="AK242" s="196"/>
      <c r="AL242" s="20" t="str">
        <f>CONCATENATE(J240," Control"," 3")</f>
        <v>ADMTI  Control 3</v>
      </c>
      <c r="AM242" s="22"/>
      <c r="AN242" s="22"/>
      <c r="AO242" s="22"/>
      <c r="AP242" s="22" t="str">
        <f t="shared" si="1233"/>
        <v xml:space="preserve">  a través de </v>
      </c>
      <c r="AQ242" s="20"/>
      <c r="AR242" s="20" t="str">
        <f t="shared" si="1234"/>
        <v/>
      </c>
      <c r="AS242" s="20"/>
      <c r="AT242" s="20" t="str">
        <f t="shared" si="1235"/>
        <v/>
      </c>
      <c r="AU242" s="20"/>
      <c r="AV242" s="20"/>
      <c r="AW242" s="20"/>
      <c r="AX242" s="21" t="str">
        <f t="shared" si="1242"/>
        <v/>
      </c>
      <c r="AY242" s="20" t="str">
        <f t="shared" si="1040"/>
        <v/>
      </c>
      <c r="AZ242" s="21" t="e">
        <f t="shared" si="1243"/>
        <v>#N/A</v>
      </c>
      <c r="BA242" s="20" t="str">
        <f t="shared" si="1042"/>
        <v/>
      </c>
      <c r="BB242" s="160"/>
      <c r="BC242" s="160"/>
      <c r="BD242" s="198"/>
      <c r="BE242" s="20" t="str">
        <f>CONCATENATE(J240," Acción preventiva"," 3")</f>
        <v>ADMTI  Acción preventiva 3</v>
      </c>
      <c r="BF242" s="22"/>
      <c r="BG242" s="22"/>
      <c r="BH242" s="22"/>
      <c r="BI242" s="20">
        <f t="shared" si="1066"/>
        <v>0</v>
      </c>
      <c r="BJ242" s="20"/>
      <c r="BK242" s="20"/>
      <c r="BL242" s="20"/>
      <c r="BM242" s="20"/>
      <c r="BN242" s="20"/>
      <c r="BO242" s="20"/>
      <c r="BP242" s="20"/>
      <c r="BQ242" s="20"/>
      <c r="BR242" s="20"/>
      <c r="BS242" s="20"/>
      <c r="BT242" s="20"/>
      <c r="BU242" s="20"/>
      <c r="BV242" s="200"/>
      <c r="BW242" s="37"/>
      <c r="BX242" s="37"/>
      <c r="BY242" s="37"/>
      <c r="BZ242" s="37"/>
      <c r="CA242" s="37"/>
      <c r="CB242" s="37"/>
      <c r="CC242" s="37"/>
      <c r="CD242" s="37"/>
      <c r="CE242" s="37"/>
      <c r="CF242" s="37"/>
      <c r="CG242" s="37"/>
      <c r="CH242" s="37"/>
      <c r="CI242" s="37">
        <f t="shared" si="1022"/>
        <v>0</v>
      </c>
      <c r="CJ242" s="38"/>
      <c r="CK242" s="23"/>
      <c r="CL242" s="24"/>
      <c r="CM242" s="167"/>
      <c r="CN242" s="25" t="e">
        <f t="shared" ref="CN242" si="1245">1-(CL242/CM240)</f>
        <v>#DIV/0!</v>
      </c>
      <c r="CO242" s="23" t="e" cm="1">
        <f t="array" ref="CO242">+_xlfn.IFS(CN242&lt;0.8,"Cambio",CN242&lt;0.9,"Revisión de control",CN242&gt;0.89,"Se mantiene")</f>
        <v>#DIV/0!</v>
      </c>
      <c r="CP242" s="144"/>
      <c r="CQ242" s="144"/>
      <c r="CR242" s="144"/>
      <c r="CS242" s="144"/>
      <c r="CT242" s="25">
        <f t="shared" si="1241"/>
        <v>1</v>
      </c>
    </row>
    <row r="243" spans="1:98" ht="60" hidden="1" customHeight="1" x14ac:dyDescent="0.35">
      <c r="A243" s="147"/>
      <c r="B243" s="229"/>
      <c r="C243" s="149" t="s">
        <v>151</v>
      </c>
      <c r="D243" s="174"/>
      <c r="E243" s="177"/>
      <c r="F243" s="174"/>
      <c r="G243" s="208"/>
      <c r="H243" s="157"/>
      <c r="I243" s="183"/>
      <c r="J243" s="161"/>
      <c r="K243" s="161"/>
      <c r="L243" s="184"/>
      <c r="M243" s="187"/>
      <c r="N243" s="190"/>
      <c r="O243" s="193"/>
      <c r="P243" s="183"/>
      <c r="Q243" s="193"/>
      <c r="R243" s="183"/>
      <c r="S243" s="183"/>
      <c r="T243" s="183"/>
      <c r="U243" s="157"/>
      <c r="V243" s="162"/>
      <c r="W243" s="162"/>
      <c r="X243" s="194"/>
      <c r="Y243" s="161"/>
      <c r="Z243" s="161"/>
      <c r="AA243" s="165"/>
      <c r="AB243" s="165"/>
      <c r="AC243" s="165"/>
      <c r="AD243" s="195"/>
      <c r="AE243" s="157"/>
      <c r="AF243" s="158"/>
      <c r="AG243" s="157"/>
      <c r="AH243" s="157"/>
      <c r="AI243" s="158"/>
      <c r="AJ243" s="157"/>
      <c r="AK243" s="196"/>
      <c r="AL243" s="20" t="str">
        <f>CONCATENATE(J240," Control"," 4")</f>
        <v>ADMTI  Control 4</v>
      </c>
      <c r="AM243" s="22"/>
      <c r="AN243" s="22"/>
      <c r="AO243" s="22"/>
      <c r="AP243" s="22" t="str">
        <f t="shared" si="1233"/>
        <v xml:space="preserve">  a través de </v>
      </c>
      <c r="AQ243" s="20"/>
      <c r="AR243" s="20" t="str">
        <f t="shared" si="1234"/>
        <v/>
      </c>
      <c r="AS243" s="20"/>
      <c r="AT243" s="20" t="str">
        <f t="shared" si="1235"/>
        <v/>
      </c>
      <c r="AU243" s="20"/>
      <c r="AV243" s="20"/>
      <c r="AW243" s="20"/>
      <c r="AX243" s="21" t="str">
        <f t="shared" si="1242"/>
        <v/>
      </c>
      <c r="AY243" s="20" t="str">
        <f t="shared" si="1040"/>
        <v/>
      </c>
      <c r="AZ243" s="21" t="e">
        <f t="shared" si="1243"/>
        <v>#N/A</v>
      </c>
      <c r="BA243" s="20" t="str">
        <f t="shared" si="1042"/>
        <v/>
      </c>
      <c r="BB243" s="161"/>
      <c r="BC243" s="161"/>
      <c r="BD243" s="199"/>
      <c r="BE243" s="20" t="str">
        <f>CONCATENATE(J240," Acción preventiva"," 4")</f>
        <v>ADMTI  Acción preventiva 4</v>
      </c>
      <c r="BF243" s="22"/>
      <c r="BG243" s="22"/>
      <c r="BH243" s="22"/>
      <c r="BI243" s="20">
        <f t="shared" si="1066"/>
        <v>0</v>
      </c>
      <c r="BJ243" s="20"/>
      <c r="BK243" s="20"/>
      <c r="BL243" s="20"/>
      <c r="BM243" s="20"/>
      <c r="BN243" s="20"/>
      <c r="BO243" s="20"/>
      <c r="BP243" s="20"/>
      <c r="BQ243" s="20"/>
      <c r="BR243" s="20"/>
      <c r="BS243" s="20"/>
      <c r="BT243" s="20"/>
      <c r="BU243" s="20"/>
      <c r="BV243" s="200"/>
      <c r="BW243" s="37"/>
      <c r="BX243" s="37"/>
      <c r="BY243" s="37"/>
      <c r="BZ243" s="37"/>
      <c r="CA243" s="37"/>
      <c r="CB243" s="37"/>
      <c r="CC243" s="37"/>
      <c r="CD243" s="37"/>
      <c r="CE243" s="37"/>
      <c r="CF243" s="37"/>
      <c r="CG243" s="37"/>
      <c r="CH243" s="37"/>
      <c r="CI243" s="37">
        <f t="shared" si="1022"/>
        <v>0</v>
      </c>
      <c r="CJ243" s="38"/>
      <c r="CK243" s="23"/>
      <c r="CL243" s="24"/>
      <c r="CM243" s="168"/>
      <c r="CN243" s="25" t="e">
        <f t="shared" ref="CN243" si="1246">1-(CL243/CM240)</f>
        <v>#DIV/0!</v>
      </c>
      <c r="CO243" s="23" t="e" cm="1">
        <f t="array" ref="CO243">+_xlfn.IFS(CN243&lt;0.8,"Cambio",CN243&lt;0.9,"Revisión de control",CN243&gt;0.89,"Se mantiene")</f>
        <v>#DIV/0!</v>
      </c>
      <c r="CP243" s="144"/>
      <c r="CQ243" s="144"/>
      <c r="CR243" s="144"/>
      <c r="CS243" s="144"/>
      <c r="CT243" s="25">
        <f t="shared" si="1241"/>
        <v>1</v>
      </c>
    </row>
    <row r="244" spans="1:98" ht="60" hidden="1" customHeight="1" x14ac:dyDescent="0.35">
      <c r="A244" s="147"/>
      <c r="B244" s="227" t="s">
        <v>150</v>
      </c>
      <c r="C244" s="149" t="s">
        <v>151</v>
      </c>
      <c r="D244" s="172" t="str">
        <f>VLOOKUP(B244,Datos!$B$65:$F$80,3,FALSE)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4" s="175" t="str">
        <f>VLOOKUP(B244,Datos!$B$65:$F$80,5,FALSE)</f>
        <v>La posibilidad de incumplir con las diferentes acciones necesarias para la administración de los bienes fiscales patrimoniales de la Agencia y las tierras baldías de la Nación</v>
      </c>
      <c r="F244" s="172" t="str">
        <f>VLOOKUP(B244,Datos!$B$65:$F$80,4,FALSE)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4" s="208" t="s">
        <v>652</v>
      </c>
      <c r="H244" s="157"/>
      <c r="I244" s="181">
        <f t="shared" ref="I244" si="1247">IF(K244="",0,1)</f>
        <v>0</v>
      </c>
      <c r="J244" s="159" t="str">
        <f t="shared" ref="J244" si="1248">CONCATENATE(C244," ",K244)</f>
        <v xml:space="preserve">ADMTI </v>
      </c>
      <c r="K244" s="159"/>
      <c r="L244" s="184"/>
      <c r="M244" s="185">
        <f ca="1">+TODAY()-L244</f>
        <v>46151</v>
      </c>
      <c r="N244" s="188"/>
      <c r="O244" s="191"/>
      <c r="P244" s="181" t="e">
        <f>VLOOKUP(O244,Datos!$B$20:$D$25,3,FALSE)</f>
        <v>#N/A</v>
      </c>
      <c r="Q244" s="191"/>
      <c r="R244" s="181" t="e">
        <f>VLOOKUP(Q244,Datos!$C$20:$D$25,2,FALSE)</f>
        <v>#N/A</v>
      </c>
      <c r="S244" s="181" t="e">
        <f t="shared" ref="S244" si="1249">+IF(P244="",R244,IF(R244="",P244,IF(P244&gt;R244,P244,R244)))</f>
        <v>#N/A</v>
      </c>
      <c r="T244" s="181" t="e" cm="1">
        <f t="array" ref="T244">_xlfn.IFS(S244=P244,O244,S244=R244,Q244)</f>
        <v>#N/A</v>
      </c>
      <c r="U244" s="157"/>
      <c r="V244" s="162"/>
      <c r="W244" s="162"/>
      <c r="X244" s="194" t="str">
        <f t="shared" ref="X244" si="1250">CONCATENATE("Posibilidad de"," ",U244," ",V244," debido ",W244)</f>
        <v xml:space="preserve">Posibilidad de   debido </v>
      </c>
      <c r="Y244" s="159"/>
      <c r="Z244" s="159"/>
      <c r="AA244" s="163"/>
      <c r="AB244" s="163"/>
      <c r="AC244" s="163"/>
      <c r="AD244" s="195"/>
      <c r="AE244" s="157" t="str">
        <f t="shared" ref="AE244" si="1251">IF(AD244&lt;=0,"",IF(AD244&lt;=2,"Muy Baja",IF(AD244&lt;=24,"Baja",IF(AD244&lt;=500,"Media",IF(AD244&lt;=5000,"Alta","Muy Alta")))))</f>
        <v/>
      </c>
      <c r="AF244" s="158" t="str">
        <f t="shared" ref="AF244" si="1252">IF(AE244="","",IF(AE244="Muy Baja",0.2,IF(AE244="Baja",0.4,IF(AE244="Media",0.6,IF(AE244="Alta",0.8,IF(AE244="Muy Alta",1,))))))</f>
        <v/>
      </c>
      <c r="AG244" s="158" t="e">
        <f t="shared" ref="AG244" si="1253">+T244</f>
        <v>#N/A</v>
      </c>
      <c r="AH244" s="157" t="e" cm="1">
        <f t="array" ref="AH244">_xlfn.IFS(AG244=Datos!$C$6,"Leve",AG244=Datos!$D$6,"Leve",AG244=Datos!$C$7,"Menor",AG244=Datos!$D$7,"Menor",AG244=Datos!$C$8,"Moderado",AG244=Datos!$D$8,"Moderado",AG244=Datos!$C$9,"Mayor",AG244=Datos!$D$9,"Mayor",AG244=Datos!$C$10,"Catastrófico",AG244=Datos!$D$10,"Catastrófico")</f>
        <v>#N/A</v>
      </c>
      <c r="AI244" s="158" t="e">
        <f t="shared" ref="AI244" si="1254">IF(AH244="","",IF(AH244="Leve",0.2,IF(AH244="Menor",0.4,IF(AH244="Moderado",0.6,IF(AH244="Mayor",0.8,IF(AH244="Catastrófico",1,))))))</f>
        <v>#N/A</v>
      </c>
      <c r="AJ244" s="157" t="e">
        <f t="shared" ref="AJ244" si="1255">IF(OR(AND(AE244="Muy Baja",AH244="Leve"),AND(AE244="Muy Baja",AH244="Menor"),AND(AE244="Baja",AH244="Leve")),"Bajo",IF(OR(AND(AE244="Muy baja",AH244="Moderado"),AND(AE244="Baja",AH244="Menor"),AND(AE244="Baja",AH244="Moderado"),AND(AE244="Media",AH244="Leve"),AND(AE244="Media",AH244="Menor"),AND(AE244="Media",AH244="Moderado"),AND(AE244="Alta",AH244="Leve"),AND(AE244="Alta",AH244="Menor")),"Moderado",IF(OR(AND(AE244="Muy Baja",AH244="Mayor"),AND(AE244="Baja",AH244="Mayor"),AND(AE244="Media",AH244="Mayor"),AND(AE244="Alta",AH244="Moderado"),AND(AE244="Alta",AH244="Mayor"),AND(AE244="Muy Alta",AH244="Leve"),AND(AE244="Muy Alta",AH244="Menor"),AND(AE244="Muy Alta",AH244="Moderado"),AND(AE244="Muy Alta",AH244="Mayor")),"Alto",IF(OR(AND(AE244="Muy Baja",AH244="Catastrófico"),AND(AE244="Baja",AH244="Catastrófico"),AND(AE244="Media",AH244="Catastrófico"),AND(AE244="Alta",AH244="Catastrófico"),AND(AE244="Muy Alta",AH244="Catastrófico")),"Extremo",""))))</f>
        <v>#N/A</v>
      </c>
      <c r="AK244" s="196" t="e" cm="1">
        <f t="array" ref="AK244">_xlfn.IFS(AJ244="Bajo","Aceptar",AJ244="Moderado","Reducir",AJ244="Alto","Reducir",AJ244="Extremo","Reducir")</f>
        <v>#N/A</v>
      </c>
      <c r="AL244" s="20" t="str">
        <f>CONCATENATE(J244," Control"," 1")</f>
        <v>ADMTI  Control 1</v>
      </c>
      <c r="AM244" s="22"/>
      <c r="AN244" s="22"/>
      <c r="AO244" s="22"/>
      <c r="AP244" s="22" t="str">
        <f t="shared" ref="AP244:AP247" si="1256">CONCATENATE(AM244," ",AN244," a través de ",AO244)</f>
        <v xml:space="preserve">  a través de </v>
      </c>
      <c r="AQ244" s="20"/>
      <c r="AR244" s="20" t="str">
        <f t="shared" si="1234"/>
        <v/>
      </c>
      <c r="AS244" s="20"/>
      <c r="AT244" s="20" t="str">
        <f t="shared" si="1235"/>
        <v/>
      </c>
      <c r="AU244" s="20"/>
      <c r="AV244" s="20"/>
      <c r="AW244" s="20"/>
      <c r="AX244" s="21" t="str">
        <f t="shared" ref="AX244" si="1257">+IF(AR244="Probabilidad",AF244-(AF244*AT244),AF244)</f>
        <v/>
      </c>
      <c r="AY244" s="20" t="str">
        <f t="shared" si="1040"/>
        <v/>
      </c>
      <c r="AZ244" s="21" t="e">
        <f t="shared" ref="AZ244" si="1258">+IF(AR244="Impacto",AI244-(AI244*AT244),AI244)</f>
        <v>#N/A</v>
      </c>
      <c r="BA244" s="20" t="str">
        <f t="shared" si="1042"/>
        <v/>
      </c>
      <c r="BB244" s="159" t="str">
        <f t="shared" ref="BB244" si="1259">IF(OR(AND(AY247="Muy Baja",BA247="Leve"),AND(AY247="Muy Baja",BA247="Menor"),AND(AY247="Baja",BA247="Leve")),"Bajo",IF(OR(AND(AY247="Muy baja",BA247="Moderado"),AND(AY247="Baja",BA247="Menor"),AND(AY247="Baja",BA247="Moderado"),AND(AY247="Media",BA247="Leve"),AND(AY247="Media",BA247="Menor"),AND(AY247="Media",BA247="Moderado"),AND(AY247="Alta",BA247="Leve"),AND(AY247="Alta",BA247="Menor")),"Moderado",IF(OR(AND(AY247="Muy Baja",BA247="Mayor"),AND(AY247="Baja",BA247="Mayor"),AND(AY247="Media",BA247="Mayor"),AND(AY247="Alta",BA247="Moderado"),AND(AY247="Alta",BA247="Mayor"),AND(AY247="Muy Alta",BA247="Leve"),AND(AY247="Muy Alta",BA247="Menor"),AND(AY247="Muy Alta",BA247="Moderado"),AND(AY247="Muy Alta",BA247="Mayor")),"Alto",IF(OR(AND(AY247="Muy Baja",BA247="Catastrófico"),AND(AY247="Baja",BA247="Catastrófico"),AND(AY247="Media",BA247="Catastrófico"),AND(AY247="Alta",BA247="Catastrófico"),AND(AY247="Muy Alta",BA247="Catastrófico")),"Extremo",""))))</f>
        <v/>
      </c>
      <c r="BC244" s="159" t="e" cm="1">
        <f t="array" ref="BC244">_xlfn.IFS(BB244="Bajo","Aceptar",BB244="Moderado","Reducir",BB244="Alto","Reducir",BB244="Extremo","Reducir")</f>
        <v>#N/A</v>
      </c>
      <c r="BD244" s="197" t="e" cm="1">
        <f t="array" ref="BD244">_xlfn.IFS(BC244="Aceptar","No",BC244="Reducir","Si")</f>
        <v>#N/A</v>
      </c>
      <c r="BE244" s="20" t="str">
        <f>CONCATENATE(J244," Acción preventiva"," 1")</f>
        <v>ADMTI  Acción preventiva 1</v>
      </c>
      <c r="BF244" s="22"/>
      <c r="BG244" s="22"/>
      <c r="BH244" s="22"/>
      <c r="BI244" s="20">
        <f t="shared" ref="BI244:BI251" si="1260">+SUM(BJ244:BU244)</f>
        <v>0</v>
      </c>
      <c r="BJ244" s="20"/>
      <c r="BK244" s="20"/>
      <c r="BL244" s="20"/>
      <c r="BM244" s="20"/>
      <c r="BN244" s="20"/>
      <c r="BO244" s="20"/>
      <c r="BP244" s="20"/>
      <c r="BQ244" s="20"/>
      <c r="BR244" s="20"/>
      <c r="BS244" s="20"/>
      <c r="BT244" s="20"/>
      <c r="BU244" s="20"/>
      <c r="BV244" s="200"/>
      <c r="BW244" s="37"/>
      <c r="BX244" s="37"/>
      <c r="BY244" s="37"/>
      <c r="BZ244" s="37"/>
      <c r="CA244" s="37"/>
      <c r="CB244" s="37"/>
      <c r="CC244" s="37"/>
      <c r="CD244" s="37"/>
      <c r="CE244" s="37"/>
      <c r="CF244" s="37"/>
      <c r="CG244" s="37"/>
      <c r="CH244" s="37"/>
      <c r="CI244" s="37">
        <f t="shared" si="1022"/>
        <v>0</v>
      </c>
      <c r="CJ244" s="38"/>
      <c r="CK244" s="23"/>
      <c r="CL244" s="24"/>
      <c r="CM244" s="166">
        <f t="shared" ref="CM244" si="1261">+AD244</f>
        <v>0</v>
      </c>
      <c r="CN244" s="25" t="e">
        <f t="shared" ref="CN244" si="1262">1-(CL244/CM244)</f>
        <v>#DIV/0!</v>
      </c>
      <c r="CO244" s="23" t="e" cm="1">
        <f t="array" ref="CO244">+_xlfn.IFS(CN244&lt;0.8,"Cambio",CN244&lt;0.9,"Revisión de control",CN244&gt;0.89,"Se mantiene")</f>
        <v>#DIV/0!</v>
      </c>
      <c r="CP244" s="144"/>
      <c r="CQ244" s="144"/>
      <c r="CR244" s="144"/>
      <c r="CS244" s="144"/>
      <c r="CT244" s="25">
        <f t="shared" ref="CT244:CT247" si="1263">(_xlfn.IFS(CK244="",1,CK244="SI",0)+_xlfn.IFS(CP244="",1,CP244="SI",1,CP244="NO",0)+_xlfn.IFS(CQ244="",1,CQ244="SI",1,CQ244="NO",0)+_xlfn.IFS(CR244="",1,CR244="SI",1,CR244="NO",0)+_xlfn.IFS(CS244="",1,CS244="SI",1,CS244="NO",0))/5</f>
        <v>1</v>
      </c>
    </row>
    <row r="245" spans="1:98" ht="60" hidden="1" customHeight="1" x14ac:dyDescent="0.35">
      <c r="A245" s="147"/>
      <c r="B245" s="228"/>
      <c r="C245" s="149" t="s">
        <v>151</v>
      </c>
      <c r="D245" s="173"/>
      <c r="E245" s="176"/>
      <c r="F245" s="173"/>
      <c r="G245" s="208"/>
      <c r="H245" s="157"/>
      <c r="I245" s="182"/>
      <c r="J245" s="160"/>
      <c r="K245" s="160"/>
      <c r="L245" s="184"/>
      <c r="M245" s="186"/>
      <c r="N245" s="189"/>
      <c r="O245" s="192"/>
      <c r="P245" s="182"/>
      <c r="Q245" s="192"/>
      <c r="R245" s="182"/>
      <c r="S245" s="182"/>
      <c r="T245" s="182"/>
      <c r="U245" s="157"/>
      <c r="V245" s="162"/>
      <c r="W245" s="162"/>
      <c r="X245" s="194"/>
      <c r="Y245" s="160"/>
      <c r="Z245" s="160"/>
      <c r="AA245" s="164"/>
      <c r="AB245" s="164"/>
      <c r="AC245" s="164"/>
      <c r="AD245" s="195"/>
      <c r="AE245" s="157"/>
      <c r="AF245" s="158"/>
      <c r="AG245" s="157"/>
      <c r="AH245" s="157"/>
      <c r="AI245" s="158"/>
      <c r="AJ245" s="157"/>
      <c r="AK245" s="196"/>
      <c r="AL245" s="20" t="str">
        <f>CONCATENATE(J244," Control"," 2")</f>
        <v>ADMTI  Control 2</v>
      </c>
      <c r="AM245" s="22"/>
      <c r="AN245" s="22"/>
      <c r="AO245" s="22"/>
      <c r="AP245" s="22" t="str">
        <f t="shared" si="1256"/>
        <v xml:space="preserve">  a través de </v>
      </c>
      <c r="AQ245" s="20"/>
      <c r="AR245" s="20" t="str">
        <f t="shared" si="1234"/>
        <v/>
      </c>
      <c r="AS245" s="20"/>
      <c r="AT245" s="20" t="str">
        <f t="shared" si="1235"/>
        <v/>
      </c>
      <c r="AU245" s="20"/>
      <c r="AV245" s="20"/>
      <c r="AW245" s="20"/>
      <c r="AX245" s="21" t="str">
        <f t="shared" ref="AX245:AX247" si="1264">+IF(AR245="Probabilidad",AX244-(AX244*AT245),AX244)</f>
        <v/>
      </c>
      <c r="AY245" s="20" t="str">
        <f t="shared" si="1040"/>
        <v/>
      </c>
      <c r="AZ245" s="21" t="e">
        <f t="shared" ref="AZ245:AZ247" si="1265">+IF(AR245="Impacto",AZ244-(AZ244*AT245),AZ244)</f>
        <v>#N/A</v>
      </c>
      <c r="BA245" s="20" t="str">
        <f t="shared" si="1042"/>
        <v/>
      </c>
      <c r="BB245" s="160"/>
      <c r="BC245" s="160"/>
      <c r="BD245" s="198"/>
      <c r="BE245" s="20" t="str">
        <f>CONCATENATE(J244," Acción preventiva"," 2")</f>
        <v>ADMTI  Acción preventiva 2</v>
      </c>
      <c r="BF245" s="22"/>
      <c r="BG245" s="22"/>
      <c r="BH245" s="22"/>
      <c r="BI245" s="20">
        <f t="shared" si="1260"/>
        <v>0</v>
      </c>
      <c r="BJ245" s="20"/>
      <c r="BK245" s="20"/>
      <c r="BL245" s="20"/>
      <c r="BM245" s="20"/>
      <c r="BN245" s="20"/>
      <c r="BO245" s="20"/>
      <c r="BP245" s="20"/>
      <c r="BQ245" s="20"/>
      <c r="BR245" s="20"/>
      <c r="BS245" s="20"/>
      <c r="BT245" s="20"/>
      <c r="BU245" s="20"/>
      <c r="BV245" s="200"/>
      <c r="BW245" s="37"/>
      <c r="BX245" s="37"/>
      <c r="BY245" s="37"/>
      <c r="BZ245" s="37"/>
      <c r="CA245" s="37"/>
      <c r="CB245" s="37"/>
      <c r="CC245" s="37"/>
      <c r="CD245" s="37"/>
      <c r="CE245" s="37"/>
      <c r="CF245" s="37"/>
      <c r="CG245" s="37"/>
      <c r="CH245" s="37"/>
      <c r="CI245" s="37">
        <f t="shared" si="1022"/>
        <v>0</v>
      </c>
      <c r="CJ245" s="38"/>
      <c r="CK245" s="23"/>
      <c r="CL245" s="24"/>
      <c r="CM245" s="167"/>
      <c r="CN245" s="25" t="e">
        <f t="shared" ref="CN245" si="1266">1-(CL245/CM244)</f>
        <v>#DIV/0!</v>
      </c>
      <c r="CO245" s="23" t="e" cm="1">
        <f t="array" ref="CO245">+_xlfn.IFS(CN245&lt;0.8,"Cambio",CN245&lt;0.9,"Revisión de control",CN245&gt;0.89,"Se mantiene")</f>
        <v>#DIV/0!</v>
      </c>
      <c r="CP245" s="144"/>
      <c r="CQ245" s="144"/>
      <c r="CR245" s="144"/>
      <c r="CS245" s="144"/>
      <c r="CT245" s="25">
        <f t="shared" si="1263"/>
        <v>1</v>
      </c>
    </row>
    <row r="246" spans="1:98" ht="60" hidden="1" customHeight="1" x14ac:dyDescent="0.35">
      <c r="A246" s="147"/>
      <c r="B246" s="228"/>
      <c r="C246" s="149" t="s">
        <v>151</v>
      </c>
      <c r="D246" s="173"/>
      <c r="E246" s="176"/>
      <c r="F246" s="173"/>
      <c r="G246" s="208"/>
      <c r="H246" s="157"/>
      <c r="I246" s="182"/>
      <c r="J246" s="160"/>
      <c r="K246" s="160"/>
      <c r="L246" s="184"/>
      <c r="M246" s="186"/>
      <c r="N246" s="189"/>
      <c r="O246" s="192"/>
      <c r="P246" s="182"/>
      <c r="Q246" s="192"/>
      <c r="R246" s="182"/>
      <c r="S246" s="182"/>
      <c r="T246" s="182"/>
      <c r="U246" s="157"/>
      <c r="V246" s="162"/>
      <c r="W246" s="162"/>
      <c r="X246" s="194"/>
      <c r="Y246" s="160"/>
      <c r="Z246" s="160"/>
      <c r="AA246" s="164"/>
      <c r="AB246" s="164"/>
      <c r="AC246" s="164"/>
      <c r="AD246" s="195"/>
      <c r="AE246" s="157"/>
      <c r="AF246" s="158"/>
      <c r="AG246" s="157"/>
      <c r="AH246" s="157"/>
      <c r="AI246" s="158"/>
      <c r="AJ246" s="157"/>
      <c r="AK246" s="196"/>
      <c r="AL246" s="20" t="str">
        <f>CONCATENATE(J244," Control"," 3")</f>
        <v>ADMTI  Control 3</v>
      </c>
      <c r="AM246" s="22"/>
      <c r="AN246" s="22"/>
      <c r="AO246" s="22"/>
      <c r="AP246" s="22" t="str">
        <f t="shared" si="1256"/>
        <v xml:space="preserve">  a través de </v>
      </c>
      <c r="AQ246" s="20"/>
      <c r="AR246" s="20" t="str">
        <f t="shared" si="1234"/>
        <v/>
      </c>
      <c r="AS246" s="20"/>
      <c r="AT246" s="20" t="str">
        <f t="shared" si="1235"/>
        <v/>
      </c>
      <c r="AU246" s="20"/>
      <c r="AV246" s="20"/>
      <c r="AW246" s="20"/>
      <c r="AX246" s="21" t="str">
        <f t="shared" si="1264"/>
        <v/>
      </c>
      <c r="AY246" s="20" t="str">
        <f t="shared" si="1040"/>
        <v/>
      </c>
      <c r="AZ246" s="21" t="e">
        <f t="shared" si="1265"/>
        <v>#N/A</v>
      </c>
      <c r="BA246" s="20" t="str">
        <f t="shared" si="1042"/>
        <v/>
      </c>
      <c r="BB246" s="160"/>
      <c r="BC246" s="160"/>
      <c r="BD246" s="198"/>
      <c r="BE246" s="20" t="str">
        <f>CONCATENATE(J244," Acción preventiva"," 3")</f>
        <v>ADMTI  Acción preventiva 3</v>
      </c>
      <c r="BF246" s="22"/>
      <c r="BG246" s="22"/>
      <c r="BH246" s="22"/>
      <c r="BI246" s="20">
        <f t="shared" si="1260"/>
        <v>0</v>
      </c>
      <c r="BJ246" s="20"/>
      <c r="BK246" s="20"/>
      <c r="BL246" s="20"/>
      <c r="BM246" s="20"/>
      <c r="BN246" s="20"/>
      <c r="BO246" s="20"/>
      <c r="BP246" s="20"/>
      <c r="BQ246" s="20"/>
      <c r="BR246" s="20"/>
      <c r="BS246" s="20"/>
      <c r="BT246" s="20"/>
      <c r="BU246" s="20"/>
      <c r="BV246" s="200"/>
      <c r="BW246" s="37"/>
      <c r="BX246" s="37"/>
      <c r="BY246" s="37"/>
      <c r="BZ246" s="37"/>
      <c r="CA246" s="37"/>
      <c r="CB246" s="37"/>
      <c r="CC246" s="37"/>
      <c r="CD246" s="37"/>
      <c r="CE246" s="37"/>
      <c r="CF246" s="37"/>
      <c r="CG246" s="37"/>
      <c r="CH246" s="37"/>
      <c r="CI246" s="37">
        <f t="shared" si="1022"/>
        <v>0</v>
      </c>
      <c r="CJ246" s="38"/>
      <c r="CK246" s="23"/>
      <c r="CL246" s="24"/>
      <c r="CM246" s="167"/>
      <c r="CN246" s="25" t="e">
        <f t="shared" ref="CN246" si="1267">1-(CL246/CM244)</f>
        <v>#DIV/0!</v>
      </c>
      <c r="CO246" s="23" t="e" cm="1">
        <f t="array" ref="CO246">+_xlfn.IFS(CN246&lt;0.8,"Cambio",CN246&lt;0.9,"Revisión de control",CN246&gt;0.89,"Se mantiene")</f>
        <v>#DIV/0!</v>
      </c>
      <c r="CP246" s="144"/>
      <c r="CQ246" s="144"/>
      <c r="CR246" s="144"/>
      <c r="CS246" s="144"/>
      <c r="CT246" s="25">
        <f t="shared" si="1263"/>
        <v>1</v>
      </c>
    </row>
    <row r="247" spans="1:98" ht="60" hidden="1" customHeight="1" x14ac:dyDescent="0.35">
      <c r="A247" s="147"/>
      <c r="B247" s="229"/>
      <c r="C247" s="149" t="s">
        <v>151</v>
      </c>
      <c r="D247" s="174"/>
      <c r="E247" s="177"/>
      <c r="F247" s="174"/>
      <c r="G247" s="208"/>
      <c r="H247" s="157"/>
      <c r="I247" s="183"/>
      <c r="J247" s="161"/>
      <c r="K247" s="161"/>
      <c r="L247" s="184"/>
      <c r="M247" s="187"/>
      <c r="N247" s="190"/>
      <c r="O247" s="193"/>
      <c r="P247" s="183"/>
      <c r="Q247" s="193"/>
      <c r="R247" s="183"/>
      <c r="S247" s="183"/>
      <c r="T247" s="183"/>
      <c r="U247" s="157"/>
      <c r="V247" s="162"/>
      <c r="W247" s="162"/>
      <c r="X247" s="194"/>
      <c r="Y247" s="161"/>
      <c r="Z247" s="161"/>
      <c r="AA247" s="165"/>
      <c r="AB247" s="165"/>
      <c r="AC247" s="165"/>
      <c r="AD247" s="195"/>
      <c r="AE247" s="157"/>
      <c r="AF247" s="158"/>
      <c r="AG247" s="157"/>
      <c r="AH247" s="157"/>
      <c r="AI247" s="158"/>
      <c r="AJ247" s="157"/>
      <c r="AK247" s="196"/>
      <c r="AL247" s="20" t="str">
        <f>CONCATENATE(J244," Control"," 4")</f>
        <v>ADMTI  Control 4</v>
      </c>
      <c r="AM247" s="22"/>
      <c r="AN247" s="22"/>
      <c r="AO247" s="22"/>
      <c r="AP247" s="22" t="str">
        <f t="shared" si="1256"/>
        <v xml:space="preserve">  a través de </v>
      </c>
      <c r="AQ247" s="20"/>
      <c r="AR247" s="20" t="str">
        <f t="shared" si="1234"/>
        <v/>
      </c>
      <c r="AS247" s="20"/>
      <c r="AT247" s="20" t="str">
        <f t="shared" si="1235"/>
        <v/>
      </c>
      <c r="AU247" s="20"/>
      <c r="AV247" s="20"/>
      <c r="AW247" s="20"/>
      <c r="AX247" s="21" t="str">
        <f t="shared" si="1264"/>
        <v/>
      </c>
      <c r="AY247" s="20" t="str">
        <f t="shared" si="1040"/>
        <v/>
      </c>
      <c r="AZ247" s="21" t="e">
        <f t="shared" si="1265"/>
        <v>#N/A</v>
      </c>
      <c r="BA247" s="20" t="str">
        <f t="shared" si="1042"/>
        <v/>
      </c>
      <c r="BB247" s="161"/>
      <c r="BC247" s="161"/>
      <c r="BD247" s="199"/>
      <c r="BE247" s="20" t="str">
        <f>CONCATENATE(J244," Acción preventiva"," 4")</f>
        <v>ADMTI  Acción preventiva 4</v>
      </c>
      <c r="BF247" s="22"/>
      <c r="BG247" s="22"/>
      <c r="BH247" s="22"/>
      <c r="BI247" s="20">
        <f t="shared" si="1260"/>
        <v>0</v>
      </c>
      <c r="BJ247" s="20"/>
      <c r="BK247" s="20"/>
      <c r="BL247" s="20"/>
      <c r="BM247" s="20"/>
      <c r="BN247" s="20"/>
      <c r="BO247" s="20"/>
      <c r="BP247" s="20"/>
      <c r="BQ247" s="20"/>
      <c r="BR247" s="20"/>
      <c r="BS247" s="20"/>
      <c r="BT247" s="20"/>
      <c r="BU247" s="20"/>
      <c r="BV247" s="200"/>
      <c r="BW247" s="37"/>
      <c r="BX247" s="37"/>
      <c r="BY247" s="37"/>
      <c r="BZ247" s="37"/>
      <c r="CA247" s="37"/>
      <c r="CB247" s="37"/>
      <c r="CC247" s="37"/>
      <c r="CD247" s="37"/>
      <c r="CE247" s="37"/>
      <c r="CF247" s="37"/>
      <c r="CG247" s="37"/>
      <c r="CH247" s="37"/>
      <c r="CI247" s="37">
        <f t="shared" si="1022"/>
        <v>0</v>
      </c>
      <c r="CJ247" s="38"/>
      <c r="CK247" s="23"/>
      <c r="CL247" s="24"/>
      <c r="CM247" s="168"/>
      <c r="CN247" s="25" t="e">
        <f t="shared" ref="CN247" si="1268">1-(CL247/CM244)</f>
        <v>#DIV/0!</v>
      </c>
      <c r="CO247" s="23" t="e" cm="1">
        <f t="array" ref="CO247">+_xlfn.IFS(CN247&lt;0.8,"Cambio",CN247&lt;0.9,"Revisión de control",CN247&gt;0.89,"Se mantiene")</f>
        <v>#DIV/0!</v>
      </c>
      <c r="CP247" s="144"/>
      <c r="CQ247" s="144"/>
      <c r="CR247" s="144"/>
      <c r="CS247" s="144"/>
      <c r="CT247" s="25">
        <f t="shared" si="1263"/>
        <v>1</v>
      </c>
    </row>
    <row r="248" spans="1:98" ht="60" hidden="1" customHeight="1" x14ac:dyDescent="0.35">
      <c r="A248" s="147"/>
      <c r="B248" s="227" t="s">
        <v>150</v>
      </c>
      <c r="C248" s="149" t="s">
        <v>151</v>
      </c>
      <c r="D248" s="172" t="str">
        <f>VLOOKUP(B248,Datos!$B$65:$F$80,3,FALSE)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8" s="175" t="str">
        <f>VLOOKUP(B248,Datos!$B$65:$F$80,5,FALSE)</f>
        <v>La posibilidad de incumplir con las diferentes acciones necesarias para la administración de los bienes fiscales patrimoniales de la Agencia y las tierras baldías de la Nación</v>
      </c>
      <c r="F248" s="172" t="str">
        <f>VLOOKUP(B248,Datos!$B$65:$F$80,4,FALSE)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8" s="208" t="s">
        <v>653</v>
      </c>
      <c r="H248" s="157"/>
      <c r="I248" s="181">
        <f t="shared" ref="I248" si="1269">IF(K248="",0,1)</f>
        <v>0</v>
      </c>
      <c r="J248" s="159" t="str">
        <f t="shared" ref="J248" si="1270">CONCATENATE(C248," ",K248)</f>
        <v xml:space="preserve">ADMTI </v>
      </c>
      <c r="K248" s="159"/>
      <c r="L248" s="184"/>
      <c r="M248" s="185">
        <f ca="1">+TODAY()-L248</f>
        <v>46151</v>
      </c>
      <c r="N248" s="188"/>
      <c r="O248" s="191"/>
      <c r="P248" s="181" t="e">
        <f>VLOOKUP(O248,Datos!$B$20:$D$25,3,FALSE)</f>
        <v>#N/A</v>
      </c>
      <c r="Q248" s="191"/>
      <c r="R248" s="181" t="e">
        <f>VLOOKUP(Q248,Datos!$C$20:$D$25,2,FALSE)</f>
        <v>#N/A</v>
      </c>
      <c r="S248" s="181" t="e">
        <f t="shared" ref="S248" si="1271">+IF(P248="",R248,IF(R248="",P248,IF(P248&gt;R248,P248,R248)))</f>
        <v>#N/A</v>
      </c>
      <c r="T248" s="181" t="e" cm="1">
        <f t="array" ref="T248">_xlfn.IFS(S248=P248,O248,S248=R248,Q248)</f>
        <v>#N/A</v>
      </c>
      <c r="U248" s="157"/>
      <c r="V248" s="162"/>
      <c r="W248" s="162"/>
      <c r="X248" s="194" t="str">
        <f t="shared" ref="X248" si="1272">CONCATENATE("Posibilidad de"," ",U248," ",V248," debido ",W248)</f>
        <v xml:space="preserve">Posibilidad de   debido </v>
      </c>
      <c r="Y248" s="159"/>
      <c r="Z248" s="159"/>
      <c r="AA248" s="163"/>
      <c r="AB248" s="163"/>
      <c r="AC248" s="163"/>
      <c r="AD248" s="195"/>
      <c r="AE248" s="157" t="str">
        <f t="shared" ref="AE248" si="1273">IF(AD248&lt;=0,"",IF(AD248&lt;=2,"Muy Baja",IF(AD248&lt;=24,"Baja",IF(AD248&lt;=500,"Media",IF(AD248&lt;=5000,"Alta","Muy Alta")))))</f>
        <v/>
      </c>
      <c r="AF248" s="158" t="str">
        <f t="shared" ref="AF248" si="1274">IF(AE248="","",IF(AE248="Muy Baja",0.2,IF(AE248="Baja",0.4,IF(AE248="Media",0.6,IF(AE248="Alta",0.8,IF(AE248="Muy Alta",1,))))))</f>
        <v/>
      </c>
      <c r="AG248" s="158" t="e">
        <f t="shared" ref="AG248" si="1275">+T248</f>
        <v>#N/A</v>
      </c>
      <c r="AH248" s="157" t="e" cm="1">
        <f t="array" ref="AH248">_xlfn.IFS(AG248=Datos!$C$6,"Leve",AG248=Datos!$D$6,"Leve",AG248=Datos!$C$7,"Menor",AG248=Datos!$D$7,"Menor",AG248=Datos!$C$8,"Moderado",AG248=Datos!$D$8,"Moderado",AG248=Datos!$C$9,"Mayor",AG248=Datos!$D$9,"Mayor",AG248=Datos!$C$10,"Catastrófico",AG248=Datos!$D$10,"Catastrófico")</f>
        <v>#N/A</v>
      </c>
      <c r="AI248" s="158" t="e">
        <f t="shared" ref="AI248" si="1276">IF(AH248="","",IF(AH248="Leve",0.2,IF(AH248="Menor",0.4,IF(AH248="Moderado",0.6,IF(AH248="Mayor",0.8,IF(AH248="Catastrófico",1,))))))</f>
        <v>#N/A</v>
      </c>
      <c r="AJ248" s="157" t="e">
        <f t="shared" ref="AJ248" si="1277">IF(OR(AND(AE248="Muy Baja",AH248="Leve"),AND(AE248="Muy Baja",AH248="Menor"),AND(AE248="Baja",AH248="Leve")),"Bajo",IF(OR(AND(AE248="Muy baja",AH248="Moderado"),AND(AE248="Baja",AH248="Menor"),AND(AE248="Baja",AH248="Moderado"),AND(AE248="Media",AH248="Leve"),AND(AE248="Media",AH248="Menor"),AND(AE248="Media",AH248="Moderado"),AND(AE248="Alta",AH248="Leve"),AND(AE248="Alta",AH248="Menor")),"Moderado",IF(OR(AND(AE248="Muy Baja",AH248="Mayor"),AND(AE248="Baja",AH248="Mayor"),AND(AE248="Media",AH248="Mayor"),AND(AE248="Alta",AH248="Moderado"),AND(AE248="Alta",AH248="Mayor"),AND(AE248="Muy Alta",AH248="Leve"),AND(AE248="Muy Alta",AH248="Menor"),AND(AE248="Muy Alta",AH248="Moderado"),AND(AE248="Muy Alta",AH248="Mayor")),"Alto",IF(OR(AND(AE248="Muy Baja",AH248="Catastrófico"),AND(AE248="Baja",AH248="Catastrófico"),AND(AE248="Media",AH248="Catastrófico"),AND(AE248="Alta",AH248="Catastrófico"),AND(AE248="Muy Alta",AH248="Catastrófico")),"Extremo",""))))</f>
        <v>#N/A</v>
      </c>
      <c r="AK248" s="196" t="e" cm="1">
        <f t="array" ref="AK248">_xlfn.IFS(AJ248="Bajo","Aceptar",AJ248="Moderado","Reducir",AJ248="Alto","Reducir",AJ248="Extremo","Reducir")</f>
        <v>#N/A</v>
      </c>
      <c r="AL248" s="20" t="str">
        <f>CONCATENATE(J248," Control"," 1")</f>
        <v>ADMTI  Control 1</v>
      </c>
      <c r="AM248" s="22"/>
      <c r="AN248" s="22"/>
      <c r="AO248" s="22"/>
      <c r="AP248" s="22" t="str">
        <f t="shared" ref="AP248:AP251" si="1278">CONCATENATE(AM248," ",AN248," a través de ",AO248)</f>
        <v xml:space="preserve">  a través de </v>
      </c>
      <c r="AQ248" s="20"/>
      <c r="AR248" s="20" t="str">
        <f t="shared" si="1234"/>
        <v/>
      </c>
      <c r="AS248" s="20"/>
      <c r="AT248" s="20" t="str">
        <f t="shared" si="1235"/>
        <v/>
      </c>
      <c r="AU248" s="20"/>
      <c r="AV248" s="20"/>
      <c r="AW248" s="20"/>
      <c r="AX248" s="21" t="str">
        <f t="shared" ref="AX248" si="1279">+IF(AR248="Probabilidad",AF248-(AF248*AT248),AF248)</f>
        <v/>
      </c>
      <c r="AY248" s="20" t="str">
        <f t="shared" si="1040"/>
        <v/>
      </c>
      <c r="AZ248" s="21" t="e">
        <f t="shared" ref="AZ248" si="1280">+IF(AR248="Impacto",AI248-(AI248*AT248),AI248)</f>
        <v>#N/A</v>
      </c>
      <c r="BA248" s="20" t="str">
        <f t="shared" si="1042"/>
        <v/>
      </c>
      <c r="BB248" s="159" t="str">
        <f t="shared" ref="BB248" si="1281">IF(OR(AND(AY251="Muy Baja",BA251="Leve"),AND(AY251="Muy Baja",BA251="Menor"),AND(AY251="Baja",BA251="Leve")),"Bajo",IF(OR(AND(AY251="Muy baja",BA251="Moderado"),AND(AY251="Baja",BA251="Menor"),AND(AY251="Baja",BA251="Moderado"),AND(AY251="Media",BA251="Leve"),AND(AY251="Media",BA251="Menor"),AND(AY251="Media",BA251="Moderado"),AND(AY251="Alta",BA251="Leve"),AND(AY251="Alta",BA251="Menor")),"Moderado",IF(OR(AND(AY251="Muy Baja",BA251="Mayor"),AND(AY251="Baja",BA251="Mayor"),AND(AY251="Media",BA251="Mayor"),AND(AY251="Alta",BA251="Moderado"),AND(AY251="Alta",BA251="Mayor"),AND(AY251="Muy Alta",BA251="Leve"),AND(AY251="Muy Alta",BA251="Menor"),AND(AY251="Muy Alta",BA251="Moderado"),AND(AY251="Muy Alta",BA251="Mayor")),"Alto",IF(OR(AND(AY251="Muy Baja",BA251="Catastrófico"),AND(AY251="Baja",BA251="Catastrófico"),AND(AY251="Media",BA251="Catastrófico"),AND(AY251="Alta",BA251="Catastrófico"),AND(AY251="Muy Alta",BA251="Catastrófico")),"Extremo",""))))</f>
        <v/>
      </c>
      <c r="BC248" s="159" t="e" cm="1">
        <f t="array" ref="BC248">_xlfn.IFS(BB248="Bajo","Aceptar",BB248="Moderado","Reducir",BB248="Alto","Reducir",BB248="Extremo","Reducir")</f>
        <v>#N/A</v>
      </c>
      <c r="BD248" s="197" t="e" cm="1">
        <f t="array" ref="BD248">_xlfn.IFS(BC248="Aceptar","No",BC248="Reducir","Si")</f>
        <v>#N/A</v>
      </c>
      <c r="BE248" s="20" t="str">
        <f>CONCATENATE(J248," Acción preventiva"," 1")</f>
        <v>ADMTI  Acción preventiva 1</v>
      </c>
      <c r="BF248" s="22"/>
      <c r="BG248" s="22"/>
      <c r="BH248" s="22"/>
      <c r="BI248" s="20">
        <f t="shared" si="1260"/>
        <v>0</v>
      </c>
      <c r="BJ248" s="20"/>
      <c r="BK248" s="20"/>
      <c r="BL248" s="20"/>
      <c r="BM248" s="20"/>
      <c r="BN248" s="20"/>
      <c r="BO248" s="20"/>
      <c r="BP248" s="20"/>
      <c r="BQ248" s="20"/>
      <c r="BR248" s="20"/>
      <c r="BS248" s="20"/>
      <c r="BT248" s="20"/>
      <c r="BU248" s="20"/>
      <c r="BV248" s="200"/>
      <c r="BW248" s="37"/>
      <c r="BX248" s="37"/>
      <c r="BY248" s="37"/>
      <c r="BZ248" s="37"/>
      <c r="CA248" s="37"/>
      <c r="CB248" s="37"/>
      <c r="CC248" s="37"/>
      <c r="CD248" s="37"/>
      <c r="CE248" s="37"/>
      <c r="CF248" s="37"/>
      <c r="CG248" s="37"/>
      <c r="CH248" s="37"/>
      <c r="CI248" s="37">
        <f t="shared" si="1022"/>
        <v>0</v>
      </c>
      <c r="CJ248" s="38"/>
      <c r="CK248" s="23"/>
      <c r="CL248" s="24"/>
      <c r="CM248" s="166">
        <f t="shared" ref="CM248" si="1282">+AD248</f>
        <v>0</v>
      </c>
      <c r="CN248" s="25" t="e">
        <f t="shared" ref="CN248" si="1283">1-(CL248/CM248)</f>
        <v>#DIV/0!</v>
      </c>
      <c r="CO248" s="23" t="e" cm="1">
        <f t="array" ref="CO248">+_xlfn.IFS(CN248&lt;0.8,"Cambio",CN248&lt;0.9,"Revisión de control",CN248&gt;0.89,"Se mantiene")</f>
        <v>#DIV/0!</v>
      </c>
      <c r="CP248" s="144"/>
      <c r="CQ248" s="144"/>
      <c r="CR248" s="144"/>
      <c r="CS248" s="144"/>
      <c r="CT248" s="25">
        <f t="shared" ref="CT248:CT251" si="1284">(_xlfn.IFS(CK248="",1,CK248="SI",0)+_xlfn.IFS(CP248="",1,CP248="SI",1,CP248="NO",0)+_xlfn.IFS(CQ248="",1,CQ248="SI",1,CQ248="NO",0)+_xlfn.IFS(CR248="",1,CR248="SI",1,CR248="NO",0)+_xlfn.IFS(CS248="",1,CS248="SI",1,CS248="NO",0))/5</f>
        <v>1</v>
      </c>
    </row>
    <row r="249" spans="1:98" ht="60" hidden="1" customHeight="1" x14ac:dyDescent="0.35">
      <c r="A249" s="147"/>
      <c r="B249" s="228"/>
      <c r="C249" s="149" t="s">
        <v>151</v>
      </c>
      <c r="D249" s="173"/>
      <c r="E249" s="176"/>
      <c r="F249" s="173"/>
      <c r="G249" s="208"/>
      <c r="H249" s="157"/>
      <c r="I249" s="182"/>
      <c r="J249" s="160"/>
      <c r="K249" s="160"/>
      <c r="L249" s="184"/>
      <c r="M249" s="186"/>
      <c r="N249" s="189"/>
      <c r="O249" s="192"/>
      <c r="P249" s="182"/>
      <c r="Q249" s="192"/>
      <c r="R249" s="182"/>
      <c r="S249" s="182"/>
      <c r="T249" s="182"/>
      <c r="U249" s="157"/>
      <c r="V249" s="162"/>
      <c r="W249" s="162"/>
      <c r="X249" s="194"/>
      <c r="Y249" s="160"/>
      <c r="Z249" s="160"/>
      <c r="AA249" s="164"/>
      <c r="AB249" s="164"/>
      <c r="AC249" s="164"/>
      <c r="AD249" s="195"/>
      <c r="AE249" s="157"/>
      <c r="AF249" s="158"/>
      <c r="AG249" s="157"/>
      <c r="AH249" s="157"/>
      <c r="AI249" s="158"/>
      <c r="AJ249" s="157"/>
      <c r="AK249" s="196"/>
      <c r="AL249" s="20" t="str">
        <f>CONCATENATE(J248," Control"," 2")</f>
        <v>ADMTI  Control 2</v>
      </c>
      <c r="AM249" s="22"/>
      <c r="AN249" s="22"/>
      <c r="AO249" s="22"/>
      <c r="AP249" s="22" t="str">
        <f t="shared" si="1278"/>
        <v xml:space="preserve">  a través de </v>
      </c>
      <c r="AQ249" s="20"/>
      <c r="AR249" s="20" t="str">
        <f t="shared" si="1234"/>
        <v/>
      </c>
      <c r="AS249" s="20"/>
      <c r="AT249" s="20" t="str">
        <f t="shared" si="1235"/>
        <v/>
      </c>
      <c r="AU249" s="20"/>
      <c r="AV249" s="20"/>
      <c r="AW249" s="20"/>
      <c r="AX249" s="21" t="str">
        <f t="shared" ref="AX249:AX251" si="1285">+IF(AR249="Probabilidad",AX248-(AX248*AT249),AX248)</f>
        <v/>
      </c>
      <c r="AY249" s="20" t="str">
        <f t="shared" si="1040"/>
        <v/>
      </c>
      <c r="AZ249" s="21" t="e">
        <f t="shared" ref="AZ249:AZ251" si="1286">+IF(AR249="Impacto",AZ248-(AZ248*AT249),AZ248)</f>
        <v>#N/A</v>
      </c>
      <c r="BA249" s="20" t="str">
        <f t="shared" si="1042"/>
        <v/>
      </c>
      <c r="BB249" s="160"/>
      <c r="BC249" s="160"/>
      <c r="BD249" s="198"/>
      <c r="BE249" s="20" t="str">
        <f>CONCATENATE(J248," Acción preventiva"," 2")</f>
        <v>ADMTI  Acción preventiva 2</v>
      </c>
      <c r="BF249" s="22"/>
      <c r="BG249" s="22"/>
      <c r="BH249" s="22"/>
      <c r="BI249" s="20">
        <f t="shared" si="1260"/>
        <v>0</v>
      </c>
      <c r="BJ249" s="20"/>
      <c r="BK249" s="20"/>
      <c r="BL249" s="20"/>
      <c r="BM249" s="20"/>
      <c r="BN249" s="20"/>
      <c r="BO249" s="20"/>
      <c r="BP249" s="20"/>
      <c r="BQ249" s="20"/>
      <c r="BR249" s="20"/>
      <c r="BS249" s="20"/>
      <c r="BT249" s="20"/>
      <c r="BU249" s="20"/>
      <c r="BV249" s="200"/>
      <c r="BW249" s="37"/>
      <c r="BX249" s="37"/>
      <c r="BY249" s="37"/>
      <c r="BZ249" s="37"/>
      <c r="CA249" s="37"/>
      <c r="CB249" s="37"/>
      <c r="CC249" s="37"/>
      <c r="CD249" s="37"/>
      <c r="CE249" s="37"/>
      <c r="CF249" s="37"/>
      <c r="CG249" s="37"/>
      <c r="CH249" s="37"/>
      <c r="CI249" s="37">
        <f t="shared" si="1022"/>
        <v>0</v>
      </c>
      <c r="CJ249" s="38"/>
      <c r="CK249" s="23"/>
      <c r="CL249" s="24"/>
      <c r="CM249" s="167"/>
      <c r="CN249" s="25" t="e">
        <f t="shared" ref="CN249" si="1287">1-(CL249/CM248)</f>
        <v>#DIV/0!</v>
      </c>
      <c r="CO249" s="23" t="e" cm="1">
        <f t="array" ref="CO249">+_xlfn.IFS(CN249&lt;0.8,"Cambio",CN249&lt;0.9,"Revisión de control",CN249&gt;0.89,"Se mantiene")</f>
        <v>#DIV/0!</v>
      </c>
      <c r="CP249" s="144"/>
      <c r="CQ249" s="144"/>
      <c r="CR249" s="144"/>
      <c r="CS249" s="144"/>
      <c r="CT249" s="25">
        <f t="shared" si="1284"/>
        <v>1</v>
      </c>
    </row>
    <row r="250" spans="1:98" ht="60" hidden="1" customHeight="1" x14ac:dyDescent="0.35">
      <c r="A250" s="147"/>
      <c r="B250" s="228"/>
      <c r="C250" s="149" t="s">
        <v>151</v>
      </c>
      <c r="D250" s="173"/>
      <c r="E250" s="176"/>
      <c r="F250" s="173"/>
      <c r="G250" s="208"/>
      <c r="H250" s="157"/>
      <c r="I250" s="182"/>
      <c r="J250" s="160"/>
      <c r="K250" s="160"/>
      <c r="L250" s="184"/>
      <c r="M250" s="186"/>
      <c r="N250" s="189"/>
      <c r="O250" s="192"/>
      <c r="P250" s="182"/>
      <c r="Q250" s="192"/>
      <c r="R250" s="182"/>
      <c r="S250" s="182"/>
      <c r="T250" s="182"/>
      <c r="U250" s="157"/>
      <c r="V250" s="162"/>
      <c r="W250" s="162"/>
      <c r="X250" s="194"/>
      <c r="Y250" s="160"/>
      <c r="Z250" s="160"/>
      <c r="AA250" s="164"/>
      <c r="AB250" s="164"/>
      <c r="AC250" s="164"/>
      <c r="AD250" s="195"/>
      <c r="AE250" s="157"/>
      <c r="AF250" s="158"/>
      <c r="AG250" s="157"/>
      <c r="AH250" s="157"/>
      <c r="AI250" s="158"/>
      <c r="AJ250" s="157"/>
      <c r="AK250" s="196"/>
      <c r="AL250" s="20" t="str">
        <f>CONCATENATE(J248," Control"," 3")</f>
        <v>ADMTI  Control 3</v>
      </c>
      <c r="AM250" s="22"/>
      <c r="AN250" s="22"/>
      <c r="AO250" s="22"/>
      <c r="AP250" s="22" t="str">
        <f t="shared" si="1278"/>
        <v xml:space="preserve">  a través de </v>
      </c>
      <c r="AQ250" s="20"/>
      <c r="AR250" s="20" t="str">
        <f t="shared" si="1234"/>
        <v/>
      </c>
      <c r="AS250" s="20"/>
      <c r="AT250" s="20" t="str">
        <f t="shared" si="1235"/>
        <v/>
      </c>
      <c r="AU250" s="20"/>
      <c r="AV250" s="20"/>
      <c r="AW250" s="20"/>
      <c r="AX250" s="21" t="str">
        <f t="shared" si="1285"/>
        <v/>
      </c>
      <c r="AY250" s="20" t="str">
        <f t="shared" si="1040"/>
        <v/>
      </c>
      <c r="AZ250" s="21" t="e">
        <f t="shared" si="1286"/>
        <v>#N/A</v>
      </c>
      <c r="BA250" s="20" t="str">
        <f t="shared" si="1042"/>
        <v/>
      </c>
      <c r="BB250" s="160"/>
      <c r="BC250" s="160"/>
      <c r="BD250" s="198"/>
      <c r="BE250" s="20" t="str">
        <f>CONCATENATE(J248," Acción preventiva"," 3")</f>
        <v>ADMTI  Acción preventiva 3</v>
      </c>
      <c r="BF250" s="22"/>
      <c r="BG250" s="22"/>
      <c r="BH250" s="22"/>
      <c r="BI250" s="20">
        <f t="shared" si="1260"/>
        <v>0</v>
      </c>
      <c r="BJ250" s="20"/>
      <c r="BK250" s="20"/>
      <c r="BL250" s="20"/>
      <c r="BM250" s="20"/>
      <c r="BN250" s="20"/>
      <c r="BO250" s="20"/>
      <c r="BP250" s="20"/>
      <c r="BQ250" s="20"/>
      <c r="BR250" s="20"/>
      <c r="BS250" s="20"/>
      <c r="BT250" s="20"/>
      <c r="BU250" s="20"/>
      <c r="BV250" s="200"/>
      <c r="BW250" s="37"/>
      <c r="BX250" s="37"/>
      <c r="BY250" s="37"/>
      <c r="BZ250" s="37"/>
      <c r="CA250" s="37"/>
      <c r="CB250" s="37"/>
      <c r="CC250" s="37"/>
      <c r="CD250" s="37"/>
      <c r="CE250" s="37"/>
      <c r="CF250" s="37"/>
      <c r="CG250" s="37"/>
      <c r="CH250" s="37"/>
      <c r="CI250" s="37">
        <f t="shared" si="1022"/>
        <v>0</v>
      </c>
      <c r="CJ250" s="38"/>
      <c r="CK250" s="23"/>
      <c r="CL250" s="24"/>
      <c r="CM250" s="167"/>
      <c r="CN250" s="25" t="e">
        <f t="shared" ref="CN250" si="1288">1-(CL250/CM248)</f>
        <v>#DIV/0!</v>
      </c>
      <c r="CO250" s="23" t="e" cm="1">
        <f t="array" ref="CO250">+_xlfn.IFS(CN250&lt;0.8,"Cambio",CN250&lt;0.9,"Revisión de control",CN250&gt;0.89,"Se mantiene")</f>
        <v>#DIV/0!</v>
      </c>
      <c r="CP250" s="144"/>
      <c r="CQ250" s="144"/>
      <c r="CR250" s="144"/>
      <c r="CS250" s="144"/>
      <c r="CT250" s="25">
        <f t="shared" si="1284"/>
        <v>1</v>
      </c>
    </row>
    <row r="251" spans="1:98" ht="60" hidden="1" customHeight="1" x14ac:dyDescent="0.35">
      <c r="A251" s="147"/>
      <c r="B251" s="229"/>
      <c r="C251" s="149" t="s">
        <v>151</v>
      </c>
      <c r="D251" s="174"/>
      <c r="E251" s="177"/>
      <c r="F251" s="174"/>
      <c r="G251" s="208"/>
      <c r="H251" s="157"/>
      <c r="I251" s="183"/>
      <c r="J251" s="161"/>
      <c r="K251" s="161"/>
      <c r="L251" s="184"/>
      <c r="M251" s="187"/>
      <c r="N251" s="190"/>
      <c r="O251" s="193"/>
      <c r="P251" s="183"/>
      <c r="Q251" s="193"/>
      <c r="R251" s="183"/>
      <c r="S251" s="183"/>
      <c r="T251" s="183"/>
      <c r="U251" s="157"/>
      <c r="V251" s="162"/>
      <c r="W251" s="162"/>
      <c r="X251" s="194"/>
      <c r="Y251" s="161"/>
      <c r="Z251" s="161"/>
      <c r="AA251" s="165"/>
      <c r="AB251" s="165"/>
      <c r="AC251" s="165"/>
      <c r="AD251" s="195"/>
      <c r="AE251" s="157"/>
      <c r="AF251" s="158"/>
      <c r="AG251" s="157"/>
      <c r="AH251" s="157"/>
      <c r="AI251" s="158"/>
      <c r="AJ251" s="157"/>
      <c r="AK251" s="196"/>
      <c r="AL251" s="20" t="str">
        <f>CONCATENATE(J248," Control"," 4")</f>
        <v>ADMTI  Control 4</v>
      </c>
      <c r="AM251" s="22"/>
      <c r="AN251" s="22"/>
      <c r="AO251" s="22"/>
      <c r="AP251" s="22" t="str">
        <f t="shared" si="1278"/>
        <v xml:space="preserve">  a través de </v>
      </c>
      <c r="AQ251" s="20"/>
      <c r="AR251" s="20" t="str">
        <f t="shared" si="1234"/>
        <v/>
      </c>
      <c r="AS251" s="20"/>
      <c r="AT251" s="20" t="str">
        <f t="shared" si="1235"/>
        <v/>
      </c>
      <c r="AU251" s="20"/>
      <c r="AV251" s="20"/>
      <c r="AW251" s="20"/>
      <c r="AX251" s="21" t="str">
        <f t="shared" si="1285"/>
        <v/>
      </c>
      <c r="AY251" s="20" t="str">
        <f t="shared" si="1040"/>
        <v/>
      </c>
      <c r="AZ251" s="21" t="e">
        <f t="shared" si="1286"/>
        <v>#N/A</v>
      </c>
      <c r="BA251" s="20" t="str">
        <f t="shared" si="1042"/>
        <v/>
      </c>
      <c r="BB251" s="161"/>
      <c r="BC251" s="161"/>
      <c r="BD251" s="199"/>
      <c r="BE251" s="20" t="str">
        <f>CONCATENATE(J248," Acción preventiva"," 4")</f>
        <v>ADMTI  Acción preventiva 4</v>
      </c>
      <c r="BF251" s="22"/>
      <c r="BG251" s="22"/>
      <c r="BH251" s="22"/>
      <c r="BI251" s="20">
        <f t="shared" si="1260"/>
        <v>0</v>
      </c>
      <c r="BJ251" s="20"/>
      <c r="BK251" s="20"/>
      <c r="BL251" s="20"/>
      <c r="BM251" s="20"/>
      <c r="BN251" s="20"/>
      <c r="BO251" s="20"/>
      <c r="BP251" s="20"/>
      <c r="BQ251" s="20"/>
      <c r="BR251" s="20"/>
      <c r="BS251" s="20"/>
      <c r="BT251" s="20"/>
      <c r="BU251" s="20"/>
      <c r="BV251" s="200"/>
      <c r="BW251" s="37"/>
      <c r="BX251" s="37"/>
      <c r="BY251" s="37"/>
      <c r="BZ251" s="37"/>
      <c r="CA251" s="37"/>
      <c r="CB251" s="37"/>
      <c r="CC251" s="37"/>
      <c r="CD251" s="37"/>
      <c r="CE251" s="37"/>
      <c r="CF251" s="37"/>
      <c r="CG251" s="37"/>
      <c r="CH251" s="37"/>
      <c r="CI251" s="37">
        <f t="shared" si="1022"/>
        <v>0</v>
      </c>
      <c r="CJ251" s="38"/>
      <c r="CK251" s="23"/>
      <c r="CL251" s="24"/>
      <c r="CM251" s="168"/>
      <c r="CN251" s="25" t="e">
        <f t="shared" ref="CN251" si="1289">1-(CL251/CM248)</f>
        <v>#DIV/0!</v>
      </c>
      <c r="CO251" s="23" t="e" cm="1">
        <f t="array" ref="CO251">+_xlfn.IFS(CN251&lt;0.8,"Cambio",CN251&lt;0.9,"Revisión de control",CN251&gt;0.89,"Se mantiene")</f>
        <v>#DIV/0!</v>
      </c>
      <c r="CP251" s="144"/>
      <c r="CQ251" s="144"/>
      <c r="CR251" s="144"/>
      <c r="CS251" s="144"/>
      <c r="CT251" s="25">
        <f t="shared" si="1284"/>
        <v>1</v>
      </c>
    </row>
    <row r="252" spans="1:98" ht="60" customHeight="1" x14ac:dyDescent="0.35">
      <c r="A252" s="147" t="s">
        <v>591</v>
      </c>
      <c r="B252" s="204" t="s">
        <v>150</v>
      </c>
      <c r="C252" s="149" t="s">
        <v>151</v>
      </c>
      <c r="D252" s="172" t="str">
        <f>VLOOKUP(B252,Datos!$B$65:$F$80,3,FALSE)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52" s="175" t="str">
        <f>VLOOKUP(B252,Datos!$B$65:$F$80,5,FALSE)</f>
        <v>La posibilidad de incumplir con las diferentes acciones necesarias para la administración de los bienes fiscales patrimoniales de la Agencia y las tierras baldías de la Nación</v>
      </c>
      <c r="F252" s="172" t="str">
        <f>VLOOKUP(B252,Datos!$B$65:$F$80,4,FALSE)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52" s="207" t="s">
        <v>1389</v>
      </c>
      <c r="H252" s="157" t="s">
        <v>1316</v>
      </c>
      <c r="I252" s="181">
        <f t="shared" ref="I252" si="1290">IF(K252="",0,1)</f>
        <v>1</v>
      </c>
      <c r="J252" s="159" t="str">
        <f t="shared" ref="J252" si="1291">CONCATENATE(C252," ",K252)</f>
        <v>ADMTI 41</v>
      </c>
      <c r="K252" s="159">
        <v>41</v>
      </c>
      <c r="L252" s="184">
        <v>46150</v>
      </c>
      <c r="M252" s="185">
        <f ca="1">+TODAY()-L252</f>
        <v>1</v>
      </c>
      <c r="N252" s="188" t="s">
        <v>1390</v>
      </c>
      <c r="O252" s="191" t="s">
        <v>27</v>
      </c>
      <c r="P252" s="181">
        <f>VLOOKUP(O252,Datos!$B$20:$D$25,3,FALSE)</f>
        <v>0.6</v>
      </c>
      <c r="Q252" s="191" t="s">
        <v>35</v>
      </c>
      <c r="R252" s="181">
        <f>VLOOKUP(Q252,Datos!$C$20:$D$25,2,FALSE)</f>
        <v>1</v>
      </c>
      <c r="S252" s="181">
        <f t="shared" ref="S252" si="1292">+IF(P252="",R252,IF(R252="",P252,IF(P252&gt;R252,P252,R252)))</f>
        <v>1</v>
      </c>
      <c r="T252" s="181" t="str" cm="1">
        <f t="array" ref="T252">_xlfn.IFS(S252=P252,O252,S252=R252,Q252)</f>
        <v>El riesgo afecta la imagen de la entidad a nivel nacional, con efecto publicitarios sostenible a nivel país</v>
      </c>
      <c r="U252" s="157" t="s">
        <v>4</v>
      </c>
      <c r="V252" s="162" t="s">
        <v>1392</v>
      </c>
      <c r="W252" s="162" t="s">
        <v>1393</v>
      </c>
      <c r="X252" s="194" t="str">
        <f t="shared" ref="X252" si="1293">CONCATENATE("Posibilidad de"," ",U252," ",V252," debido ",W252)</f>
        <v>Posibilidad de pérdida reputacional en la imagen institucional de la entidad debido debilidad en el envío de la información requerida para el ingreso de los predios al FTRRI y del reporte de los predios adjudicados y registrados a nombre del beneficiario, asicomo, debilidad en la calidad de la información allegada a la Subdirección de Adminsitración de Tierras de la Nación</v>
      </c>
      <c r="Y252" s="159" t="s">
        <v>208</v>
      </c>
      <c r="Z252" s="159" t="s">
        <v>214</v>
      </c>
      <c r="AA252" s="163" t="s">
        <v>342</v>
      </c>
      <c r="AB252" s="163" t="s">
        <v>1396</v>
      </c>
      <c r="AC252" s="163" t="s">
        <v>1309</v>
      </c>
      <c r="AD252" s="195">
        <v>300</v>
      </c>
      <c r="AE252" s="157" t="str">
        <f t="shared" ref="AE252" si="1294">IF(AD252&lt;=0,"",IF(AD252&lt;=2,"Muy Baja",IF(AD252&lt;=24,"Baja",IF(AD252&lt;=500,"Media",IF(AD252&lt;=5000,"Alta","Muy Alta")))))</f>
        <v>Media</v>
      </c>
      <c r="AF252" s="158">
        <f t="shared" ref="AF252" si="1295">IF(AE252="","",IF(AE252="Muy Baja",0.2,IF(AE252="Baja",0.4,IF(AE252="Media",0.6,IF(AE252="Alta",0.8,IF(AE252="Muy Alta",1,))))))</f>
        <v>0.6</v>
      </c>
      <c r="AG252" s="158" t="str">
        <f t="shared" ref="AG252" si="1296">+T252</f>
        <v>El riesgo afecta la imagen de la entidad a nivel nacional, con efecto publicitarios sostenible a nivel país</v>
      </c>
      <c r="AH252" s="157" t="str" cm="1">
        <f t="array" ref="AH252">_xlfn.IFS(AG252=Datos!$C$6,"Leve",AG252=Datos!$D$6,"Leve",AG252=Datos!$C$7,"Menor",AG252=Datos!$D$7,"Menor",AG252=Datos!$C$8,"Moderado",AG252=Datos!$D$8,"Moderado",AG252=Datos!$C$9,"Mayor",AG252=Datos!$D$9,"Mayor",AG252=Datos!$C$10,"Catastrófico",AG252=Datos!$D$10,"Catastrófico")</f>
        <v>Catastrófico</v>
      </c>
      <c r="AI252" s="158">
        <f t="shared" ref="AI252" si="1297">IF(AH252="","",IF(AH252="Leve",0.2,IF(AH252="Menor",0.4,IF(AH252="Moderado",0.6,IF(AH252="Mayor",0.8,IF(AH252="Catastrófico",1,))))))</f>
        <v>1</v>
      </c>
      <c r="AJ252" s="157" t="str">
        <f t="shared" ref="AJ252" si="1298">IF(OR(AND(AE252="Muy Baja",AH252="Leve"),AND(AE252="Muy Baja",AH252="Menor"),AND(AE252="Baja",AH252="Leve")),"Bajo",IF(OR(AND(AE252="Muy baja",AH252="Moderado"),AND(AE252="Baja",AH252="Menor"),AND(AE252="Baja",AH252="Moderado"),AND(AE252="Media",AH252="Leve"),AND(AE252="Media",AH252="Menor"),AND(AE252="Media",AH252="Moderado"),AND(AE252="Alta",AH252="Leve"),AND(AE252="Alta",AH252="Menor")),"Moderado",IF(OR(AND(AE252="Muy Baja",AH252="Mayor"),AND(AE252="Baja",AH252="Mayor"),AND(AE252="Media",AH252="Mayor"),AND(AE252="Alta",AH252="Moderado"),AND(AE252="Alta",AH252="Mayor"),AND(AE252="Muy Alta",AH252="Leve"),AND(AE252="Muy Alta",AH252="Menor"),AND(AE252="Muy Alta",AH252="Moderado"),AND(AE252="Muy Alta",AH252="Mayor")),"Alto",IF(OR(AND(AE252="Muy Baja",AH252="Catastrófico"),AND(AE252="Baja",AH252="Catastrófico"),AND(AE252="Media",AH252="Catastrófico"),AND(AE252="Alta",AH252="Catastrófico"),AND(AE252="Muy Alta",AH252="Catastrófico")),"Extremo",""))))</f>
        <v>Extremo</v>
      </c>
      <c r="AK252" s="196" t="str" cm="1">
        <f t="array" ref="AK252">_xlfn.IFS(AJ252="Bajo","Aceptar",AJ252="Moderado","Reducir",AJ252="Alto","Reducir",AJ252="Extremo","Reducir")</f>
        <v>Reducir</v>
      </c>
      <c r="AL252" s="20" t="str">
        <f>CONCATENATE(J252," Control"," 1")</f>
        <v>ADMTI 41 Control 1</v>
      </c>
      <c r="AM252" s="22" t="s">
        <v>1401</v>
      </c>
      <c r="AN252" s="22" t="s">
        <v>1397</v>
      </c>
      <c r="AO252" s="22" t="s">
        <v>1398</v>
      </c>
      <c r="AP252" s="22" t="str">
        <f t="shared" ref="AP252:AP259" si="1299">CONCATENATE(AM252," ",AN252," a través de ",AO252)</f>
        <v>La SUBDIRECCIÓN DE ADMINISTRACIÓN DE TIERRAS DE LA NACIÓN determina la veracidad y exactitud de la información registrada de predios en el fondo de tierras  a través de un documento de conciliación mensual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v>
      </c>
      <c r="AQ252" s="20" t="s">
        <v>54</v>
      </c>
      <c r="AR252" s="20" t="str">
        <f t="shared" ref="AR252:AR259" si="1300">IF(OR(AQ252="Preventivo",AQ252="Detectivo"),"Probabilidad",IF(AQ252="Correctivo","Impacto",""))</f>
        <v>Probabilidad</v>
      </c>
      <c r="AS252" s="20" t="s">
        <v>56</v>
      </c>
      <c r="AT252" s="20" t="str">
        <f t="shared" ref="AT252:AT259" si="1301">IF(AND(AQ252="Preventivo",AS252="Automático"),"50%",IF(AND(AQ252="Preventivo",AS252="Manual"),"40%",IF(AND(AQ252="Detectivo",AS252="Automático"),"40%",IF(AND(AQ252="Detectivo",AS252="Manual"),"30%",IF(AND(AQ252="Correctivo",AS252="Automático"),"35%",IF(AND(AQ252="Correctivo",AS252="Manual"),"25%",""))))))</f>
        <v>30%</v>
      </c>
      <c r="AU252" s="20" t="s">
        <v>1</v>
      </c>
      <c r="AV252" s="20" t="s">
        <v>2</v>
      </c>
      <c r="AW252" s="20" t="s">
        <v>3</v>
      </c>
      <c r="AX252" s="21">
        <f t="shared" ref="AX252" si="1302">+IF(AR252="Probabilidad",AF252-(AF252*AT252),AF252)</f>
        <v>0.42</v>
      </c>
      <c r="AY252" s="20" t="str">
        <f t="shared" si="1040"/>
        <v>Media</v>
      </c>
      <c r="AZ252" s="21">
        <f t="shared" ref="AZ252" si="1303">+IF(AR252="Impacto",AI252-(AI252*AT252),AI252)</f>
        <v>1</v>
      </c>
      <c r="BA252" s="20" t="str">
        <f t="shared" si="1042"/>
        <v>Catastrófico</v>
      </c>
      <c r="BB252" s="159" t="str">
        <f t="shared" ref="BB252" si="1304">IF(OR(AND(AY255="Muy Baja",BA255="Leve"),AND(AY255="Muy Baja",BA255="Menor"),AND(AY255="Baja",BA255="Leve")),"Bajo",IF(OR(AND(AY255="Muy baja",BA255="Moderado"),AND(AY255="Baja",BA255="Menor"),AND(AY255="Baja",BA255="Moderado"),AND(AY255="Media",BA255="Leve"),AND(AY255="Media",BA255="Menor"),AND(AY255="Media",BA255="Moderado"),AND(AY255="Alta",BA255="Leve"),AND(AY255="Alta",BA255="Menor")),"Moderado",IF(OR(AND(AY255="Muy Baja",BA255="Mayor"),AND(AY255="Baja",BA255="Mayor"),AND(AY255="Media",BA255="Mayor"),AND(AY255="Alta",BA255="Moderado"),AND(AY255="Alta",BA255="Mayor"),AND(AY255="Muy Alta",BA255="Leve"),AND(AY255="Muy Alta",BA255="Menor"),AND(AY255="Muy Alta",BA255="Moderado"),AND(AY255="Muy Alta",BA255="Mayor")),"Alto",IF(OR(AND(AY255="Muy Baja",BA255="Catastrófico"),AND(AY255="Baja",BA255="Catastrófico"),AND(AY255="Media",BA255="Catastrófico"),AND(AY255="Alta",BA255="Catastrófico"),AND(AY255="Muy Alta",BA255="Catastrófico")),"Extremo",""))))</f>
        <v>Alto</v>
      </c>
      <c r="BC252" s="159" t="str" cm="1">
        <f t="array" ref="BC252">_xlfn.IFS(BB252="Bajo","Aceptar",BB252="Moderado","Reducir",BB252="Alto","Reducir",BB252="Extremo","Reducir")</f>
        <v>Reducir</v>
      </c>
      <c r="BD252" s="197" t="str" cm="1">
        <f t="array" ref="BD252">_xlfn.IFS(BC252="Aceptar","No",BC252="Reducir","Si")</f>
        <v>Si</v>
      </c>
      <c r="BE252" s="20" t="str">
        <f>CONCATENATE(J252," Acción preventiva"," 1")</f>
        <v>ADMTI 41 Acción preventiva 1</v>
      </c>
      <c r="BF252" s="22" t="s">
        <v>614</v>
      </c>
      <c r="BG252" s="22" t="s">
        <v>1406</v>
      </c>
      <c r="BH252" s="22" t="s">
        <v>1407</v>
      </c>
      <c r="BI252" s="20">
        <f t="shared" ref="BI252:BI259" si="1305">+SUM(BJ252:BU252)</f>
        <v>10</v>
      </c>
      <c r="BJ252" s="20"/>
      <c r="BK252" s="20"/>
      <c r="BL252" s="20">
        <v>1</v>
      </c>
      <c r="BM252" s="20">
        <v>1</v>
      </c>
      <c r="BN252" s="20">
        <v>1</v>
      </c>
      <c r="BO252" s="20">
        <v>1</v>
      </c>
      <c r="BP252" s="20">
        <v>1</v>
      </c>
      <c r="BQ252" s="20">
        <v>1</v>
      </c>
      <c r="BR252" s="20">
        <v>1</v>
      </c>
      <c r="BS252" s="20">
        <v>1</v>
      </c>
      <c r="BT252" s="20">
        <v>1</v>
      </c>
      <c r="BU252" s="20">
        <v>1</v>
      </c>
      <c r="BV252" s="200">
        <f t="shared" si="1044"/>
        <v>0</v>
      </c>
      <c r="BW252" s="37"/>
      <c r="BX252" s="37"/>
      <c r="BY252" s="37"/>
      <c r="BZ252" s="37"/>
      <c r="CA252" s="37"/>
      <c r="CB252" s="37"/>
      <c r="CC252" s="37"/>
      <c r="CD252" s="37"/>
      <c r="CE252" s="37"/>
      <c r="CF252" s="37"/>
      <c r="CG252" s="37"/>
      <c r="CH252" s="37"/>
      <c r="CI252" s="37">
        <f t="shared" si="1022"/>
        <v>0</v>
      </c>
      <c r="CJ252" s="38"/>
      <c r="CK252" s="23"/>
      <c r="CL252" s="24"/>
      <c r="CM252" s="166">
        <f t="shared" ref="CM252" si="1306">+AD252</f>
        <v>300</v>
      </c>
      <c r="CN252" s="25">
        <f t="shared" ref="CN252" si="1307">1-(CL252/CM252)</f>
        <v>1</v>
      </c>
      <c r="CO252" s="23" t="str" cm="1">
        <f t="array" ref="CO252">+_xlfn.IFS(CN252&lt;0.8,"Cambio",CN252&lt;0.9,"Revisión de control",CN252&gt;0.89,"Se mantiene")</f>
        <v>Se mantiene</v>
      </c>
      <c r="CP252" s="144"/>
      <c r="CQ252" s="144"/>
      <c r="CR252" s="144"/>
      <c r="CS252" s="144"/>
      <c r="CT252" s="25">
        <f t="shared" ref="CT252:CT259" si="1308">(_xlfn.IFS(CK252="",1,CK252="SI",0)+_xlfn.IFS(CP252="",1,CP252="SI",1,CP252="NO",0)+_xlfn.IFS(CQ252="",1,CQ252="SI",1,CQ252="NO",0)+_xlfn.IFS(CR252="",1,CR252="SI",1,CR252="NO",0)+_xlfn.IFS(CS252="",1,CS252="SI",1,CS252="NO",0))/5</f>
        <v>1</v>
      </c>
    </row>
    <row r="253" spans="1:98" ht="60" customHeight="1" x14ac:dyDescent="0.35">
      <c r="A253" s="147" t="s">
        <v>591</v>
      </c>
      <c r="B253" s="205"/>
      <c r="C253" s="149" t="s">
        <v>151</v>
      </c>
      <c r="D253" s="173"/>
      <c r="E253" s="176"/>
      <c r="F253" s="173"/>
      <c r="G253" s="207"/>
      <c r="H253" s="157"/>
      <c r="I253" s="182"/>
      <c r="J253" s="160"/>
      <c r="K253" s="160"/>
      <c r="L253" s="184"/>
      <c r="M253" s="186"/>
      <c r="N253" s="189"/>
      <c r="O253" s="192"/>
      <c r="P253" s="182"/>
      <c r="Q253" s="192"/>
      <c r="R253" s="182"/>
      <c r="S253" s="182"/>
      <c r="T253" s="182"/>
      <c r="U253" s="157"/>
      <c r="V253" s="162"/>
      <c r="W253" s="162"/>
      <c r="X253" s="194"/>
      <c r="Y253" s="160"/>
      <c r="Z253" s="160"/>
      <c r="AA253" s="164"/>
      <c r="AB253" s="164"/>
      <c r="AC253" s="164"/>
      <c r="AD253" s="195"/>
      <c r="AE253" s="157"/>
      <c r="AF253" s="158"/>
      <c r="AG253" s="157"/>
      <c r="AH253" s="157"/>
      <c r="AI253" s="158"/>
      <c r="AJ253" s="157"/>
      <c r="AK253" s="196"/>
      <c r="AL253" s="20" t="str">
        <f>CONCATENATE(J252," Control"," 2")</f>
        <v>ADMTI 41 Control 2</v>
      </c>
      <c r="AM253" s="22" t="s">
        <v>1401</v>
      </c>
      <c r="AN253" s="22" t="s">
        <v>1399</v>
      </c>
      <c r="AO253" s="22" t="s">
        <v>1400</v>
      </c>
      <c r="AP253" s="22" t="str">
        <f t="shared" si="1299"/>
        <v>La SUBDIRECCIÓN DE ADMINISTRACIÓN DE TIERRAS DE LA NACIÓN corrige las debilidades de la información remitida por las dependencias, por falta de cumplimiento de los requisitos para dar ingreso de predios al Fondo de Tierras para la Reforma Rural Integral, a través de una comunicación escrita solicitando la subsanación de los errores detectados</v>
      </c>
      <c r="AQ253" s="20" t="s">
        <v>55</v>
      </c>
      <c r="AR253" s="20" t="str">
        <f t="shared" si="1300"/>
        <v>Impacto</v>
      </c>
      <c r="AS253" s="20" t="s">
        <v>56</v>
      </c>
      <c r="AT253" s="20" t="str">
        <f t="shared" si="1301"/>
        <v>25%</v>
      </c>
      <c r="AU253" s="20" t="s">
        <v>1</v>
      </c>
      <c r="AV253" s="20" t="s">
        <v>2</v>
      </c>
      <c r="AW253" s="20" t="s">
        <v>3</v>
      </c>
      <c r="AX253" s="21">
        <f t="shared" ref="AX253:AX255" si="1309">+IF(AR253="Probabilidad",AX252-(AX252*AT253),AX252)</f>
        <v>0.42</v>
      </c>
      <c r="AY253" s="20" t="str">
        <f t="shared" si="1040"/>
        <v>Media</v>
      </c>
      <c r="AZ253" s="21">
        <f t="shared" ref="AZ253:AZ255" si="1310">+IF(AR253="Impacto",AZ252-(AZ252*AT253),AZ252)</f>
        <v>0.75</v>
      </c>
      <c r="BA253" s="20" t="str">
        <f t="shared" si="1042"/>
        <v>Mayor</v>
      </c>
      <c r="BB253" s="160"/>
      <c r="BC253" s="160"/>
      <c r="BD253" s="198"/>
      <c r="BE253" s="20" t="str">
        <f>CONCATENATE(J252," Acción preventiva"," 2")</f>
        <v>ADMTI 41 Acción preventiva 2</v>
      </c>
      <c r="BF253" s="22"/>
      <c r="BG253" s="22"/>
      <c r="BH253" s="22"/>
      <c r="BI253" s="20">
        <f t="shared" si="1305"/>
        <v>0</v>
      </c>
      <c r="BJ253" s="20"/>
      <c r="BK253" s="20"/>
      <c r="BL253" s="20"/>
      <c r="BM253" s="20"/>
      <c r="BN253" s="20"/>
      <c r="BO253" s="20"/>
      <c r="BP253" s="20"/>
      <c r="BQ253" s="20"/>
      <c r="BR253" s="20"/>
      <c r="BS253" s="20"/>
      <c r="BT253" s="20"/>
      <c r="BU253" s="20"/>
      <c r="BV253" s="200"/>
      <c r="BW253" s="37"/>
      <c r="BX253" s="37"/>
      <c r="BY253" s="37"/>
      <c r="BZ253" s="37"/>
      <c r="CA253" s="37"/>
      <c r="CB253" s="37"/>
      <c r="CC253" s="37"/>
      <c r="CD253" s="37"/>
      <c r="CE253" s="37"/>
      <c r="CF253" s="37"/>
      <c r="CG253" s="37"/>
      <c r="CH253" s="37"/>
      <c r="CI253" s="37">
        <f t="shared" si="1022"/>
        <v>0</v>
      </c>
      <c r="CJ253" s="38"/>
      <c r="CK253" s="23"/>
      <c r="CL253" s="24"/>
      <c r="CM253" s="167"/>
      <c r="CN253" s="25">
        <f t="shared" ref="CN253" si="1311">1-(CL253/CM252)</f>
        <v>1</v>
      </c>
      <c r="CO253" s="23" t="str" cm="1">
        <f t="array" ref="CO253">+_xlfn.IFS(CN253&lt;0.8,"Cambio",CN253&lt;0.9,"Revisión de control",CN253&gt;0.89,"Se mantiene")</f>
        <v>Se mantiene</v>
      </c>
      <c r="CP253" s="144"/>
      <c r="CQ253" s="144"/>
      <c r="CR253" s="144"/>
      <c r="CS253" s="144"/>
      <c r="CT253" s="25">
        <f t="shared" si="1308"/>
        <v>1</v>
      </c>
    </row>
    <row r="254" spans="1:98" ht="60" customHeight="1" x14ac:dyDescent="0.35">
      <c r="A254" s="147" t="s">
        <v>591</v>
      </c>
      <c r="B254" s="205"/>
      <c r="C254" s="149" t="s">
        <v>151</v>
      </c>
      <c r="D254" s="173"/>
      <c r="E254" s="176"/>
      <c r="F254" s="173"/>
      <c r="G254" s="207"/>
      <c r="H254" s="157"/>
      <c r="I254" s="182"/>
      <c r="J254" s="160"/>
      <c r="K254" s="160"/>
      <c r="L254" s="184"/>
      <c r="M254" s="186"/>
      <c r="N254" s="189"/>
      <c r="O254" s="192"/>
      <c r="P254" s="182"/>
      <c r="Q254" s="192"/>
      <c r="R254" s="182"/>
      <c r="S254" s="182"/>
      <c r="T254" s="182"/>
      <c r="U254" s="157"/>
      <c r="V254" s="162"/>
      <c r="W254" s="162"/>
      <c r="X254" s="194"/>
      <c r="Y254" s="160"/>
      <c r="Z254" s="160"/>
      <c r="AA254" s="164"/>
      <c r="AB254" s="164"/>
      <c r="AC254" s="164"/>
      <c r="AD254" s="195"/>
      <c r="AE254" s="157"/>
      <c r="AF254" s="158"/>
      <c r="AG254" s="157"/>
      <c r="AH254" s="157"/>
      <c r="AI254" s="158"/>
      <c r="AJ254" s="157"/>
      <c r="AK254" s="196"/>
      <c r="AL254" s="20" t="str">
        <f>CONCATENATE(J252," Control"," 3")</f>
        <v>ADMTI 41 Control 3</v>
      </c>
      <c r="AM254" s="22"/>
      <c r="AN254" s="22"/>
      <c r="AO254" s="22"/>
      <c r="AP254" s="22" t="str">
        <f t="shared" si="1299"/>
        <v xml:space="preserve">  a través de </v>
      </c>
      <c r="AQ254" s="20"/>
      <c r="AR254" s="20" t="str">
        <f t="shared" si="1300"/>
        <v/>
      </c>
      <c r="AS254" s="20"/>
      <c r="AT254" s="20" t="str">
        <f t="shared" si="1301"/>
        <v/>
      </c>
      <c r="AU254" s="20"/>
      <c r="AV254" s="20"/>
      <c r="AW254" s="20"/>
      <c r="AX254" s="21">
        <f t="shared" si="1309"/>
        <v>0.42</v>
      </c>
      <c r="AY254" s="20" t="str">
        <f t="shared" si="1040"/>
        <v>Media</v>
      </c>
      <c r="AZ254" s="21">
        <f t="shared" si="1310"/>
        <v>0.75</v>
      </c>
      <c r="BA254" s="20" t="str">
        <f t="shared" si="1042"/>
        <v>Mayor</v>
      </c>
      <c r="BB254" s="160"/>
      <c r="BC254" s="160"/>
      <c r="BD254" s="198"/>
      <c r="BE254" s="20" t="str">
        <f>CONCATENATE(J252," Acción preventiva"," 3")</f>
        <v>ADMTI 41 Acción preventiva 3</v>
      </c>
      <c r="BF254" s="22"/>
      <c r="BG254" s="22"/>
      <c r="BH254" s="22"/>
      <c r="BI254" s="20">
        <f t="shared" si="1305"/>
        <v>0</v>
      </c>
      <c r="BJ254" s="20"/>
      <c r="BK254" s="20"/>
      <c r="BL254" s="20"/>
      <c r="BM254" s="20"/>
      <c r="BN254" s="20"/>
      <c r="BO254" s="20"/>
      <c r="BP254" s="20"/>
      <c r="BQ254" s="20"/>
      <c r="BR254" s="20"/>
      <c r="BS254" s="20"/>
      <c r="BT254" s="20"/>
      <c r="BU254" s="20"/>
      <c r="BV254" s="200"/>
      <c r="BW254" s="37"/>
      <c r="BX254" s="37"/>
      <c r="BY254" s="37"/>
      <c r="BZ254" s="37"/>
      <c r="CA254" s="37"/>
      <c r="CB254" s="37"/>
      <c r="CC254" s="37"/>
      <c r="CD254" s="37"/>
      <c r="CE254" s="37"/>
      <c r="CF254" s="37"/>
      <c r="CG254" s="37"/>
      <c r="CH254" s="37"/>
      <c r="CI254" s="37">
        <f t="shared" si="1022"/>
        <v>0</v>
      </c>
      <c r="CJ254" s="38"/>
      <c r="CK254" s="23"/>
      <c r="CL254" s="24"/>
      <c r="CM254" s="167"/>
      <c r="CN254" s="25">
        <f t="shared" ref="CN254" si="1312">1-(CL254/CM252)</f>
        <v>1</v>
      </c>
      <c r="CO254" s="23" t="str" cm="1">
        <f t="array" ref="CO254">+_xlfn.IFS(CN254&lt;0.8,"Cambio",CN254&lt;0.9,"Revisión de control",CN254&gt;0.89,"Se mantiene")</f>
        <v>Se mantiene</v>
      </c>
      <c r="CP254" s="144"/>
      <c r="CQ254" s="144"/>
      <c r="CR254" s="144"/>
      <c r="CS254" s="144"/>
      <c r="CT254" s="25">
        <f t="shared" si="1308"/>
        <v>1</v>
      </c>
    </row>
    <row r="255" spans="1:98" ht="60" customHeight="1" x14ac:dyDescent="0.35">
      <c r="A255" s="147" t="s">
        <v>591</v>
      </c>
      <c r="B255" s="206"/>
      <c r="C255" s="149" t="s">
        <v>151</v>
      </c>
      <c r="D255" s="174"/>
      <c r="E255" s="177"/>
      <c r="F255" s="174"/>
      <c r="G255" s="207"/>
      <c r="H255" s="157"/>
      <c r="I255" s="183"/>
      <c r="J255" s="161"/>
      <c r="K255" s="161"/>
      <c r="L255" s="184"/>
      <c r="M255" s="187"/>
      <c r="N255" s="190"/>
      <c r="O255" s="193"/>
      <c r="P255" s="183"/>
      <c r="Q255" s="193"/>
      <c r="R255" s="183"/>
      <c r="S255" s="183"/>
      <c r="T255" s="183"/>
      <c r="U255" s="157"/>
      <c r="V255" s="162"/>
      <c r="W255" s="162"/>
      <c r="X255" s="194"/>
      <c r="Y255" s="161"/>
      <c r="Z255" s="161"/>
      <c r="AA255" s="165"/>
      <c r="AB255" s="165"/>
      <c r="AC255" s="165"/>
      <c r="AD255" s="195"/>
      <c r="AE255" s="157"/>
      <c r="AF255" s="158"/>
      <c r="AG255" s="157"/>
      <c r="AH255" s="157"/>
      <c r="AI255" s="158"/>
      <c r="AJ255" s="157"/>
      <c r="AK255" s="196"/>
      <c r="AL255" s="20" t="str">
        <f>CONCATENATE(J252," Control"," 4")</f>
        <v>ADMTI 41 Control 4</v>
      </c>
      <c r="AM255" s="22"/>
      <c r="AN255" s="22"/>
      <c r="AO255" s="22"/>
      <c r="AP255" s="22" t="str">
        <f t="shared" si="1299"/>
        <v xml:space="preserve">  a través de </v>
      </c>
      <c r="AQ255" s="20"/>
      <c r="AR255" s="20" t="str">
        <f t="shared" si="1300"/>
        <v/>
      </c>
      <c r="AS255" s="20"/>
      <c r="AT255" s="20" t="str">
        <f t="shared" si="1301"/>
        <v/>
      </c>
      <c r="AU255" s="20"/>
      <c r="AV255" s="20"/>
      <c r="AW255" s="20"/>
      <c r="AX255" s="21">
        <f t="shared" si="1309"/>
        <v>0.42</v>
      </c>
      <c r="AY255" s="20" t="str">
        <f t="shared" si="1040"/>
        <v>Media</v>
      </c>
      <c r="AZ255" s="21">
        <f t="shared" si="1310"/>
        <v>0.75</v>
      </c>
      <c r="BA255" s="20" t="str">
        <f t="shared" si="1042"/>
        <v>Mayor</v>
      </c>
      <c r="BB255" s="161"/>
      <c r="BC255" s="161"/>
      <c r="BD255" s="199"/>
      <c r="BE255" s="20" t="str">
        <f>CONCATENATE(J252," Acción preventiva"," 4")</f>
        <v>ADMTI 41 Acción preventiva 4</v>
      </c>
      <c r="BF255" s="22"/>
      <c r="BG255" s="22"/>
      <c r="BH255" s="22"/>
      <c r="BI255" s="20">
        <f t="shared" si="1305"/>
        <v>0</v>
      </c>
      <c r="BJ255" s="20"/>
      <c r="BK255" s="20"/>
      <c r="BL255" s="20"/>
      <c r="BM255" s="20"/>
      <c r="BN255" s="20"/>
      <c r="BO255" s="20"/>
      <c r="BP255" s="20"/>
      <c r="BQ255" s="20"/>
      <c r="BR255" s="20"/>
      <c r="BS255" s="20"/>
      <c r="BT255" s="20"/>
      <c r="BU255" s="20"/>
      <c r="BV255" s="200"/>
      <c r="BW255" s="37"/>
      <c r="BX255" s="37"/>
      <c r="BY255" s="37"/>
      <c r="BZ255" s="37"/>
      <c r="CA255" s="37"/>
      <c r="CB255" s="37"/>
      <c r="CC255" s="37"/>
      <c r="CD255" s="37"/>
      <c r="CE255" s="37"/>
      <c r="CF255" s="37"/>
      <c r="CG255" s="37"/>
      <c r="CH255" s="37"/>
      <c r="CI255" s="37">
        <f t="shared" si="1022"/>
        <v>0</v>
      </c>
      <c r="CJ255" s="38"/>
      <c r="CK255" s="23"/>
      <c r="CL255" s="24"/>
      <c r="CM255" s="168"/>
      <c r="CN255" s="25">
        <f t="shared" ref="CN255" si="1313">1-(CL255/CM252)</f>
        <v>1</v>
      </c>
      <c r="CO255" s="23" t="str" cm="1">
        <f t="array" ref="CO255">+_xlfn.IFS(CN255&lt;0.8,"Cambio",CN255&lt;0.9,"Revisión de control",CN255&gt;0.89,"Se mantiene")</f>
        <v>Se mantiene</v>
      </c>
      <c r="CP255" s="144"/>
      <c r="CQ255" s="144"/>
      <c r="CR255" s="144"/>
      <c r="CS255" s="144"/>
      <c r="CT255" s="25">
        <f t="shared" si="1308"/>
        <v>1</v>
      </c>
    </row>
    <row r="256" spans="1:98" ht="60" customHeight="1" x14ac:dyDescent="0.35">
      <c r="A256" s="147" t="s">
        <v>591</v>
      </c>
      <c r="B256" s="204" t="s">
        <v>150</v>
      </c>
      <c r="C256" s="149" t="s">
        <v>151</v>
      </c>
      <c r="D256" s="172" t="str">
        <f>VLOOKUP(B256,Datos!$B$65:$F$80,3,FALSE)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56" s="175" t="str">
        <f>VLOOKUP(B256,Datos!$B$65:$F$80,5,FALSE)</f>
        <v>La posibilidad de incumplir con las diferentes acciones necesarias para la administración de los bienes fiscales patrimoniales de la Agencia y las tierras baldías de la Nación</v>
      </c>
      <c r="F256" s="172" t="str">
        <f>VLOOKUP(B256,Datos!$B$65:$F$80,4,FALSE)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56" s="207" t="s">
        <v>1389</v>
      </c>
      <c r="H256" s="157" t="s">
        <v>1316</v>
      </c>
      <c r="I256" s="181">
        <f t="shared" ref="I256" si="1314">IF(K256="",0,1)</f>
        <v>1</v>
      </c>
      <c r="J256" s="159" t="str">
        <f t="shared" ref="J256" si="1315">CONCATENATE(C256," ",K256)</f>
        <v>ADMTI 42</v>
      </c>
      <c r="K256" s="159">
        <v>42</v>
      </c>
      <c r="L256" s="184">
        <v>46150</v>
      </c>
      <c r="M256" s="185">
        <f ca="1">+TODAY()-L256</f>
        <v>1</v>
      </c>
      <c r="N256" s="188" t="s">
        <v>1391</v>
      </c>
      <c r="O256" s="191" t="s">
        <v>23</v>
      </c>
      <c r="P256" s="181">
        <f>VLOOKUP(O256,Datos!$B$20:$D$25,3,FALSE)</f>
        <v>0.4</v>
      </c>
      <c r="Q256" s="191" t="s">
        <v>35</v>
      </c>
      <c r="R256" s="181">
        <f>VLOOKUP(Q256,Datos!$C$20:$D$25,2,FALSE)</f>
        <v>1</v>
      </c>
      <c r="S256" s="181">
        <f t="shared" ref="S256" si="1316">+IF(P256="",R256,IF(R256="",P256,IF(P256&gt;R256,P256,R256)))</f>
        <v>1</v>
      </c>
      <c r="T256" s="181" t="str" cm="1">
        <f t="array" ref="T256">_xlfn.IFS(S256=P256,O256,S256=R256,Q256)</f>
        <v>El riesgo afecta la imagen de la entidad a nivel nacional, con efecto publicitarios sostenible a nivel país</v>
      </c>
      <c r="U256" s="157" t="s">
        <v>4</v>
      </c>
      <c r="V256" s="162" t="s">
        <v>1394</v>
      </c>
      <c r="W256" s="162" t="s">
        <v>1395</v>
      </c>
      <c r="X256" s="194" t="str">
        <f t="shared" ref="X256" si="1317">CONCATENATE("Posibilidad de"," ",U256," ",V256," debido ",W256)</f>
        <v>Posibilidad de pérdida reputacional en la imagen institucional de la entidad por reclamaciones en errores en la asignación de derechos a quien no corresponda, debido a incumplimientos en la operación de los procedimientos de Reglamentación para la Administración y el Otorgamiento de Derechos de uso en Sabanas y Playones Comunales; y Regularización de la Ocupación y Aprovechamiento Campesino Sostenible en Áreas de Reserva Forestal (Ley 2da/1959)</v>
      </c>
      <c r="Y256" s="159" t="s">
        <v>208</v>
      </c>
      <c r="Z256" s="159" t="s">
        <v>214</v>
      </c>
      <c r="AA256" s="163" t="s">
        <v>257</v>
      </c>
      <c r="AB256" s="163" t="s">
        <v>1037</v>
      </c>
      <c r="AC256" s="163" t="s">
        <v>1309</v>
      </c>
      <c r="AD256" s="195">
        <v>277</v>
      </c>
      <c r="AE256" s="157" t="str">
        <f t="shared" ref="AE256" si="1318">IF(AD256&lt;=0,"",IF(AD256&lt;=2,"Muy Baja",IF(AD256&lt;=24,"Baja",IF(AD256&lt;=500,"Media",IF(AD256&lt;=5000,"Alta","Muy Alta")))))</f>
        <v>Media</v>
      </c>
      <c r="AF256" s="158">
        <f t="shared" ref="AF256" si="1319">IF(AE256="","",IF(AE256="Muy Baja",0.2,IF(AE256="Baja",0.4,IF(AE256="Media",0.6,IF(AE256="Alta",0.8,IF(AE256="Muy Alta",1,))))))</f>
        <v>0.6</v>
      </c>
      <c r="AG256" s="158" t="str">
        <f t="shared" ref="AG256" si="1320">+T256</f>
        <v>El riesgo afecta la imagen de la entidad a nivel nacional, con efecto publicitarios sostenible a nivel país</v>
      </c>
      <c r="AH256" s="157" t="str" cm="1">
        <f t="array" ref="AH256">_xlfn.IFS(AG256=Datos!$C$6,"Leve",AG256=Datos!$D$6,"Leve",AG256=Datos!$C$7,"Menor",AG256=Datos!$D$7,"Menor",AG256=Datos!$C$8,"Moderado",AG256=Datos!$D$8,"Moderado",AG256=Datos!$C$9,"Mayor",AG256=Datos!$D$9,"Mayor",AG256=Datos!$C$10,"Catastrófico",AG256=Datos!$D$10,"Catastrófico")</f>
        <v>Catastrófico</v>
      </c>
      <c r="AI256" s="158">
        <f t="shared" ref="AI256" si="1321">IF(AH256="","",IF(AH256="Leve",0.2,IF(AH256="Menor",0.4,IF(AH256="Moderado",0.6,IF(AH256="Mayor",0.8,IF(AH256="Catastrófico",1,))))))</f>
        <v>1</v>
      </c>
      <c r="AJ256" s="157" t="str">
        <f t="shared" ref="AJ256" si="1322">IF(OR(AND(AE256="Muy Baja",AH256="Leve"),AND(AE256="Muy Baja",AH256="Menor"),AND(AE256="Baja",AH256="Leve")),"Bajo",IF(OR(AND(AE256="Muy baja",AH256="Moderado"),AND(AE256="Baja",AH256="Menor"),AND(AE256="Baja",AH256="Moderado"),AND(AE256="Media",AH256="Leve"),AND(AE256="Media",AH256="Menor"),AND(AE256="Media",AH256="Moderado"),AND(AE256="Alta",AH256="Leve"),AND(AE256="Alta",AH256="Menor")),"Moderado",IF(OR(AND(AE256="Muy Baja",AH256="Mayor"),AND(AE256="Baja",AH256="Mayor"),AND(AE256="Media",AH256="Mayor"),AND(AE256="Alta",AH256="Moderado"),AND(AE256="Alta",AH256="Mayor"),AND(AE256="Muy Alta",AH256="Leve"),AND(AE256="Muy Alta",AH256="Menor"),AND(AE256="Muy Alta",AH256="Moderado"),AND(AE256="Muy Alta",AH256="Mayor")),"Alto",IF(OR(AND(AE256="Muy Baja",AH256="Catastrófico"),AND(AE256="Baja",AH256="Catastrófico"),AND(AE256="Media",AH256="Catastrófico"),AND(AE256="Alta",AH256="Catastrófico"),AND(AE256="Muy Alta",AH256="Catastrófico")),"Extremo",""))))</f>
        <v>Extremo</v>
      </c>
      <c r="AK256" s="196" t="str" cm="1">
        <f t="array" ref="AK256">_xlfn.IFS(AJ256="Bajo","Aceptar",AJ256="Moderado","Reducir",AJ256="Alto","Reducir",AJ256="Extremo","Reducir")</f>
        <v>Reducir</v>
      </c>
      <c r="AL256" s="20" t="str">
        <f>CONCATENATE(J256," Control"," 1")</f>
        <v>ADMTI 42 Control 1</v>
      </c>
      <c r="AM256" s="22" t="s">
        <v>1401</v>
      </c>
      <c r="AN256" s="22" t="s">
        <v>1402</v>
      </c>
      <c r="AO256" s="22" t="s">
        <v>1403</v>
      </c>
      <c r="AP256" s="22" t="str">
        <f t="shared" si="1299"/>
        <v>La SUBDIRECCIÓN DE ADMINISTRACIÓN DE TIERRAS DE LA NACIÓN evalúa si el presunto baldío inadjudicable cumple con los requerimientos técnicos y jurídicos a través de la revisión de las proyecciones de resoluciones de regulación de la ocupación y/o reglamentación y asignación de derechos de usos para sabanas y playones comunales cada vez que se requiera</v>
      </c>
      <c r="AQ256" s="20" t="s">
        <v>53</v>
      </c>
      <c r="AR256" s="20" t="str">
        <f t="shared" si="1300"/>
        <v>Probabilidad</v>
      </c>
      <c r="AS256" s="20" t="s">
        <v>56</v>
      </c>
      <c r="AT256" s="20" t="str">
        <f t="shared" si="1301"/>
        <v>40%</v>
      </c>
      <c r="AU256" s="20" t="s">
        <v>1</v>
      </c>
      <c r="AV256" s="20" t="s">
        <v>2</v>
      </c>
      <c r="AW256" s="20" t="s">
        <v>3</v>
      </c>
      <c r="AX256" s="21">
        <f t="shared" ref="AX256" si="1323">+IF(AR256="Probabilidad",AF256-(AF256*AT256),AF256)</f>
        <v>0.36</v>
      </c>
      <c r="AY256" s="20" t="str">
        <f t="shared" si="1040"/>
        <v>Baja</v>
      </c>
      <c r="AZ256" s="21">
        <f t="shared" ref="AZ256" si="1324">+IF(AR256="Impacto",AI256-(AI256*AT256),AI256)</f>
        <v>1</v>
      </c>
      <c r="BA256" s="20" t="str">
        <f t="shared" si="1042"/>
        <v>Catastrófico</v>
      </c>
      <c r="BB256" s="159" t="str">
        <f t="shared" ref="BB256" si="1325">IF(OR(AND(AY259="Muy Baja",BA259="Leve"),AND(AY259="Muy Baja",BA259="Menor"),AND(AY259="Baja",BA259="Leve")),"Bajo",IF(OR(AND(AY259="Muy baja",BA259="Moderado"),AND(AY259="Baja",BA259="Menor"),AND(AY259="Baja",BA259="Moderado"),AND(AY259="Media",BA259="Leve"),AND(AY259="Media",BA259="Menor"),AND(AY259="Media",BA259="Moderado"),AND(AY259="Alta",BA259="Leve"),AND(AY259="Alta",BA259="Menor")),"Moderado",IF(OR(AND(AY259="Muy Baja",BA259="Mayor"),AND(AY259="Baja",BA259="Mayor"),AND(AY259="Media",BA259="Mayor"),AND(AY259="Alta",BA259="Moderado"),AND(AY259="Alta",BA259="Mayor"),AND(AY259="Muy Alta",BA259="Leve"),AND(AY259="Muy Alta",BA259="Menor"),AND(AY259="Muy Alta",BA259="Moderado"),AND(AY259="Muy Alta",BA259="Mayor")),"Alto",IF(OR(AND(AY259="Muy Baja",BA259="Catastrófico"),AND(AY259="Baja",BA259="Catastrófico"),AND(AY259="Media",BA259="Catastrófico"),AND(AY259="Alta",BA259="Catastrófico"),AND(AY259="Muy Alta",BA259="Catastrófico")),"Extremo",""))))</f>
        <v>Alto</v>
      </c>
      <c r="BC256" s="159" t="str" cm="1">
        <f t="array" ref="BC256">_xlfn.IFS(BB256="Bajo","Aceptar",BB256="Moderado","Reducir",BB256="Alto","Reducir",BB256="Extremo","Reducir")</f>
        <v>Reducir</v>
      </c>
      <c r="BD256" s="197" t="str" cm="1">
        <f t="array" ref="BD256">_xlfn.IFS(BC256="Aceptar","No",BC256="Reducir","Si")</f>
        <v>Si</v>
      </c>
      <c r="BE256" s="20" t="str">
        <f>CONCATENATE(J256," Acción preventiva"," 1")</f>
        <v>ADMTI 42 Acción preventiva 1</v>
      </c>
      <c r="BF256" s="22" t="s">
        <v>614</v>
      </c>
      <c r="BG256" s="22" t="s">
        <v>1408</v>
      </c>
      <c r="BH256" s="22" t="s">
        <v>1409</v>
      </c>
      <c r="BI256" s="20">
        <f t="shared" si="1305"/>
        <v>10</v>
      </c>
      <c r="BJ256" s="20"/>
      <c r="BK256" s="20"/>
      <c r="BL256" s="20">
        <v>1</v>
      </c>
      <c r="BM256" s="20">
        <v>1</v>
      </c>
      <c r="BN256" s="20">
        <v>1</v>
      </c>
      <c r="BO256" s="20">
        <v>1</v>
      </c>
      <c r="BP256" s="20">
        <v>1</v>
      </c>
      <c r="BQ256" s="20">
        <v>1</v>
      </c>
      <c r="BR256" s="20">
        <v>1</v>
      </c>
      <c r="BS256" s="20">
        <v>1</v>
      </c>
      <c r="BT256" s="20">
        <v>1</v>
      </c>
      <c r="BU256" s="20">
        <v>1</v>
      </c>
      <c r="BV256" s="200">
        <f t="shared" si="1044"/>
        <v>0</v>
      </c>
      <c r="BW256" s="37"/>
      <c r="BX256" s="37"/>
      <c r="BY256" s="37"/>
      <c r="BZ256" s="37"/>
      <c r="CA256" s="37"/>
      <c r="CB256" s="37"/>
      <c r="CC256" s="37"/>
      <c r="CD256" s="37"/>
      <c r="CE256" s="37"/>
      <c r="CF256" s="37"/>
      <c r="CG256" s="37"/>
      <c r="CH256" s="37"/>
      <c r="CI256" s="37">
        <f t="shared" si="1022"/>
        <v>0</v>
      </c>
      <c r="CJ256" s="38"/>
      <c r="CK256" s="23"/>
      <c r="CL256" s="24"/>
      <c r="CM256" s="166">
        <f t="shared" ref="CM256" si="1326">+AD256</f>
        <v>277</v>
      </c>
      <c r="CN256" s="25">
        <f t="shared" ref="CN256" si="1327">1-(CL256/CM256)</f>
        <v>1</v>
      </c>
      <c r="CO256" s="23" t="str" cm="1">
        <f t="array" ref="CO256">+_xlfn.IFS(CN256&lt;0.8,"Cambio",CN256&lt;0.9,"Revisión de control",CN256&gt;0.89,"Se mantiene")</f>
        <v>Se mantiene</v>
      </c>
      <c r="CP256" s="144"/>
      <c r="CQ256" s="144"/>
      <c r="CR256" s="144"/>
      <c r="CS256" s="144"/>
      <c r="CT256" s="25">
        <f t="shared" si="1308"/>
        <v>1</v>
      </c>
    </row>
    <row r="257" spans="1:98" ht="60" customHeight="1" x14ac:dyDescent="0.35">
      <c r="A257" s="147" t="s">
        <v>591</v>
      </c>
      <c r="B257" s="205"/>
      <c r="C257" s="149" t="s">
        <v>151</v>
      </c>
      <c r="D257" s="173"/>
      <c r="E257" s="176"/>
      <c r="F257" s="173"/>
      <c r="G257" s="207"/>
      <c r="H257" s="157"/>
      <c r="I257" s="182"/>
      <c r="J257" s="160"/>
      <c r="K257" s="160"/>
      <c r="L257" s="184"/>
      <c r="M257" s="186"/>
      <c r="N257" s="189"/>
      <c r="O257" s="192"/>
      <c r="P257" s="182"/>
      <c r="Q257" s="192"/>
      <c r="R257" s="182"/>
      <c r="S257" s="182"/>
      <c r="T257" s="182"/>
      <c r="U257" s="157"/>
      <c r="V257" s="162"/>
      <c r="W257" s="162"/>
      <c r="X257" s="194"/>
      <c r="Y257" s="160"/>
      <c r="Z257" s="160"/>
      <c r="AA257" s="164"/>
      <c r="AB257" s="164"/>
      <c r="AC257" s="164"/>
      <c r="AD257" s="195"/>
      <c r="AE257" s="157"/>
      <c r="AF257" s="158"/>
      <c r="AG257" s="157"/>
      <c r="AH257" s="157"/>
      <c r="AI257" s="158"/>
      <c r="AJ257" s="157"/>
      <c r="AK257" s="196"/>
      <c r="AL257" s="20" t="str">
        <f>CONCATENATE(J256," Control"," 2")</f>
        <v>ADMTI 42 Control 2</v>
      </c>
      <c r="AM257" s="22" t="s">
        <v>1401</v>
      </c>
      <c r="AN257" s="22" t="s">
        <v>1404</v>
      </c>
      <c r="AO257" s="22" t="s">
        <v>1405</v>
      </c>
      <c r="AP257" s="22" t="str">
        <f t="shared" si="1299"/>
        <v>La SUBDIRECCIÓN DE ADMINISTRACIÓN DE TIERRAS DE LA NACIÓN atiende las reclamaciones que surjan con base en los recursos de ley presentados a través de la aplicación de las acciones que contemplan los procedimientos corrigiendo la resolución expedida</v>
      </c>
      <c r="AQ257" s="20" t="s">
        <v>55</v>
      </c>
      <c r="AR257" s="20" t="str">
        <f t="shared" si="1300"/>
        <v>Impacto</v>
      </c>
      <c r="AS257" s="20" t="s">
        <v>56</v>
      </c>
      <c r="AT257" s="20" t="str">
        <f t="shared" si="1301"/>
        <v>25%</v>
      </c>
      <c r="AU257" s="20" t="s">
        <v>1</v>
      </c>
      <c r="AV257" s="20" t="s">
        <v>2</v>
      </c>
      <c r="AW257" s="20" t="s">
        <v>3</v>
      </c>
      <c r="AX257" s="21">
        <f t="shared" ref="AX257:AX259" si="1328">+IF(AR257="Probabilidad",AX256-(AX256*AT257),AX256)</f>
        <v>0.36</v>
      </c>
      <c r="AY257" s="20" t="str">
        <f t="shared" si="1040"/>
        <v>Baja</v>
      </c>
      <c r="AZ257" s="21">
        <f t="shared" ref="AZ257:AZ259" si="1329">+IF(AR257="Impacto",AZ256-(AZ256*AT257),AZ256)</f>
        <v>0.75</v>
      </c>
      <c r="BA257" s="20" t="str">
        <f t="shared" si="1042"/>
        <v>Mayor</v>
      </c>
      <c r="BB257" s="160"/>
      <c r="BC257" s="160"/>
      <c r="BD257" s="198"/>
      <c r="BE257" s="20" t="str">
        <f>CONCATENATE(J256," Acción preventiva"," 2")</f>
        <v>ADMTI 42 Acción preventiva 2</v>
      </c>
      <c r="BF257" s="22" t="s">
        <v>624</v>
      </c>
      <c r="BG257" s="22" t="s">
        <v>625</v>
      </c>
      <c r="BH257" s="22" t="s">
        <v>626</v>
      </c>
      <c r="BI257" s="20">
        <f t="shared" si="1305"/>
        <v>2</v>
      </c>
      <c r="BJ257" s="20"/>
      <c r="BK257" s="20"/>
      <c r="BL257" s="20"/>
      <c r="BM257" s="20"/>
      <c r="BN257" s="20">
        <v>1</v>
      </c>
      <c r="BO257" s="20"/>
      <c r="BP257" s="20">
        <v>1</v>
      </c>
      <c r="BQ257" s="20"/>
      <c r="BR257" s="20"/>
      <c r="BS257" s="20"/>
      <c r="BT257" s="20"/>
      <c r="BU257" s="20"/>
      <c r="BV257" s="200"/>
      <c r="BW257" s="37"/>
      <c r="BX257" s="37"/>
      <c r="BY257" s="37"/>
      <c r="BZ257" s="37"/>
      <c r="CA257" s="37"/>
      <c r="CB257" s="37"/>
      <c r="CC257" s="37"/>
      <c r="CD257" s="37"/>
      <c r="CE257" s="37"/>
      <c r="CF257" s="37"/>
      <c r="CG257" s="37"/>
      <c r="CH257" s="37"/>
      <c r="CI257" s="37">
        <f t="shared" si="1022"/>
        <v>0</v>
      </c>
      <c r="CJ257" s="38"/>
      <c r="CK257" s="23"/>
      <c r="CL257" s="24"/>
      <c r="CM257" s="167"/>
      <c r="CN257" s="25">
        <f t="shared" ref="CN257" si="1330">1-(CL257/CM256)</f>
        <v>1</v>
      </c>
      <c r="CO257" s="23" t="str" cm="1">
        <f t="array" ref="CO257">+_xlfn.IFS(CN257&lt;0.8,"Cambio",CN257&lt;0.9,"Revisión de control",CN257&gt;0.89,"Se mantiene")</f>
        <v>Se mantiene</v>
      </c>
      <c r="CP257" s="144"/>
      <c r="CQ257" s="144"/>
      <c r="CR257" s="144"/>
      <c r="CS257" s="144"/>
      <c r="CT257" s="25">
        <f t="shared" si="1308"/>
        <v>1</v>
      </c>
    </row>
    <row r="258" spans="1:98" ht="60" customHeight="1" x14ac:dyDescent="0.35">
      <c r="A258" s="147" t="s">
        <v>591</v>
      </c>
      <c r="B258" s="205"/>
      <c r="C258" s="149" t="s">
        <v>151</v>
      </c>
      <c r="D258" s="173"/>
      <c r="E258" s="176"/>
      <c r="F258" s="173"/>
      <c r="G258" s="207"/>
      <c r="H258" s="157"/>
      <c r="I258" s="182"/>
      <c r="J258" s="160"/>
      <c r="K258" s="160"/>
      <c r="L258" s="184"/>
      <c r="M258" s="186"/>
      <c r="N258" s="189"/>
      <c r="O258" s="192"/>
      <c r="P258" s="182"/>
      <c r="Q258" s="192"/>
      <c r="R258" s="182"/>
      <c r="S258" s="182"/>
      <c r="T258" s="182"/>
      <c r="U258" s="157"/>
      <c r="V258" s="162"/>
      <c r="W258" s="162"/>
      <c r="X258" s="194"/>
      <c r="Y258" s="160"/>
      <c r="Z258" s="160"/>
      <c r="AA258" s="164"/>
      <c r="AB258" s="164"/>
      <c r="AC258" s="164"/>
      <c r="AD258" s="195"/>
      <c r="AE258" s="157"/>
      <c r="AF258" s="158"/>
      <c r="AG258" s="157"/>
      <c r="AH258" s="157"/>
      <c r="AI258" s="158"/>
      <c r="AJ258" s="157"/>
      <c r="AK258" s="196"/>
      <c r="AL258" s="20" t="str">
        <f>CONCATENATE(J256," Control"," 3")</f>
        <v>ADMTI 42 Control 3</v>
      </c>
      <c r="AM258" s="22"/>
      <c r="AN258" s="22"/>
      <c r="AO258" s="22"/>
      <c r="AP258" s="22" t="str">
        <f t="shared" si="1299"/>
        <v xml:space="preserve">  a través de </v>
      </c>
      <c r="AQ258" s="20"/>
      <c r="AR258" s="20" t="str">
        <f t="shared" si="1300"/>
        <v/>
      </c>
      <c r="AS258" s="20"/>
      <c r="AT258" s="20" t="str">
        <f t="shared" si="1301"/>
        <v/>
      </c>
      <c r="AU258" s="20"/>
      <c r="AV258" s="20"/>
      <c r="AW258" s="20"/>
      <c r="AX258" s="21">
        <f t="shared" si="1328"/>
        <v>0.36</v>
      </c>
      <c r="AY258" s="20" t="str">
        <f t="shared" si="1040"/>
        <v>Baja</v>
      </c>
      <c r="AZ258" s="21">
        <f t="shared" si="1329"/>
        <v>0.75</v>
      </c>
      <c r="BA258" s="20" t="str">
        <f t="shared" si="1042"/>
        <v>Mayor</v>
      </c>
      <c r="BB258" s="160"/>
      <c r="BC258" s="160"/>
      <c r="BD258" s="198"/>
      <c r="BE258" s="20" t="str">
        <f>CONCATENATE(J256," Acción preventiva"," 3")</f>
        <v>ADMTI 42 Acción preventiva 3</v>
      </c>
      <c r="BF258" s="22"/>
      <c r="BG258" s="22"/>
      <c r="BH258" s="22"/>
      <c r="BI258" s="20">
        <f t="shared" si="1305"/>
        <v>0</v>
      </c>
      <c r="BJ258" s="20"/>
      <c r="BK258" s="20"/>
      <c r="BL258" s="20"/>
      <c r="BM258" s="20"/>
      <c r="BN258" s="20"/>
      <c r="BO258" s="20"/>
      <c r="BP258" s="20"/>
      <c r="BQ258" s="20"/>
      <c r="BR258" s="20"/>
      <c r="BS258" s="20"/>
      <c r="BT258" s="20"/>
      <c r="BU258" s="20"/>
      <c r="BV258" s="200"/>
      <c r="BW258" s="37"/>
      <c r="BX258" s="37"/>
      <c r="BY258" s="37"/>
      <c r="BZ258" s="37"/>
      <c r="CA258" s="37"/>
      <c r="CB258" s="37"/>
      <c r="CC258" s="37"/>
      <c r="CD258" s="37"/>
      <c r="CE258" s="37"/>
      <c r="CF258" s="37"/>
      <c r="CG258" s="37"/>
      <c r="CH258" s="37"/>
      <c r="CI258" s="37">
        <f t="shared" si="1022"/>
        <v>0</v>
      </c>
      <c r="CJ258" s="38"/>
      <c r="CK258" s="23"/>
      <c r="CL258" s="24"/>
      <c r="CM258" s="167"/>
      <c r="CN258" s="25">
        <f t="shared" ref="CN258" si="1331">1-(CL258/CM256)</f>
        <v>1</v>
      </c>
      <c r="CO258" s="23" t="str" cm="1">
        <f t="array" ref="CO258">+_xlfn.IFS(CN258&lt;0.8,"Cambio",CN258&lt;0.9,"Revisión de control",CN258&gt;0.89,"Se mantiene")</f>
        <v>Se mantiene</v>
      </c>
      <c r="CP258" s="144"/>
      <c r="CQ258" s="144"/>
      <c r="CR258" s="144"/>
      <c r="CS258" s="144"/>
      <c r="CT258" s="25">
        <f t="shared" si="1308"/>
        <v>1</v>
      </c>
    </row>
    <row r="259" spans="1:98" ht="60" customHeight="1" x14ac:dyDescent="0.35">
      <c r="A259" s="147" t="s">
        <v>591</v>
      </c>
      <c r="B259" s="206"/>
      <c r="C259" s="149" t="s">
        <v>151</v>
      </c>
      <c r="D259" s="174"/>
      <c r="E259" s="177"/>
      <c r="F259" s="174"/>
      <c r="G259" s="207"/>
      <c r="H259" s="157"/>
      <c r="I259" s="183"/>
      <c r="J259" s="161"/>
      <c r="K259" s="161"/>
      <c r="L259" s="184"/>
      <c r="M259" s="187"/>
      <c r="N259" s="190"/>
      <c r="O259" s="193"/>
      <c r="P259" s="183"/>
      <c r="Q259" s="193"/>
      <c r="R259" s="183"/>
      <c r="S259" s="183"/>
      <c r="T259" s="183"/>
      <c r="U259" s="157"/>
      <c r="V259" s="162"/>
      <c r="W259" s="162"/>
      <c r="X259" s="194"/>
      <c r="Y259" s="161"/>
      <c r="Z259" s="161"/>
      <c r="AA259" s="165"/>
      <c r="AB259" s="165"/>
      <c r="AC259" s="165"/>
      <c r="AD259" s="195"/>
      <c r="AE259" s="157"/>
      <c r="AF259" s="158"/>
      <c r="AG259" s="157"/>
      <c r="AH259" s="157"/>
      <c r="AI259" s="158"/>
      <c r="AJ259" s="157"/>
      <c r="AK259" s="196"/>
      <c r="AL259" s="20" t="str">
        <f>CONCATENATE(J256," Control"," 4")</f>
        <v>ADMTI 42 Control 4</v>
      </c>
      <c r="AM259" s="22"/>
      <c r="AN259" s="22"/>
      <c r="AO259" s="22"/>
      <c r="AP259" s="22" t="str">
        <f t="shared" si="1299"/>
        <v xml:space="preserve">  a través de </v>
      </c>
      <c r="AQ259" s="20"/>
      <c r="AR259" s="20" t="str">
        <f t="shared" si="1300"/>
        <v/>
      </c>
      <c r="AS259" s="20"/>
      <c r="AT259" s="20" t="str">
        <f t="shared" si="1301"/>
        <v/>
      </c>
      <c r="AU259" s="20"/>
      <c r="AV259" s="20"/>
      <c r="AW259" s="20"/>
      <c r="AX259" s="21">
        <f t="shared" si="1328"/>
        <v>0.36</v>
      </c>
      <c r="AY259" s="20" t="str">
        <f t="shared" si="1040"/>
        <v>Baja</v>
      </c>
      <c r="AZ259" s="21">
        <f t="shared" si="1329"/>
        <v>0.75</v>
      </c>
      <c r="BA259" s="20" t="str">
        <f t="shared" si="1042"/>
        <v>Mayor</v>
      </c>
      <c r="BB259" s="161"/>
      <c r="BC259" s="161"/>
      <c r="BD259" s="199"/>
      <c r="BE259" s="20" t="str">
        <f>CONCATENATE(J256," Acción preventiva"," 4")</f>
        <v>ADMTI 42 Acción preventiva 4</v>
      </c>
      <c r="BF259" s="22"/>
      <c r="BG259" s="22"/>
      <c r="BH259" s="22"/>
      <c r="BI259" s="20">
        <f t="shared" si="1305"/>
        <v>0</v>
      </c>
      <c r="BJ259" s="20"/>
      <c r="BK259" s="20"/>
      <c r="BL259" s="20"/>
      <c r="BM259" s="20"/>
      <c r="BN259" s="20"/>
      <c r="BO259" s="20"/>
      <c r="BP259" s="20"/>
      <c r="BQ259" s="20"/>
      <c r="BR259" s="20"/>
      <c r="BS259" s="20"/>
      <c r="BT259" s="20"/>
      <c r="BU259" s="20"/>
      <c r="BV259" s="200"/>
      <c r="BW259" s="37"/>
      <c r="BX259" s="37"/>
      <c r="BY259" s="37"/>
      <c r="BZ259" s="37"/>
      <c r="CA259" s="37"/>
      <c r="CB259" s="37"/>
      <c r="CC259" s="37"/>
      <c r="CD259" s="37"/>
      <c r="CE259" s="37"/>
      <c r="CF259" s="37"/>
      <c r="CG259" s="37"/>
      <c r="CH259" s="37"/>
      <c r="CI259" s="37">
        <f t="shared" si="1022"/>
        <v>0</v>
      </c>
      <c r="CJ259" s="38"/>
      <c r="CK259" s="23"/>
      <c r="CL259" s="24"/>
      <c r="CM259" s="168"/>
      <c r="CN259" s="25">
        <f t="shared" ref="CN259" si="1332">1-(CL259/CM256)</f>
        <v>1</v>
      </c>
      <c r="CO259" s="23" t="str" cm="1">
        <f t="array" ref="CO259">+_xlfn.IFS(CN259&lt;0.8,"Cambio",CN259&lt;0.9,"Revisión de control",CN259&gt;0.89,"Se mantiene")</f>
        <v>Se mantiene</v>
      </c>
      <c r="CP259" s="144"/>
      <c r="CQ259" s="144"/>
      <c r="CR259" s="144"/>
      <c r="CS259" s="144"/>
      <c r="CT259" s="25">
        <f t="shared" si="1308"/>
        <v>1</v>
      </c>
    </row>
    <row r="260" spans="1:98" ht="60" customHeight="1" x14ac:dyDescent="0.35">
      <c r="A260" s="147" t="s">
        <v>1468</v>
      </c>
      <c r="B260" s="204" t="s">
        <v>152</v>
      </c>
      <c r="C260" s="148" t="s">
        <v>153</v>
      </c>
      <c r="D260" s="172" t="str">
        <f>VLOOKUP(B260,Datos!$B$65:$F$80,3,FALSE)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60" s="175" t="str">
        <f>VLOOKUP(B260,Datos!$B$65:$F$80,5,FALSE)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60" s="172" t="str">
        <f>VLOOKUP(B260,Datos!$B$65:$F$80,4,FALSE)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60" s="208" t="s">
        <v>1027</v>
      </c>
      <c r="H260" s="157" t="s">
        <v>1469</v>
      </c>
      <c r="I260" s="181">
        <f t="shared" ref="I260" si="1333">IF(K260="",0,1)</f>
        <v>1</v>
      </c>
      <c r="J260" s="159" t="str">
        <f t="shared" ref="J260" si="1334">CONCATENATE(C260," ",K260)</f>
        <v>GINFO 43</v>
      </c>
      <c r="K260" s="159">
        <v>43</v>
      </c>
      <c r="L260" s="184">
        <v>46150</v>
      </c>
      <c r="M260" s="185">
        <f ca="1">+TODAY()-L260</f>
        <v>1</v>
      </c>
      <c r="N260" s="188" t="s">
        <v>1470</v>
      </c>
      <c r="O260" s="191" t="s">
        <v>23</v>
      </c>
      <c r="P260" s="181">
        <f>VLOOKUP(O260,Datos!$B$20:$D$25,3,FALSE)</f>
        <v>0.4</v>
      </c>
      <c r="Q260" s="191" t="s">
        <v>28</v>
      </c>
      <c r="R260" s="181">
        <f>VLOOKUP(Q260,Datos!$C$20:$D$25,2,FALSE)</f>
        <v>0.6</v>
      </c>
      <c r="S260" s="181">
        <f t="shared" ref="S260" si="1335">+IF(P260="",R260,IF(R260="",P260,IF(P260&gt;R260,P260,R260)))</f>
        <v>0.6</v>
      </c>
      <c r="T260" s="181" t="str" cm="1">
        <f t="array" ref="T260">_xlfn.IFS(S260=P260,O260,S260=R260,Q260)</f>
        <v>El riesgo afecta la imagen de la entidad con algunos usuarios de relevancia frente al logro de los objetivos</v>
      </c>
      <c r="U260" s="157" t="s">
        <v>4</v>
      </c>
      <c r="V260" s="162" t="s">
        <v>1471</v>
      </c>
      <c r="W260" s="162" t="s">
        <v>1472</v>
      </c>
      <c r="X260" s="194" t="str">
        <f t="shared" ref="X260" si="1336">CONCATENATE("Posibilidad de"," ",U260," ",V260," debido ",W260)</f>
        <v>Posibilidad de pérdida reputacional en la imagen de la entidad por la indisponibilidad o deficiencias en las funcionalidades de los aplicativos a cargo de la SSIT debido  a fallas en la gestión integral del ciclo de vida de los desarrollos y mantenimientos</v>
      </c>
      <c r="Y260" s="159" t="s">
        <v>210</v>
      </c>
      <c r="Z260" s="159" t="s">
        <v>214</v>
      </c>
      <c r="AA260" s="163" t="s">
        <v>257</v>
      </c>
      <c r="AB260" s="163" t="s">
        <v>226</v>
      </c>
      <c r="AC260" s="163" t="s">
        <v>1475</v>
      </c>
      <c r="AD260" s="195">
        <v>365</v>
      </c>
      <c r="AE260" s="157" t="str">
        <f t="shared" ref="AE260" si="1337">IF(AD260&lt;=0,"",IF(AD260&lt;=2,"Muy Baja",IF(AD260&lt;=24,"Baja",IF(AD260&lt;=500,"Media",IF(AD260&lt;=5000,"Alta","Muy Alta")))))</f>
        <v>Media</v>
      </c>
      <c r="AF260" s="158">
        <f t="shared" ref="AF260" si="1338">IF(AE260="","",IF(AE260="Muy Baja",0.2,IF(AE260="Baja",0.4,IF(AE260="Media",0.6,IF(AE260="Alta",0.8,IF(AE260="Muy Alta",1,))))))</f>
        <v>0.6</v>
      </c>
      <c r="AG260" s="158" t="str">
        <f t="shared" ref="AG260" si="1339">+T260</f>
        <v>El riesgo afecta la imagen de la entidad con algunos usuarios de relevancia frente al logro de los objetivos</v>
      </c>
      <c r="AH260" s="157" t="str" cm="1">
        <f t="array" ref="AH260">_xlfn.IFS(AG260=Datos!$C$6,"Leve",AG260=Datos!$D$6,"Leve",AG260=Datos!$C$7,"Menor",AG260=Datos!$D$7,"Menor",AG260=Datos!$C$8,"Moderado",AG260=Datos!$D$8,"Moderado",AG260=Datos!$C$9,"Mayor",AG260=Datos!$D$9,"Mayor",AG260=Datos!$C$10,"Catastrófico",AG260=Datos!$D$10,"Catastrófico")</f>
        <v>Moderado</v>
      </c>
      <c r="AI260" s="158">
        <f t="shared" ref="AI260" si="1340">IF(AH260="","",IF(AH260="Leve",0.2,IF(AH260="Menor",0.4,IF(AH260="Moderado",0.6,IF(AH260="Mayor",0.8,IF(AH260="Catastrófico",1,))))))</f>
        <v>0.6</v>
      </c>
      <c r="AJ260" s="157" t="str">
        <f t="shared" ref="AJ260" si="1341">IF(OR(AND(AE260="Muy Baja",AH260="Leve"),AND(AE260="Muy Baja",AH260="Menor"),AND(AE260="Baja",AH260="Leve")),"Bajo",IF(OR(AND(AE260="Muy baja",AH260="Moderado"),AND(AE260="Baja",AH260="Menor"),AND(AE260="Baja",AH260="Moderado"),AND(AE260="Media",AH260="Leve"),AND(AE260="Media",AH260="Menor"),AND(AE260="Media",AH260="Moderado"),AND(AE260="Alta",AH260="Leve"),AND(AE260="Alta",AH260="Menor")),"Moderado",IF(OR(AND(AE260="Muy Baja",AH260="Mayor"),AND(AE260="Baja",AH260="Mayor"),AND(AE260="Media",AH260="Mayor"),AND(AE260="Alta",AH260="Moderado"),AND(AE260="Alta",AH260="Mayor"),AND(AE260="Muy Alta",AH260="Leve"),AND(AE260="Muy Alta",AH260="Menor"),AND(AE260="Muy Alta",AH260="Moderado"),AND(AE260="Muy Alta",AH260="Mayor")),"Alto",IF(OR(AND(AE260="Muy Baja",AH260="Catastrófico"),AND(AE260="Baja",AH260="Catastrófico"),AND(AE260="Media",AH260="Catastrófico"),AND(AE260="Alta",AH260="Catastrófico"),AND(AE260="Muy Alta",AH260="Catastrófico")),"Extremo",""))))</f>
        <v>Moderado</v>
      </c>
      <c r="AK260" s="196" t="str" cm="1">
        <f t="array" ref="AK260">_xlfn.IFS(AJ260="Bajo","Aceptar",AJ260="Moderado","Reducir",AJ260="Alto","Reducir",AJ260="Extremo","Reducir")</f>
        <v>Reducir</v>
      </c>
      <c r="AL260" s="20" t="str">
        <f>CONCATENATE(J260," Control"," 1")</f>
        <v>GINFO 43 Control 1</v>
      </c>
      <c r="AM260" s="22" t="s">
        <v>1707</v>
      </c>
      <c r="AN260" s="22" t="s">
        <v>1476</v>
      </c>
      <c r="AO260" s="22" t="s">
        <v>1477</v>
      </c>
      <c r="AP260" s="22" t="str">
        <f t="shared" ref="AP260:AP275" si="1342">CONCATENATE(AM260," ",AN260," a través de ",AO260)</f>
        <v>La SUBDIRECCIÓN DE SISTEMAS DE INFORMACIÓN DE TIERRAS – SSIT valida la ejecución del procedimiento GINFO-P-003 “Construcción de Software” y el instructivo GINFO-I-015: Buenas Prácticas en ITIL para la Gestión de los Servicios de TI a través de un informe trimestral de los desarrollos de software implementados, con el fin de asegurar la adecuada gestión del ciclo de vida de los desarrollos y mantenimientos de los aplicativos a cargo</v>
      </c>
      <c r="AQ260" s="20" t="s">
        <v>53</v>
      </c>
      <c r="AR260" s="20" t="str">
        <f t="shared" si="1234"/>
        <v>Probabilidad</v>
      </c>
      <c r="AS260" s="20" t="s">
        <v>56</v>
      </c>
      <c r="AT260" s="20" t="str">
        <f t="shared" si="1235"/>
        <v>40%</v>
      </c>
      <c r="AU260" s="20" t="s">
        <v>1</v>
      </c>
      <c r="AV260" s="20" t="s">
        <v>2</v>
      </c>
      <c r="AW260" s="20" t="s">
        <v>3</v>
      </c>
      <c r="AX260" s="21">
        <f t="shared" ref="AX260" si="1343">+IF(AR260="Probabilidad",AF260-(AF260*AT260),AF260)</f>
        <v>0.36</v>
      </c>
      <c r="AY260" s="20" t="str">
        <f t="shared" si="1040"/>
        <v>Baja</v>
      </c>
      <c r="AZ260" s="21">
        <f t="shared" ref="AZ260" si="1344">+IF(AR260="Impacto",AI260-(AI260*AT260),AI260)</f>
        <v>0.6</v>
      </c>
      <c r="BA260" s="20" t="str">
        <f t="shared" si="1042"/>
        <v>Moderado</v>
      </c>
      <c r="BB260" s="159" t="str">
        <f t="shared" ref="BB260" si="1345">IF(OR(AND(AY263="Muy Baja",BA263="Leve"),AND(AY263="Muy Baja",BA263="Menor"),AND(AY263="Baja",BA263="Leve")),"Bajo",IF(OR(AND(AY263="Muy baja",BA263="Moderado"),AND(AY263="Baja",BA263="Menor"),AND(AY263="Baja",BA263="Moderado"),AND(AY263="Media",BA263="Leve"),AND(AY263="Media",BA263="Menor"),AND(AY263="Media",BA263="Moderado"),AND(AY263="Alta",BA263="Leve"),AND(AY263="Alta",BA263="Menor")),"Moderado",IF(OR(AND(AY263="Muy Baja",BA263="Mayor"),AND(AY263="Baja",BA263="Mayor"),AND(AY263="Media",BA263="Mayor"),AND(AY263="Alta",BA263="Moderado"),AND(AY263="Alta",BA263="Mayor"),AND(AY263="Muy Alta",BA263="Leve"),AND(AY263="Muy Alta",BA263="Menor"),AND(AY263="Muy Alta",BA263="Moderado"),AND(AY263="Muy Alta",BA263="Mayor")),"Alto",IF(OR(AND(AY263="Muy Baja",BA263="Catastrófico"),AND(AY263="Baja",BA263="Catastrófico"),AND(AY263="Media",BA263="Catastrófico"),AND(AY263="Alta",BA263="Catastrófico"),AND(AY263="Muy Alta",BA263="Catastrófico")),"Extremo",""))))</f>
        <v>Moderado</v>
      </c>
      <c r="BC260" s="159" t="str" cm="1">
        <f t="array" ref="BC260">_xlfn.IFS(BB260="Bajo","Aceptar",BB260="Moderado","Reducir",BB260="Alto","Reducir",BB260="Extremo","Reducir")</f>
        <v>Reducir</v>
      </c>
      <c r="BD260" s="197" t="str" cm="1">
        <f t="array" ref="BD260">_xlfn.IFS(BC260="Aceptar","No",BC260="Reducir","Si")</f>
        <v>Si</v>
      </c>
      <c r="BE260" s="20" t="str">
        <f>CONCATENATE(J260," Acción preventiva"," 1")</f>
        <v>GINFO 43 Acción preventiva 1</v>
      </c>
      <c r="BF260" s="22" t="s">
        <v>500</v>
      </c>
      <c r="BG260" s="22" t="s">
        <v>1484</v>
      </c>
      <c r="BH260" s="22" t="s">
        <v>1485</v>
      </c>
      <c r="BI260" s="20">
        <f t="shared" ref="BI260:BI275" si="1346">+SUM(BJ260:BU260)</f>
        <v>2</v>
      </c>
      <c r="BJ260" s="20"/>
      <c r="BK260" s="20"/>
      <c r="BL260" s="20"/>
      <c r="BM260" s="20"/>
      <c r="BN260" s="20"/>
      <c r="BO260" s="20"/>
      <c r="BP260" s="20">
        <v>1</v>
      </c>
      <c r="BQ260" s="20"/>
      <c r="BR260" s="20"/>
      <c r="BS260" s="20"/>
      <c r="BT260" s="20"/>
      <c r="BU260" s="20">
        <v>1</v>
      </c>
      <c r="BV260" s="200">
        <f t="shared" si="1044"/>
        <v>0</v>
      </c>
      <c r="BW260" s="37"/>
      <c r="BX260" s="37"/>
      <c r="BY260" s="37"/>
      <c r="BZ260" s="37"/>
      <c r="CA260" s="37"/>
      <c r="CB260" s="37"/>
      <c r="CC260" s="37"/>
      <c r="CD260" s="37"/>
      <c r="CE260" s="37"/>
      <c r="CF260" s="37"/>
      <c r="CG260" s="37"/>
      <c r="CH260" s="37"/>
      <c r="CI260" s="37">
        <f t="shared" si="1022"/>
        <v>0</v>
      </c>
      <c r="CJ260" s="38"/>
      <c r="CK260" s="23"/>
      <c r="CL260" s="24"/>
      <c r="CM260" s="166">
        <f t="shared" ref="CM260" si="1347">+AD260</f>
        <v>365</v>
      </c>
      <c r="CN260" s="25">
        <f t="shared" ref="CN260" si="1348">1-(CL260/CM260)</f>
        <v>1</v>
      </c>
      <c r="CO260" s="23" t="str" cm="1">
        <f t="array" ref="CO260">+_xlfn.IFS(CN260&lt;0.8,"Cambio",CN260&lt;0.9,"Revisión de control",CN260&gt;0.89,"Se mantiene")</f>
        <v>Se mantiene</v>
      </c>
      <c r="CP260" s="144"/>
      <c r="CQ260" s="144"/>
      <c r="CR260" s="144"/>
      <c r="CS260" s="144"/>
      <c r="CT260" s="25">
        <f t="shared" ref="CT260:CT291" si="1349">(_xlfn.IFS(CK260="",1,CK260="SI",0)+_xlfn.IFS(CP260="",1,CP260="SI",1,CP260="NO",0)+_xlfn.IFS(CQ260="",1,CQ260="SI",1,CQ260="NO",0)+_xlfn.IFS(CR260="",1,CR260="SI",1,CR260="NO",0)+_xlfn.IFS(CS260="",1,CS260="SI",1,CS260="NO",0))/5</f>
        <v>1</v>
      </c>
    </row>
    <row r="261" spans="1:98" ht="60" customHeight="1" x14ac:dyDescent="0.35">
      <c r="A261" s="147" t="s">
        <v>1468</v>
      </c>
      <c r="B261" s="205"/>
      <c r="C261" s="148" t="s">
        <v>153</v>
      </c>
      <c r="D261" s="173"/>
      <c r="E261" s="176"/>
      <c r="F261" s="173"/>
      <c r="G261" s="208"/>
      <c r="H261" s="157"/>
      <c r="I261" s="182"/>
      <c r="J261" s="160"/>
      <c r="K261" s="160"/>
      <c r="L261" s="184"/>
      <c r="M261" s="186"/>
      <c r="N261" s="189"/>
      <c r="O261" s="192"/>
      <c r="P261" s="182"/>
      <c r="Q261" s="192"/>
      <c r="R261" s="182"/>
      <c r="S261" s="182"/>
      <c r="T261" s="182"/>
      <c r="U261" s="157"/>
      <c r="V261" s="162"/>
      <c r="W261" s="162"/>
      <c r="X261" s="194"/>
      <c r="Y261" s="160"/>
      <c r="Z261" s="160"/>
      <c r="AA261" s="164"/>
      <c r="AB261" s="164"/>
      <c r="AC261" s="164"/>
      <c r="AD261" s="195"/>
      <c r="AE261" s="157"/>
      <c r="AF261" s="158"/>
      <c r="AG261" s="157"/>
      <c r="AH261" s="157"/>
      <c r="AI261" s="158"/>
      <c r="AJ261" s="157"/>
      <c r="AK261" s="196"/>
      <c r="AL261" s="20" t="str">
        <f>CONCATENATE(J260," Control"," 2")</f>
        <v>GINFO 43 Control 2</v>
      </c>
      <c r="AM261" s="22" t="s">
        <v>1707</v>
      </c>
      <c r="AN261" s="22" t="s">
        <v>1483</v>
      </c>
      <c r="AO261" s="2" t="s">
        <v>1481</v>
      </c>
      <c r="AP261" s="22" t="str">
        <f t="shared" si="1342"/>
        <v>La SUBDIRECCIÓN DE SISTEMAS DE INFORMACIÓN DE TIERRAS – SSIT reacciona inmediatamente cuando se presenten fallas o indisponibilidad en los aplicativos institucionales,  a través de la gestión de incidentes, aplicación de mantenimientos correctivos, ajuste de configuraciones, liberación de parches o actualizaciones y seguimiento a la solución de las causas identificadas, con el fin de restablecer la operación normal de los sistemas y garantizar la continuidad del servicio.</v>
      </c>
      <c r="AQ261" s="20" t="s">
        <v>55</v>
      </c>
      <c r="AR261" s="20" t="str">
        <f t="shared" si="1234"/>
        <v>Impacto</v>
      </c>
      <c r="AS261" s="20" t="s">
        <v>56</v>
      </c>
      <c r="AT261" s="20" t="str">
        <f t="shared" si="1235"/>
        <v>25%</v>
      </c>
      <c r="AU261" s="20" t="s">
        <v>1</v>
      </c>
      <c r="AV261" s="20" t="s">
        <v>2</v>
      </c>
      <c r="AW261" s="20" t="s">
        <v>3</v>
      </c>
      <c r="AX261" s="21">
        <f t="shared" ref="AX261:AX263" si="1350">+IF(AR261="Probabilidad",AX260-(AX260*AT261),AX260)</f>
        <v>0.36</v>
      </c>
      <c r="AY261" s="20" t="str">
        <f t="shared" si="1040"/>
        <v>Baja</v>
      </c>
      <c r="AZ261" s="21">
        <f t="shared" ref="AZ261:AZ263" si="1351">+IF(AR261="Impacto",AZ260-(AZ260*AT261),AZ260)</f>
        <v>0.44999999999999996</v>
      </c>
      <c r="BA261" s="20" t="str">
        <f t="shared" si="1042"/>
        <v>Moderado</v>
      </c>
      <c r="BB261" s="160"/>
      <c r="BC261" s="160"/>
      <c r="BD261" s="198"/>
      <c r="BE261" s="20" t="str">
        <f>CONCATENATE(J260," Acción preventiva"," 2")</f>
        <v>GINFO 43 Acción preventiva 2</v>
      </c>
      <c r="BF261" s="22"/>
      <c r="BG261" s="22"/>
      <c r="BH261" s="22"/>
      <c r="BI261" s="20">
        <f t="shared" si="1346"/>
        <v>0</v>
      </c>
      <c r="BJ261" s="20"/>
      <c r="BK261" s="20"/>
      <c r="BL261" s="20"/>
      <c r="BM261" s="20"/>
      <c r="BN261" s="20"/>
      <c r="BO261" s="20"/>
      <c r="BP261" s="20"/>
      <c r="BQ261" s="20"/>
      <c r="BR261" s="20"/>
      <c r="BS261" s="20"/>
      <c r="BT261" s="20"/>
      <c r="BU261" s="20"/>
      <c r="BV261" s="200"/>
      <c r="BW261" s="37"/>
      <c r="BX261" s="37"/>
      <c r="BY261" s="37"/>
      <c r="BZ261" s="37"/>
      <c r="CA261" s="37"/>
      <c r="CB261" s="37"/>
      <c r="CC261" s="37"/>
      <c r="CD261" s="37"/>
      <c r="CE261" s="37"/>
      <c r="CF261" s="37"/>
      <c r="CG261" s="37"/>
      <c r="CH261" s="37"/>
      <c r="CI261" s="37">
        <f t="shared" si="1022"/>
        <v>0</v>
      </c>
      <c r="CJ261" s="38"/>
      <c r="CK261" s="23"/>
      <c r="CL261" s="24"/>
      <c r="CM261" s="167"/>
      <c r="CN261" s="25">
        <f t="shared" ref="CN261" si="1352">1-(CL261/CM260)</f>
        <v>1</v>
      </c>
      <c r="CO261" s="23" t="str" cm="1">
        <f t="array" ref="CO261">+_xlfn.IFS(CN261&lt;0.8,"Cambio",CN261&lt;0.9,"Revisión de control",CN261&gt;0.89,"Se mantiene")</f>
        <v>Se mantiene</v>
      </c>
      <c r="CP261" s="144"/>
      <c r="CQ261" s="144"/>
      <c r="CR261" s="144"/>
      <c r="CS261" s="144"/>
      <c r="CT261" s="25">
        <f t="shared" si="1349"/>
        <v>1</v>
      </c>
    </row>
    <row r="262" spans="1:98" ht="60" customHeight="1" x14ac:dyDescent="0.35">
      <c r="A262" s="147" t="s">
        <v>1468</v>
      </c>
      <c r="B262" s="205"/>
      <c r="C262" s="148" t="s">
        <v>153</v>
      </c>
      <c r="D262" s="173"/>
      <c r="E262" s="176"/>
      <c r="F262" s="173"/>
      <c r="G262" s="208"/>
      <c r="H262" s="157"/>
      <c r="I262" s="182"/>
      <c r="J262" s="160"/>
      <c r="K262" s="160"/>
      <c r="L262" s="184"/>
      <c r="M262" s="186"/>
      <c r="N262" s="189"/>
      <c r="O262" s="192"/>
      <c r="P262" s="182"/>
      <c r="Q262" s="192"/>
      <c r="R262" s="182"/>
      <c r="S262" s="182"/>
      <c r="T262" s="182"/>
      <c r="U262" s="157"/>
      <c r="V262" s="162"/>
      <c r="W262" s="162"/>
      <c r="X262" s="194"/>
      <c r="Y262" s="160"/>
      <c r="Z262" s="160"/>
      <c r="AA262" s="164"/>
      <c r="AB262" s="164"/>
      <c r="AC262" s="164"/>
      <c r="AD262" s="195"/>
      <c r="AE262" s="157"/>
      <c r="AF262" s="158"/>
      <c r="AG262" s="157"/>
      <c r="AH262" s="157"/>
      <c r="AI262" s="158"/>
      <c r="AJ262" s="157"/>
      <c r="AK262" s="196"/>
      <c r="AL262" s="20" t="str">
        <f>CONCATENATE(J260," Control"," 3")</f>
        <v>GINFO 43 Control 3</v>
      </c>
      <c r="AM262" s="22"/>
      <c r="AN262" s="22"/>
      <c r="AO262" s="22"/>
      <c r="AP262" s="22" t="str">
        <f t="shared" si="1342"/>
        <v xml:space="preserve">  a través de </v>
      </c>
      <c r="AQ262" s="20"/>
      <c r="AR262" s="20" t="str">
        <f t="shared" si="1234"/>
        <v/>
      </c>
      <c r="AS262" s="20"/>
      <c r="AT262" s="20" t="str">
        <f t="shared" si="1235"/>
        <v/>
      </c>
      <c r="AU262" s="20"/>
      <c r="AV262" s="20"/>
      <c r="AW262" s="20"/>
      <c r="AX262" s="21">
        <f t="shared" si="1350"/>
        <v>0.36</v>
      </c>
      <c r="AY262" s="20" t="str">
        <f t="shared" si="1040"/>
        <v>Baja</v>
      </c>
      <c r="AZ262" s="21">
        <f t="shared" si="1351"/>
        <v>0.44999999999999996</v>
      </c>
      <c r="BA262" s="20" t="str">
        <f t="shared" si="1042"/>
        <v>Moderado</v>
      </c>
      <c r="BB262" s="160"/>
      <c r="BC262" s="160"/>
      <c r="BD262" s="198"/>
      <c r="BE262" s="20" t="str">
        <f>CONCATENATE(J260," Acción preventiva"," 3")</f>
        <v>GINFO 43 Acción preventiva 3</v>
      </c>
      <c r="BF262" s="22"/>
      <c r="BG262" s="22"/>
      <c r="BH262" s="22"/>
      <c r="BI262" s="20">
        <f t="shared" si="1346"/>
        <v>0</v>
      </c>
      <c r="BJ262" s="20"/>
      <c r="BK262" s="20"/>
      <c r="BL262" s="20"/>
      <c r="BM262" s="20"/>
      <c r="BN262" s="20"/>
      <c r="BO262" s="20"/>
      <c r="BP262" s="20"/>
      <c r="BQ262" s="20"/>
      <c r="BR262" s="20"/>
      <c r="BS262" s="20"/>
      <c r="BT262" s="20"/>
      <c r="BU262" s="20"/>
      <c r="BV262" s="200"/>
      <c r="BW262" s="37"/>
      <c r="BX262" s="37"/>
      <c r="BY262" s="37"/>
      <c r="BZ262" s="37"/>
      <c r="CA262" s="37"/>
      <c r="CB262" s="37"/>
      <c r="CC262" s="37"/>
      <c r="CD262" s="37"/>
      <c r="CE262" s="37"/>
      <c r="CF262" s="37"/>
      <c r="CG262" s="37"/>
      <c r="CH262" s="37"/>
      <c r="CI262" s="37">
        <f t="shared" si="1022"/>
        <v>0</v>
      </c>
      <c r="CJ262" s="38"/>
      <c r="CK262" s="23"/>
      <c r="CL262" s="24"/>
      <c r="CM262" s="167"/>
      <c r="CN262" s="25">
        <f t="shared" ref="CN262" si="1353">1-(CL262/CM260)</f>
        <v>1</v>
      </c>
      <c r="CO262" s="23" t="str" cm="1">
        <f t="array" ref="CO262">+_xlfn.IFS(CN262&lt;0.8,"Cambio",CN262&lt;0.9,"Revisión de control",CN262&gt;0.89,"Se mantiene")</f>
        <v>Se mantiene</v>
      </c>
      <c r="CP262" s="144"/>
      <c r="CQ262" s="144"/>
      <c r="CR262" s="144"/>
      <c r="CS262" s="144"/>
      <c r="CT262" s="25">
        <f t="shared" si="1349"/>
        <v>1</v>
      </c>
    </row>
    <row r="263" spans="1:98" ht="60" customHeight="1" x14ac:dyDescent="0.35">
      <c r="A263" s="147" t="s">
        <v>1468</v>
      </c>
      <c r="B263" s="206"/>
      <c r="C263" s="148" t="s">
        <v>153</v>
      </c>
      <c r="D263" s="174"/>
      <c r="E263" s="177"/>
      <c r="F263" s="174"/>
      <c r="G263" s="208"/>
      <c r="H263" s="157"/>
      <c r="I263" s="183"/>
      <c r="J263" s="161"/>
      <c r="K263" s="161"/>
      <c r="L263" s="184"/>
      <c r="M263" s="187"/>
      <c r="N263" s="190"/>
      <c r="O263" s="193"/>
      <c r="P263" s="183"/>
      <c r="Q263" s="193"/>
      <c r="R263" s="183"/>
      <c r="S263" s="183"/>
      <c r="T263" s="183"/>
      <c r="U263" s="157"/>
      <c r="V263" s="162"/>
      <c r="W263" s="162"/>
      <c r="X263" s="194"/>
      <c r="Y263" s="161"/>
      <c r="Z263" s="161"/>
      <c r="AA263" s="165"/>
      <c r="AB263" s="165"/>
      <c r="AC263" s="165"/>
      <c r="AD263" s="195"/>
      <c r="AE263" s="157"/>
      <c r="AF263" s="158"/>
      <c r="AG263" s="157"/>
      <c r="AH263" s="157"/>
      <c r="AI263" s="158"/>
      <c r="AJ263" s="157"/>
      <c r="AK263" s="196"/>
      <c r="AL263" s="20" t="str">
        <f>CONCATENATE(J260," Control"," 4")</f>
        <v>GINFO 43 Control 4</v>
      </c>
      <c r="AM263" s="22"/>
      <c r="AN263" s="22"/>
      <c r="AO263" s="22"/>
      <c r="AP263" s="22" t="str">
        <f t="shared" si="1342"/>
        <v xml:space="preserve">  a través de </v>
      </c>
      <c r="AQ263" s="20"/>
      <c r="AR263" s="20" t="str">
        <f t="shared" si="1234"/>
        <v/>
      </c>
      <c r="AS263" s="20"/>
      <c r="AT263" s="20" t="str">
        <f t="shared" si="1235"/>
        <v/>
      </c>
      <c r="AU263" s="20"/>
      <c r="AV263" s="20"/>
      <c r="AW263" s="20"/>
      <c r="AX263" s="21">
        <f t="shared" si="1350"/>
        <v>0.36</v>
      </c>
      <c r="AY263" s="20" t="str">
        <f t="shared" si="1040"/>
        <v>Baja</v>
      </c>
      <c r="AZ263" s="21">
        <f t="shared" si="1351"/>
        <v>0.44999999999999996</v>
      </c>
      <c r="BA263" s="20" t="str">
        <f t="shared" si="1042"/>
        <v>Moderado</v>
      </c>
      <c r="BB263" s="161"/>
      <c r="BC263" s="161"/>
      <c r="BD263" s="199"/>
      <c r="BE263" s="20" t="str">
        <f>CONCATENATE(J260," Acción preventiva"," 4")</f>
        <v>GINFO 43 Acción preventiva 4</v>
      </c>
      <c r="BF263" s="22"/>
      <c r="BG263" s="22"/>
      <c r="BH263" s="22"/>
      <c r="BI263" s="20">
        <f t="shared" si="1346"/>
        <v>0</v>
      </c>
      <c r="BJ263" s="20"/>
      <c r="BK263" s="20"/>
      <c r="BL263" s="20"/>
      <c r="BM263" s="20"/>
      <c r="BN263" s="20"/>
      <c r="BO263" s="20"/>
      <c r="BP263" s="20"/>
      <c r="BQ263" s="20"/>
      <c r="BR263" s="20"/>
      <c r="BS263" s="20"/>
      <c r="BT263" s="20"/>
      <c r="BU263" s="20"/>
      <c r="BV263" s="200"/>
      <c r="BW263" s="37"/>
      <c r="BX263" s="37"/>
      <c r="BY263" s="37"/>
      <c r="BZ263" s="37"/>
      <c r="CA263" s="37"/>
      <c r="CB263" s="37"/>
      <c r="CC263" s="37"/>
      <c r="CD263" s="37"/>
      <c r="CE263" s="37"/>
      <c r="CF263" s="37"/>
      <c r="CG263" s="37"/>
      <c r="CH263" s="37"/>
      <c r="CI263" s="37">
        <f t="shared" si="1022"/>
        <v>0</v>
      </c>
      <c r="CJ263" s="38"/>
      <c r="CK263" s="23"/>
      <c r="CL263" s="24"/>
      <c r="CM263" s="168"/>
      <c r="CN263" s="25">
        <f t="shared" ref="CN263" si="1354">1-(CL263/CM260)</f>
        <v>1</v>
      </c>
      <c r="CO263" s="23" t="str" cm="1">
        <f t="array" ref="CO263">+_xlfn.IFS(CN263&lt;0.8,"Cambio",CN263&lt;0.9,"Revisión de control",CN263&gt;0.89,"Se mantiene")</f>
        <v>Se mantiene</v>
      </c>
      <c r="CP263" s="144"/>
      <c r="CQ263" s="144"/>
      <c r="CR263" s="144"/>
      <c r="CS263" s="144"/>
      <c r="CT263" s="25">
        <f t="shared" si="1349"/>
        <v>1</v>
      </c>
    </row>
    <row r="264" spans="1:98" ht="60" customHeight="1" x14ac:dyDescent="0.35">
      <c r="A264" s="147" t="s">
        <v>1629</v>
      </c>
      <c r="B264" s="204" t="s">
        <v>152</v>
      </c>
      <c r="C264" s="148" t="s">
        <v>153</v>
      </c>
      <c r="D264" s="172" t="str">
        <f>VLOOKUP(B264,Datos!$B$65:$F$80,3,FALSE)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64" s="175" t="str">
        <f>VLOOKUP(B264,Datos!$B$65:$F$80,5,FALSE)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64" s="172" t="str">
        <f>VLOOKUP(B264,Datos!$B$65:$F$80,4,FALSE)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64" s="208" t="s">
        <v>1027</v>
      </c>
      <c r="H264" s="157" t="s">
        <v>1630</v>
      </c>
      <c r="I264" s="181">
        <f t="shared" ref="I264" si="1355">IF(K264="",0,1)</f>
        <v>1</v>
      </c>
      <c r="J264" s="159" t="str">
        <f t="shared" ref="J264" si="1356">CONCATENATE(C264," ",K264)</f>
        <v>GINFO 44</v>
      </c>
      <c r="K264" s="159">
        <v>44</v>
      </c>
      <c r="L264" s="184">
        <v>46150</v>
      </c>
      <c r="M264" s="185">
        <f ca="1">+TODAY()-L264</f>
        <v>1</v>
      </c>
      <c r="N264" s="188" t="s">
        <v>1631</v>
      </c>
      <c r="O264" s="191" t="s">
        <v>19</v>
      </c>
      <c r="P264" s="181">
        <f>VLOOKUP(O264,Datos!$B$20:$D$25,3,FALSE)</f>
        <v>0.2</v>
      </c>
      <c r="Q264" s="191" t="s">
        <v>28</v>
      </c>
      <c r="R264" s="181">
        <f>VLOOKUP(Q264,Datos!$C$20:$D$25,2,FALSE)</f>
        <v>0.6</v>
      </c>
      <c r="S264" s="181">
        <f t="shared" ref="S264" si="1357">+IF(P264="",R264,IF(R264="",P264,IF(P264&gt;R264,P264,R264)))</f>
        <v>0.6</v>
      </c>
      <c r="T264" s="181" t="str" cm="1">
        <f t="array" ref="T264">_xlfn.IFS(S264=P264,O264,S264=R264,Q264)</f>
        <v>El riesgo afecta la imagen de la entidad con algunos usuarios de relevancia frente al logro de los objetivos</v>
      </c>
      <c r="U264" s="157" t="s">
        <v>4</v>
      </c>
      <c r="V264" s="162" t="s">
        <v>1634</v>
      </c>
      <c r="W264" s="162" t="s">
        <v>1635</v>
      </c>
      <c r="X264" s="194" t="str">
        <f t="shared" ref="X264" si="1358">CONCATENATE("Posibilidad de"," ",U264," ",V264," debido ",W264)</f>
        <v>Posibilidad de pérdida reputacional en la imagen de la entidad ante los grupo de interés por la afectación en la prestación de servicios tecnológicos debido a la interrupción prolongada de los canales de comunicación, mantenimiento inadecuado o no programado de servidores y redes, desastres naturales o eventos fortuitos (inundaciones, incendios, etc.), sobrecarga de sistemas por alta demanda de usuarios no dimensionados, falla  o  indisponibilidad de servidores críticos</v>
      </c>
      <c r="Y264" s="159" t="s">
        <v>210</v>
      </c>
      <c r="Z264" s="159" t="s">
        <v>214</v>
      </c>
      <c r="AA264" s="163" t="s">
        <v>257</v>
      </c>
      <c r="AB264" s="163" t="s">
        <v>226</v>
      </c>
      <c r="AC264" s="163" t="s">
        <v>1640</v>
      </c>
      <c r="AD264" s="195">
        <f>365*24*60*60</f>
        <v>31536000</v>
      </c>
      <c r="AE264" s="157" t="str">
        <f t="shared" ref="AE264" si="1359">IF(AD264&lt;=0,"",IF(AD264&lt;=2,"Muy Baja",IF(AD264&lt;=24,"Baja",IF(AD264&lt;=500,"Media",IF(AD264&lt;=5000,"Alta","Muy Alta")))))</f>
        <v>Muy Alta</v>
      </c>
      <c r="AF264" s="158">
        <f t="shared" ref="AF264" si="1360">IF(AE264="","",IF(AE264="Muy Baja",0.2,IF(AE264="Baja",0.4,IF(AE264="Media",0.6,IF(AE264="Alta",0.8,IF(AE264="Muy Alta",1,))))))</f>
        <v>1</v>
      </c>
      <c r="AG264" s="158" t="str">
        <f t="shared" ref="AG264" si="1361">+T264</f>
        <v>El riesgo afecta la imagen de la entidad con algunos usuarios de relevancia frente al logro de los objetivos</v>
      </c>
      <c r="AH264" s="157" t="str" cm="1">
        <f t="array" ref="AH264">_xlfn.IFS(AG264=Datos!$C$6,"Leve",AG264=Datos!$D$6,"Leve",AG264=Datos!$C$7,"Menor",AG264=Datos!$D$7,"Menor",AG264=Datos!$C$8,"Moderado",AG264=Datos!$D$8,"Moderado",AG264=Datos!$C$9,"Mayor",AG264=Datos!$D$9,"Mayor",AG264=Datos!$C$10,"Catastrófico",AG264=Datos!$D$10,"Catastrófico")</f>
        <v>Moderado</v>
      </c>
      <c r="AI264" s="158">
        <f t="shared" ref="AI264" si="1362">IF(AH264="","",IF(AH264="Leve",0.2,IF(AH264="Menor",0.4,IF(AH264="Moderado",0.6,IF(AH264="Mayor",0.8,IF(AH264="Catastrófico",1,))))))</f>
        <v>0.6</v>
      </c>
      <c r="AJ264" s="157" t="str">
        <f t="shared" ref="AJ264" si="1363">IF(OR(AND(AE264="Muy Baja",AH264="Leve"),AND(AE264="Muy Baja",AH264="Menor"),AND(AE264="Baja",AH264="Leve")),"Bajo",IF(OR(AND(AE264="Muy baja",AH264="Moderado"),AND(AE264="Baja",AH264="Menor"),AND(AE264="Baja",AH264="Moderado"),AND(AE264="Media",AH264="Leve"),AND(AE264="Media",AH264="Menor"),AND(AE264="Media",AH264="Moderado"),AND(AE264="Alta",AH264="Leve"),AND(AE264="Alta",AH264="Menor")),"Moderado",IF(OR(AND(AE264="Muy Baja",AH264="Mayor"),AND(AE264="Baja",AH264="Mayor"),AND(AE264="Media",AH264="Mayor"),AND(AE264="Alta",AH264="Moderado"),AND(AE264="Alta",AH264="Mayor"),AND(AE264="Muy Alta",AH264="Leve"),AND(AE264="Muy Alta",AH264="Menor"),AND(AE264="Muy Alta",AH264="Moderado"),AND(AE264="Muy Alta",AH264="Mayor")),"Alto",IF(OR(AND(AE264="Muy Baja",AH264="Catastrófico"),AND(AE264="Baja",AH264="Catastrófico"),AND(AE264="Media",AH264="Catastrófico"),AND(AE264="Alta",AH264="Catastrófico"),AND(AE264="Muy Alta",AH264="Catastrófico")),"Extremo",""))))</f>
        <v>Alto</v>
      </c>
      <c r="AK264" s="196" t="str" cm="1">
        <f t="array" ref="AK264">_xlfn.IFS(AJ264="Bajo","Aceptar",AJ264="Moderado","Reducir",AJ264="Alto","Reducir",AJ264="Extremo","Reducir")</f>
        <v>Reducir</v>
      </c>
      <c r="AL264" s="20" t="str">
        <f>CONCATENATE(J264," Control"," 1")</f>
        <v>GINFO 44 Control 1</v>
      </c>
      <c r="AM264" s="22" t="s">
        <v>328</v>
      </c>
      <c r="AN264" s="22" t="s">
        <v>1641</v>
      </c>
      <c r="AO264" s="22" t="s">
        <v>1642</v>
      </c>
      <c r="AP264" s="22" t="str">
        <f t="shared" ref="AP264:AP267" si="1364">CONCATENATE(AM264," ",AN264," a través de ",AO264)</f>
        <v xml:space="preserve">El EQUIPO DE INFRAESTRUCTURA Y SOPORTE TECNOLÓGICO (SG) Verifica el cumplimiento de los Acuerdos de Niveles de Servicio (ANS) en los contratos de Infraestructura y Soporte Tecnológico con terceros,  a través de la validación técnica mensual de los indicadores contractuales y la identificación de posibles desviaciones en la prestación del servicio </v>
      </c>
      <c r="AQ264" s="20" t="s">
        <v>54</v>
      </c>
      <c r="AR264" s="20" t="str">
        <f t="shared" ref="AR264:AR267" si="1365">IF(OR(AQ264="Preventivo",AQ264="Detectivo"),"Probabilidad",IF(AQ264="Correctivo","Impacto",""))</f>
        <v>Probabilidad</v>
      </c>
      <c r="AS264" s="20" t="s">
        <v>56</v>
      </c>
      <c r="AT264" s="20" t="str">
        <f t="shared" ref="AT264:AT267" si="1366">IF(AND(AQ264="Preventivo",AS264="Automático"),"50%",IF(AND(AQ264="Preventivo",AS264="Manual"),"40%",IF(AND(AQ264="Detectivo",AS264="Automático"),"40%",IF(AND(AQ264="Detectivo",AS264="Manual"),"30%",IF(AND(AQ264="Correctivo",AS264="Automático"),"35%",IF(AND(AQ264="Correctivo",AS264="Manual"),"25%",""))))))</f>
        <v>30%</v>
      </c>
      <c r="AU264" s="20" t="s">
        <v>1</v>
      </c>
      <c r="AV264" s="20" t="s">
        <v>2</v>
      </c>
      <c r="AW264" s="20" t="s">
        <v>3</v>
      </c>
      <c r="AX264" s="21">
        <f t="shared" ref="AX264" si="1367">+IF(AR264="Probabilidad",AF264-(AF264*AT264),AF264)</f>
        <v>0.7</v>
      </c>
      <c r="AY264" s="20" t="str">
        <f t="shared" ref="AY264:AY267" si="1368">IFERROR(IF(AX264="","",IF(AX264&lt;=20%,"Muy Baja",IF(AX264&lt;=40%,"Baja",IF(AX264&lt;=60%,"Media",IF(AX264&lt;=80%,"Alta","Muy Alta"))))),"")</f>
        <v>Alta</v>
      </c>
      <c r="AZ264" s="21">
        <f t="shared" ref="AZ264" si="1369">+IF(AR264="Impacto",AI264-(AI264*AT264),AI264)</f>
        <v>0.6</v>
      </c>
      <c r="BA264" s="20" t="str">
        <f t="shared" ref="BA264:BA267" si="1370">IFERROR(IF(AZ264="","",IF(AZ264&lt;=0.2,"Leve",IF(AZ264&lt;=0.4,"Menor",IF(AZ264&lt;=0.6,"Moderado",IF(AZ264&lt;=0.8,"Mayor","Catastrófico"))))),"")</f>
        <v>Moderado</v>
      </c>
      <c r="BB264" s="159" t="str">
        <f t="shared" ref="BB264" si="1371">IF(OR(AND(AY267="Muy Baja",BA267="Leve"),AND(AY267="Muy Baja",BA267="Menor"),AND(AY267="Baja",BA267="Leve")),"Bajo",IF(OR(AND(AY267="Muy baja",BA267="Moderado"),AND(AY267="Baja",BA267="Menor"),AND(AY267="Baja",BA267="Moderado"),AND(AY267="Media",BA267="Leve"),AND(AY267="Media",BA267="Menor"),AND(AY267="Media",BA267="Moderado"),AND(AY267="Alta",BA267="Leve"),AND(AY267="Alta",BA267="Menor")),"Moderado",IF(OR(AND(AY267="Muy Baja",BA267="Mayor"),AND(AY267="Baja",BA267="Mayor"),AND(AY267="Media",BA267="Mayor"),AND(AY267="Alta",BA267="Moderado"),AND(AY267="Alta",BA267="Mayor"),AND(AY267="Muy Alta",BA267="Leve"),AND(AY267="Muy Alta",BA267="Menor"),AND(AY267="Muy Alta",BA267="Moderado"),AND(AY267="Muy Alta",BA267="Mayor")),"Alto",IF(OR(AND(AY267="Muy Baja",BA267="Catastrófico"),AND(AY267="Baja",BA267="Catastrófico"),AND(AY267="Media",BA267="Catastrófico"),AND(AY267="Alta",BA267="Catastrófico"),AND(AY267="Muy Alta",BA267="Catastrófico")),"Extremo",""))))</f>
        <v>Moderado</v>
      </c>
      <c r="BC264" s="159" t="str" cm="1">
        <f t="array" ref="BC264">_xlfn.IFS(BB264="Bajo","Aceptar",BB264="Moderado","Reducir",BB264="Alto","Reducir",BB264="Extremo","Reducir")</f>
        <v>Reducir</v>
      </c>
      <c r="BD264" s="197" t="str" cm="1">
        <f t="array" ref="BD264">_xlfn.IFS(BC264="Aceptar","No",BC264="Reducir","Si")</f>
        <v>Si</v>
      </c>
      <c r="BE264" s="20" t="str">
        <f>CONCATENATE(J264," Acción preventiva"," 1")</f>
        <v>GINFO 44 Acción preventiva 1</v>
      </c>
      <c r="BF264" s="22" t="s">
        <v>328</v>
      </c>
      <c r="BG264" s="22" t="s">
        <v>1657</v>
      </c>
      <c r="BH264" s="22" t="s">
        <v>1658</v>
      </c>
      <c r="BI264" s="20">
        <f t="shared" ref="BI264:BI267" si="1372">+SUM(BJ264:BU264)</f>
        <v>1</v>
      </c>
      <c r="BJ264" s="20"/>
      <c r="BK264" s="20"/>
      <c r="BL264" s="20"/>
      <c r="BM264" s="20"/>
      <c r="BN264" s="20"/>
      <c r="BO264" s="20"/>
      <c r="BP264" s="20"/>
      <c r="BQ264" s="20"/>
      <c r="BR264" s="20"/>
      <c r="BS264" s="20"/>
      <c r="BT264" s="20">
        <v>1</v>
      </c>
      <c r="BU264" s="20"/>
      <c r="BV264" s="200">
        <f t="shared" si="1044"/>
        <v>0</v>
      </c>
      <c r="BW264" s="37"/>
      <c r="BX264" s="37"/>
      <c r="BY264" s="37"/>
      <c r="BZ264" s="37"/>
      <c r="CA264" s="37"/>
      <c r="CB264" s="37"/>
      <c r="CC264" s="37"/>
      <c r="CD264" s="37"/>
      <c r="CE264" s="37"/>
      <c r="CF264" s="37"/>
      <c r="CG264" s="37"/>
      <c r="CH264" s="37"/>
      <c r="CI264" s="37">
        <f t="shared" ref="CI264:CI327" si="1373">+SUM(BW264:CH264)</f>
        <v>0</v>
      </c>
      <c r="CJ264" s="38"/>
      <c r="CK264" s="23"/>
      <c r="CL264" s="24"/>
      <c r="CM264" s="166">
        <f t="shared" ref="CM264" si="1374">+AD264</f>
        <v>31536000</v>
      </c>
      <c r="CN264" s="25">
        <f t="shared" ref="CN264" si="1375">1-(CL264/CM264)</f>
        <v>1</v>
      </c>
      <c r="CO264" s="23" t="str" cm="1">
        <f t="array" ref="CO264">+_xlfn.IFS(CN264&lt;0.8,"Cambio",CN264&lt;0.9,"Revisión de control",CN264&gt;0.89,"Se mantiene")</f>
        <v>Se mantiene</v>
      </c>
      <c r="CP264" s="144"/>
      <c r="CQ264" s="144"/>
      <c r="CR264" s="144"/>
      <c r="CS264" s="144"/>
      <c r="CT264" s="25">
        <f t="shared" ref="CT264:CT267" si="1376">(_xlfn.IFS(CK264="",1,CK264="SI",0)+_xlfn.IFS(CP264="",1,CP264="SI",1,CP264="NO",0)+_xlfn.IFS(CQ264="",1,CQ264="SI",1,CQ264="NO",0)+_xlfn.IFS(CR264="",1,CR264="SI",1,CR264="NO",0)+_xlfn.IFS(CS264="",1,CS264="SI",1,CS264="NO",0))/5</f>
        <v>1</v>
      </c>
    </row>
    <row r="265" spans="1:98" ht="60" customHeight="1" x14ac:dyDescent="0.35">
      <c r="A265" s="147" t="s">
        <v>1629</v>
      </c>
      <c r="B265" s="205"/>
      <c r="C265" s="148" t="s">
        <v>153</v>
      </c>
      <c r="D265" s="173"/>
      <c r="E265" s="176"/>
      <c r="F265" s="173"/>
      <c r="G265" s="208"/>
      <c r="H265" s="157"/>
      <c r="I265" s="182"/>
      <c r="J265" s="160"/>
      <c r="K265" s="160"/>
      <c r="L265" s="184"/>
      <c r="M265" s="186"/>
      <c r="N265" s="189"/>
      <c r="O265" s="192"/>
      <c r="P265" s="182"/>
      <c r="Q265" s="192"/>
      <c r="R265" s="182"/>
      <c r="S265" s="182"/>
      <c r="T265" s="182"/>
      <c r="U265" s="157"/>
      <c r="V265" s="162"/>
      <c r="W265" s="162"/>
      <c r="X265" s="194"/>
      <c r="Y265" s="160"/>
      <c r="Z265" s="160"/>
      <c r="AA265" s="164"/>
      <c r="AB265" s="164"/>
      <c r="AC265" s="164"/>
      <c r="AD265" s="195"/>
      <c r="AE265" s="157"/>
      <c r="AF265" s="158"/>
      <c r="AG265" s="157"/>
      <c r="AH265" s="157"/>
      <c r="AI265" s="158"/>
      <c r="AJ265" s="157"/>
      <c r="AK265" s="196"/>
      <c r="AL265" s="20" t="str">
        <f>CONCATENATE(J264," Control"," 2")</f>
        <v>GINFO 44 Control 2</v>
      </c>
      <c r="AM265" s="22" t="s">
        <v>328</v>
      </c>
      <c r="AN265" s="22" t="s">
        <v>1643</v>
      </c>
      <c r="AO265" s="2" t="s">
        <v>1644</v>
      </c>
      <c r="AP265" s="22" t="str">
        <f t="shared" si="1364"/>
        <v xml:space="preserve">El EQUIPO DE INFRAESTRUCTURA Y SOPORTE TECNOLÓGICO (SG) Realiza pruebas a las copias de seguridad de los servidores a través de la recuperación de información para asegurar la disponibilidad de los datos. </v>
      </c>
      <c r="AQ265" s="20" t="s">
        <v>53</v>
      </c>
      <c r="AR265" s="20" t="str">
        <f t="shared" si="1365"/>
        <v>Probabilidad</v>
      </c>
      <c r="AS265" s="20" t="s">
        <v>56</v>
      </c>
      <c r="AT265" s="20" t="str">
        <f t="shared" si="1366"/>
        <v>40%</v>
      </c>
      <c r="AU265" s="20" t="s">
        <v>1</v>
      </c>
      <c r="AV265" s="20" t="s">
        <v>6</v>
      </c>
      <c r="AW265" s="20" t="s">
        <v>3</v>
      </c>
      <c r="AX265" s="21">
        <f t="shared" ref="AX265:AX267" si="1377">+IF(AR265="Probabilidad",AX264-(AX264*AT265),AX264)</f>
        <v>0.42</v>
      </c>
      <c r="AY265" s="20" t="str">
        <f t="shared" si="1368"/>
        <v>Media</v>
      </c>
      <c r="AZ265" s="21">
        <f t="shared" ref="AZ265:AZ267" si="1378">+IF(AR265="Impacto",AZ264-(AZ264*AT265),AZ264)</f>
        <v>0.6</v>
      </c>
      <c r="BA265" s="20" t="str">
        <f t="shared" si="1370"/>
        <v>Moderado</v>
      </c>
      <c r="BB265" s="160"/>
      <c r="BC265" s="160"/>
      <c r="BD265" s="198"/>
      <c r="BE265" s="20" t="str">
        <f>CONCATENATE(J264," Acción preventiva"," 2")</f>
        <v>GINFO 44 Acción preventiva 2</v>
      </c>
      <c r="BF265" s="22" t="s">
        <v>328</v>
      </c>
      <c r="BG265" s="22" t="s">
        <v>1659</v>
      </c>
      <c r="BH265" s="22" t="s">
        <v>1660</v>
      </c>
      <c r="BI265" s="20">
        <f t="shared" si="1372"/>
        <v>2</v>
      </c>
      <c r="BJ265" s="20"/>
      <c r="BK265" s="20"/>
      <c r="BL265" s="20"/>
      <c r="BM265" s="20"/>
      <c r="BN265" s="20"/>
      <c r="BO265" s="20">
        <v>1</v>
      </c>
      <c r="BP265" s="20"/>
      <c r="BQ265" s="20"/>
      <c r="BR265" s="20"/>
      <c r="BS265" s="20"/>
      <c r="BT265" s="20">
        <v>1</v>
      </c>
      <c r="BU265" s="20"/>
      <c r="BV265" s="200"/>
      <c r="BW265" s="37"/>
      <c r="BX265" s="37"/>
      <c r="BY265" s="37"/>
      <c r="BZ265" s="37"/>
      <c r="CA265" s="37"/>
      <c r="CB265" s="37"/>
      <c r="CC265" s="37"/>
      <c r="CD265" s="37"/>
      <c r="CE265" s="37"/>
      <c r="CF265" s="37"/>
      <c r="CG265" s="37"/>
      <c r="CH265" s="37"/>
      <c r="CI265" s="37">
        <f t="shared" si="1373"/>
        <v>0</v>
      </c>
      <c r="CJ265" s="38"/>
      <c r="CK265" s="23"/>
      <c r="CL265" s="24"/>
      <c r="CM265" s="167"/>
      <c r="CN265" s="25">
        <f t="shared" ref="CN265" si="1379">1-(CL265/CM264)</f>
        <v>1</v>
      </c>
      <c r="CO265" s="23" t="str" cm="1">
        <f t="array" ref="CO265">+_xlfn.IFS(CN265&lt;0.8,"Cambio",CN265&lt;0.9,"Revisión de control",CN265&gt;0.89,"Se mantiene")</f>
        <v>Se mantiene</v>
      </c>
      <c r="CP265" s="144"/>
      <c r="CQ265" s="144"/>
      <c r="CR265" s="144"/>
      <c r="CS265" s="144"/>
      <c r="CT265" s="25">
        <f t="shared" si="1376"/>
        <v>1</v>
      </c>
    </row>
    <row r="266" spans="1:98" ht="60" customHeight="1" x14ac:dyDescent="0.35">
      <c r="A266" s="147" t="s">
        <v>1629</v>
      </c>
      <c r="B266" s="205"/>
      <c r="C266" s="148" t="s">
        <v>153</v>
      </c>
      <c r="D266" s="173"/>
      <c r="E266" s="176"/>
      <c r="F266" s="173"/>
      <c r="G266" s="208"/>
      <c r="H266" s="157"/>
      <c r="I266" s="182"/>
      <c r="J266" s="160"/>
      <c r="K266" s="160"/>
      <c r="L266" s="184"/>
      <c r="M266" s="186"/>
      <c r="N266" s="189"/>
      <c r="O266" s="192"/>
      <c r="P266" s="182"/>
      <c r="Q266" s="192"/>
      <c r="R266" s="182"/>
      <c r="S266" s="182"/>
      <c r="T266" s="182"/>
      <c r="U266" s="157"/>
      <c r="V266" s="162"/>
      <c r="W266" s="162"/>
      <c r="X266" s="194"/>
      <c r="Y266" s="160"/>
      <c r="Z266" s="160"/>
      <c r="AA266" s="164"/>
      <c r="AB266" s="164"/>
      <c r="AC266" s="164"/>
      <c r="AD266" s="195"/>
      <c r="AE266" s="157"/>
      <c r="AF266" s="158"/>
      <c r="AG266" s="157"/>
      <c r="AH266" s="157"/>
      <c r="AI266" s="158"/>
      <c r="AJ266" s="157"/>
      <c r="AK266" s="196"/>
      <c r="AL266" s="20" t="str">
        <f>CONCATENATE(J264," Control"," 3")</f>
        <v>GINFO 44 Control 3</v>
      </c>
      <c r="AM266" s="22" t="s">
        <v>328</v>
      </c>
      <c r="AN266" s="22" t="s">
        <v>1645</v>
      </c>
      <c r="AO266" s="22" t="s">
        <v>1646</v>
      </c>
      <c r="AP266" s="22" t="str">
        <f t="shared" si="1364"/>
        <v>El EQUIPO DE INFRAESTRUCTURA Y SOPORTE TECNOLÓGICO (SG) aplica las clausulas para el cumplimiento de los acuerdos de Niveles de Servicios (ANS) a través de la generación de informes de incumplimiento con evidencia en actas de seguimiento, reportes técnicos y registros de gestión contractual.</v>
      </c>
      <c r="AQ266" s="20" t="s">
        <v>55</v>
      </c>
      <c r="AR266" s="20" t="str">
        <f t="shared" si="1365"/>
        <v>Impacto</v>
      </c>
      <c r="AS266" s="20" t="s">
        <v>56</v>
      </c>
      <c r="AT266" s="20" t="str">
        <f t="shared" si="1366"/>
        <v>25%</v>
      </c>
      <c r="AU266" s="20" t="s">
        <v>1</v>
      </c>
      <c r="AV266" s="20" t="s">
        <v>6</v>
      </c>
      <c r="AW266" s="20" t="s">
        <v>3</v>
      </c>
      <c r="AX266" s="21">
        <f t="shared" si="1377"/>
        <v>0.42</v>
      </c>
      <c r="AY266" s="20" t="str">
        <f t="shared" si="1368"/>
        <v>Media</v>
      </c>
      <c r="AZ266" s="21">
        <f t="shared" si="1378"/>
        <v>0.44999999999999996</v>
      </c>
      <c r="BA266" s="20" t="str">
        <f t="shared" si="1370"/>
        <v>Moderado</v>
      </c>
      <c r="BB266" s="160"/>
      <c r="BC266" s="160"/>
      <c r="BD266" s="198"/>
      <c r="BE266" s="20" t="str">
        <f>CONCATENATE(J264," Acción preventiva"," 3")</f>
        <v>GINFO 44 Acción preventiva 3</v>
      </c>
      <c r="BF266" s="22"/>
      <c r="BG266" s="22"/>
      <c r="BH266" s="22"/>
      <c r="BI266" s="20">
        <f t="shared" si="1372"/>
        <v>0</v>
      </c>
      <c r="BJ266" s="20"/>
      <c r="BK266" s="20"/>
      <c r="BL266" s="20"/>
      <c r="BM266" s="20"/>
      <c r="BN266" s="20"/>
      <c r="BO266" s="20"/>
      <c r="BP266" s="20"/>
      <c r="BQ266" s="20"/>
      <c r="BR266" s="20"/>
      <c r="BS266" s="20"/>
      <c r="BT266" s="20"/>
      <c r="BU266" s="20"/>
      <c r="BV266" s="200"/>
      <c r="BW266" s="37"/>
      <c r="BX266" s="37"/>
      <c r="BY266" s="37"/>
      <c r="BZ266" s="37"/>
      <c r="CA266" s="37"/>
      <c r="CB266" s="37"/>
      <c r="CC266" s="37"/>
      <c r="CD266" s="37"/>
      <c r="CE266" s="37"/>
      <c r="CF266" s="37"/>
      <c r="CG266" s="37"/>
      <c r="CH266" s="37"/>
      <c r="CI266" s="37">
        <f t="shared" si="1373"/>
        <v>0</v>
      </c>
      <c r="CJ266" s="38"/>
      <c r="CK266" s="23"/>
      <c r="CL266" s="24"/>
      <c r="CM266" s="167"/>
      <c r="CN266" s="25">
        <f t="shared" ref="CN266" si="1380">1-(CL266/CM264)</f>
        <v>1</v>
      </c>
      <c r="CO266" s="23" t="str" cm="1">
        <f t="array" ref="CO266">+_xlfn.IFS(CN266&lt;0.8,"Cambio",CN266&lt;0.9,"Revisión de control",CN266&gt;0.89,"Se mantiene")</f>
        <v>Se mantiene</v>
      </c>
      <c r="CP266" s="144"/>
      <c r="CQ266" s="144"/>
      <c r="CR266" s="144"/>
      <c r="CS266" s="144"/>
      <c r="CT266" s="25">
        <f t="shared" si="1376"/>
        <v>1</v>
      </c>
    </row>
    <row r="267" spans="1:98" ht="60" customHeight="1" x14ac:dyDescent="0.35">
      <c r="A267" s="147" t="s">
        <v>1629</v>
      </c>
      <c r="B267" s="206"/>
      <c r="C267" s="148" t="s">
        <v>153</v>
      </c>
      <c r="D267" s="174"/>
      <c r="E267" s="177"/>
      <c r="F267" s="174"/>
      <c r="G267" s="208"/>
      <c r="H267" s="157"/>
      <c r="I267" s="183"/>
      <c r="J267" s="161"/>
      <c r="K267" s="161"/>
      <c r="L267" s="184"/>
      <c r="M267" s="187"/>
      <c r="N267" s="190"/>
      <c r="O267" s="193"/>
      <c r="P267" s="183"/>
      <c r="Q267" s="193"/>
      <c r="R267" s="183"/>
      <c r="S267" s="183"/>
      <c r="T267" s="183"/>
      <c r="U267" s="157"/>
      <c r="V267" s="162"/>
      <c r="W267" s="162"/>
      <c r="X267" s="194"/>
      <c r="Y267" s="161"/>
      <c r="Z267" s="161"/>
      <c r="AA267" s="165"/>
      <c r="AB267" s="165"/>
      <c r="AC267" s="165"/>
      <c r="AD267" s="195"/>
      <c r="AE267" s="157"/>
      <c r="AF267" s="158"/>
      <c r="AG267" s="157"/>
      <c r="AH267" s="157"/>
      <c r="AI267" s="158"/>
      <c r="AJ267" s="157"/>
      <c r="AK267" s="196"/>
      <c r="AL267" s="20" t="str">
        <f>CONCATENATE(J264," Control"," 4")</f>
        <v>GINFO 44 Control 4</v>
      </c>
      <c r="AM267" s="22" t="s">
        <v>328</v>
      </c>
      <c r="AN267" s="22" t="s">
        <v>1647</v>
      </c>
      <c r="AO267" s="22" t="s">
        <v>1648</v>
      </c>
      <c r="AP267" s="22" t="str">
        <f t="shared" si="1364"/>
        <v>El EQUIPO DE INFRAESTRUCTURA Y SOPORTE TECNOLÓGICO (SG) ejecuta la reconfiguración de los procesos de respaldo, la ejecución de nuevas copias completas y la verificación de su correcta restauración  a través de la disponibilidad e integridad de la información de manera inmediata ante la detección de fallas, dejando evidencia en registros de pruebas, reportes técnicos e incidentes gestionados.</v>
      </c>
      <c r="AQ267" s="20" t="s">
        <v>55</v>
      </c>
      <c r="AR267" s="20" t="str">
        <f t="shared" si="1365"/>
        <v>Impacto</v>
      </c>
      <c r="AS267" s="20" t="s">
        <v>56</v>
      </c>
      <c r="AT267" s="20" t="str">
        <f t="shared" si="1366"/>
        <v>25%</v>
      </c>
      <c r="AU267" s="20" t="s">
        <v>1</v>
      </c>
      <c r="AV267" s="20" t="s">
        <v>2</v>
      </c>
      <c r="AW267" s="20" t="s">
        <v>3</v>
      </c>
      <c r="AX267" s="21">
        <f t="shared" si="1377"/>
        <v>0.42</v>
      </c>
      <c r="AY267" s="20" t="str">
        <f t="shared" si="1368"/>
        <v>Media</v>
      </c>
      <c r="AZ267" s="21">
        <f t="shared" si="1378"/>
        <v>0.33749999999999997</v>
      </c>
      <c r="BA267" s="20" t="str">
        <f t="shared" si="1370"/>
        <v>Menor</v>
      </c>
      <c r="BB267" s="161"/>
      <c r="BC267" s="161"/>
      <c r="BD267" s="199"/>
      <c r="BE267" s="20" t="str">
        <f>CONCATENATE(J264," Acción preventiva"," 4")</f>
        <v>GINFO 44 Acción preventiva 4</v>
      </c>
      <c r="BF267" s="22"/>
      <c r="BG267" s="22"/>
      <c r="BH267" s="22"/>
      <c r="BI267" s="20">
        <f t="shared" si="1372"/>
        <v>0</v>
      </c>
      <c r="BJ267" s="20"/>
      <c r="BK267" s="20"/>
      <c r="BL267" s="20"/>
      <c r="BM267" s="20"/>
      <c r="BN267" s="20"/>
      <c r="BO267" s="20"/>
      <c r="BP267" s="20"/>
      <c r="BQ267" s="20"/>
      <c r="BR267" s="20"/>
      <c r="BS267" s="20"/>
      <c r="BT267" s="20"/>
      <c r="BU267" s="20"/>
      <c r="BV267" s="200"/>
      <c r="BW267" s="37"/>
      <c r="BX267" s="37"/>
      <c r="BY267" s="37"/>
      <c r="BZ267" s="37"/>
      <c r="CA267" s="37"/>
      <c r="CB267" s="37"/>
      <c r="CC267" s="37"/>
      <c r="CD267" s="37"/>
      <c r="CE267" s="37"/>
      <c r="CF267" s="37"/>
      <c r="CG267" s="37"/>
      <c r="CH267" s="37"/>
      <c r="CI267" s="37">
        <f t="shared" si="1373"/>
        <v>0</v>
      </c>
      <c r="CJ267" s="38"/>
      <c r="CK267" s="23"/>
      <c r="CL267" s="24"/>
      <c r="CM267" s="168"/>
      <c r="CN267" s="25">
        <f t="shared" ref="CN267" si="1381">1-(CL267/CM264)</f>
        <v>1</v>
      </c>
      <c r="CO267" s="23" t="str" cm="1">
        <f t="array" ref="CO267">+_xlfn.IFS(CN267&lt;0.8,"Cambio",CN267&lt;0.9,"Revisión de control",CN267&gt;0.89,"Se mantiene")</f>
        <v>Se mantiene</v>
      </c>
      <c r="CP267" s="144"/>
      <c r="CQ267" s="144"/>
      <c r="CR267" s="144"/>
      <c r="CS267" s="144"/>
      <c r="CT267" s="25">
        <f t="shared" si="1376"/>
        <v>1</v>
      </c>
    </row>
    <row r="268" spans="1:98" ht="60" customHeight="1" x14ac:dyDescent="0.35">
      <c r="A268" s="147" t="s">
        <v>1468</v>
      </c>
      <c r="B268" s="204" t="s">
        <v>152</v>
      </c>
      <c r="C268" s="148" t="s">
        <v>153</v>
      </c>
      <c r="D268" s="172" t="str">
        <f>VLOOKUP(B268,Datos!$B$65:$F$80,3,FALSE)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68" s="175" t="str">
        <f>VLOOKUP(B268,Datos!$B$65:$F$80,5,FALSE)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68" s="172" t="str">
        <f>VLOOKUP(B268,Datos!$B$65:$F$80,4,FALSE)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68" s="208" t="s">
        <v>1028</v>
      </c>
      <c r="H268" s="157" t="s">
        <v>1469</v>
      </c>
      <c r="I268" s="181">
        <f t="shared" ref="I268" si="1382">IF(K268="",0,1)</f>
        <v>1</v>
      </c>
      <c r="J268" s="159" t="str">
        <f t="shared" ref="J268" si="1383">CONCATENATE(C268," ",K268)</f>
        <v>GINFO 45</v>
      </c>
      <c r="K268" s="159">
        <v>45</v>
      </c>
      <c r="L268" s="184">
        <v>46150</v>
      </c>
      <c r="M268" s="185">
        <f ca="1">+TODAY()-L268</f>
        <v>1</v>
      </c>
      <c r="N268" s="188" t="s">
        <v>1631</v>
      </c>
      <c r="O268" s="191" t="s">
        <v>19</v>
      </c>
      <c r="P268" s="181">
        <f>VLOOKUP(O268,Datos!$B$20:$D$25,3,FALSE)</f>
        <v>0.2</v>
      </c>
      <c r="Q268" s="191" t="s">
        <v>32</v>
      </c>
      <c r="R268" s="181">
        <f>VLOOKUP(Q268,Datos!$C$20:$D$25,2,FALSE)</f>
        <v>0.8</v>
      </c>
      <c r="S268" s="181">
        <f t="shared" ref="S268" si="1384">+IF(P268="",R268,IF(R268="",P268,IF(P268&gt;R268,P268,R268)))</f>
        <v>0.8</v>
      </c>
      <c r="T268" s="181" t="str" cm="1">
        <f t="array" ref="T268">_xlfn.IFS(S268=P268,O268,S268=R268,Q268)</f>
        <v>El riesgo afecta la imagen de  la entidad con efecto publicitario sostenido a nivel de sector administrativo, nivel departamental o municipal</v>
      </c>
      <c r="U268" s="157" t="s">
        <v>4</v>
      </c>
      <c r="V268" s="162" t="s">
        <v>1473</v>
      </c>
      <c r="W268" s="162" t="s">
        <v>1474</v>
      </c>
      <c r="X268" s="194" t="str">
        <f t="shared" ref="X268" si="1385">CONCATENATE("Posibilidad de"," ",U268," ",V268," debido ",W268)</f>
        <v>Posibilidad de pérdida reputacional en la imagen de la Entidad ante los grupos de interés debido a la interrupción operativa como resultado de vulnerabilidades en la gestión de la seguridad y calidad de los sistemas tecnológicos.</v>
      </c>
      <c r="Y268" s="159" t="s">
        <v>210</v>
      </c>
      <c r="Z268" s="159" t="s">
        <v>214</v>
      </c>
      <c r="AA268" s="163" t="s">
        <v>257</v>
      </c>
      <c r="AB268" s="163" t="s">
        <v>224</v>
      </c>
      <c r="AC268" s="163" t="s">
        <v>1475</v>
      </c>
      <c r="AD268" s="195">
        <v>365</v>
      </c>
      <c r="AE268" s="157" t="str">
        <f t="shared" ref="AE268" si="1386">IF(AD268&lt;=0,"",IF(AD268&lt;=2,"Muy Baja",IF(AD268&lt;=24,"Baja",IF(AD268&lt;=500,"Media",IF(AD268&lt;=5000,"Alta","Muy Alta")))))</f>
        <v>Media</v>
      </c>
      <c r="AF268" s="158">
        <f t="shared" ref="AF268" si="1387">IF(AE268="","",IF(AE268="Muy Baja",0.2,IF(AE268="Baja",0.4,IF(AE268="Media",0.6,IF(AE268="Alta",0.8,IF(AE268="Muy Alta",1,))))))</f>
        <v>0.6</v>
      </c>
      <c r="AG268" s="158" t="str">
        <f t="shared" ref="AG268" si="1388">+T268</f>
        <v>El riesgo afecta la imagen de  la entidad con efecto publicitario sostenido a nivel de sector administrativo, nivel departamental o municipal</v>
      </c>
      <c r="AH268" s="157" t="str" cm="1">
        <f t="array" ref="AH268">_xlfn.IFS(AG268=Datos!$C$6,"Leve",AG268=Datos!$D$6,"Leve",AG268=Datos!$C$7,"Menor",AG268=Datos!$D$7,"Menor",AG268=Datos!$C$8,"Moderado",AG268=Datos!$D$8,"Moderado",AG268=Datos!$C$9,"Mayor",AG268=Datos!$D$9,"Mayor",AG268=Datos!$C$10,"Catastrófico",AG268=Datos!$D$10,"Catastrófico")</f>
        <v>Mayor</v>
      </c>
      <c r="AI268" s="158">
        <f t="shared" ref="AI268" si="1389">IF(AH268="","",IF(AH268="Leve",0.2,IF(AH268="Menor",0.4,IF(AH268="Moderado",0.6,IF(AH268="Mayor",0.8,IF(AH268="Catastrófico",1,))))))</f>
        <v>0.8</v>
      </c>
      <c r="AJ268" s="157" t="str">
        <f t="shared" ref="AJ268" si="1390">IF(OR(AND(AE268="Muy Baja",AH268="Leve"),AND(AE268="Muy Baja",AH268="Menor"),AND(AE268="Baja",AH268="Leve")),"Bajo",IF(OR(AND(AE268="Muy baja",AH268="Moderado"),AND(AE268="Baja",AH268="Menor"),AND(AE268="Baja",AH268="Moderado"),AND(AE268="Media",AH268="Leve"),AND(AE268="Media",AH268="Menor"),AND(AE268="Media",AH268="Moderado"),AND(AE268="Alta",AH268="Leve"),AND(AE268="Alta",AH268="Menor")),"Moderado",IF(OR(AND(AE268="Muy Baja",AH268="Mayor"),AND(AE268="Baja",AH268="Mayor"),AND(AE268="Media",AH268="Mayor"),AND(AE268="Alta",AH268="Moderado"),AND(AE268="Alta",AH268="Mayor"),AND(AE268="Muy Alta",AH268="Leve"),AND(AE268="Muy Alta",AH268="Menor"),AND(AE268="Muy Alta",AH268="Moderado"),AND(AE268="Muy Alta",AH268="Mayor")),"Alto",IF(OR(AND(AE268="Muy Baja",AH268="Catastrófico"),AND(AE268="Baja",AH268="Catastrófico"),AND(AE268="Media",AH268="Catastrófico"),AND(AE268="Alta",AH268="Catastrófico"),AND(AE268="Muy Alta",AH268="Catastrófico")),"Extremo",""))))</f>
        <v>Alto</v>
      </c>
      <c r="AK268" s="196" t="str" cm="1">
        <f t="array" ref="AK268">_xlfn.IFS(AJ268="Bajo","Aceptar",AJ268="Moderado","Reducir",AJ268="Alto","Reducir",AJ268="Extremo","Reducir")</f>
        <v>Reducir</v>
      </c>
      <c r="AL268" s="20" t="str">
        <f>CONCATENATE(J268," Control"," 1")</f>
        <v>GINFO 45 Control 1</v>
      </c>
      <c r="AM268" s="22" t="s">
        <v>1707</v>
      </c>
      <c r="AN268" s="22" t="s">
        <v>1478</v>
      </c>
      <c r="AO268" s="22" t="s">
        <v>1479</v>
      </c>
      <c r="AP268" s="22" t="str">
        <f t="shared" si="1342"/>
        <v>La SUBDIRECCIÓN DE SISTEMAS DE INFORMACIÓN DE TIERRAS – SSIT valida la continuidad operativa de la ejecución del mantenimiento preventivo y correctivo de la infraestructura tecnológica a través de contratos vigentes  con los proveedores y/o soporte interno especializado, conforme a los lineamientos técnicos establecidos y plan de contratación de la SSIT</v>
      </c>
      <c r="AQ268" s="20" t="s">
        <v>54</v>
      </c>
      <c r="AR268" s="20" t="str">
        <f t="shared" si="1234"/>
        <v>Probabilidad</v>
      </c>
      <c r="AS268" s="20" t="s">
        <v>56</v>
      </c>
      <c r="AT268" s="20" t="str">
        <f t="shared" si="1235"/>
        <v>30%</v>
      </c>
      <c r="AU268" s="20" t="s">
        <v>1</v>
      </c>
      <c r="AV268" s="20" t="s">
        <v>2</v>
      </c>
      <c r="AW268" s="20" t="s">
        <v>3</v>
      </c>
      <c r="AX268" s="21">
        <f t="shared" ref="AX268" si="1391">+IF(AR268="Probabilidad",AF268-(AF268*AT268),AF268)</f>
        <v>0.42</v>
      </c>
      <c r="AY268" s="20" t="str">
        <f t="shared" si="1040"/>
        <v>Media</v>
      </c>
      <c r="AZ268" s="21">
        <f t="shared" ref="AZ268" si="1392">+IF(AR268="Impacto",AI268-(AI268*AT268),AI268)</f>
        <v>0.8</v>
      </c>
      <c r="BA268" s="20" t="str">
        <f t="shared" si="1042"/>
        <v>Mayor</v>
      </c>
      <c r="BB268" s="159" t="str">
        <f t="shared" ref="BB268" si="1393">IF(OR(AND(AY271="Muy Baja",BA271="Leve"),AND(AY271="Muy Baja",BA271="Menor"),AND(AY271="Baja",BA271="Leve")),"Bajo",IF(OR(AND(AY271="Muy baja",BA271="Moderado"),AND(AY271="Baja",BA271="Menor"),AND(AY271="Baja",BA271="Moderado"),AND(AY271="Media",BA271="Leve"),AND(AY271="Media",BA271="Menor"),AND(AY271="Media",BA271="Moderado"),AND(AY271="Alta",BA271="Leve"),AND(AY271="Alta",BA271="Menor")),"Moderado",IF(OR(AND(AY271="Muy Baja",BA271="Mayor"),AND(AY271="Baja",BA271="Mayor"),AND(AY271="Media",BA271="Mayor"),AND(AY271="Alta",BA271="Moderado"),AND(AY271="Alta",BA271="Mayor"),AND(AY271="Muy Alta",BA271="Leve"),AND(AY271="Muy Alta",BA271="Menor"),AND(AY271="Muy Alta",BA271="Moderado"),AND(AY271="Muy Alta",BA271="Mayor")),"Alto",IF(OR(AND(AY271="Muy Baja",BA271="Catastrófico"),AND(AY271="Baja",BA271="Catastrófico"),AND(AY271="Media",BA271="Catastrófico"),AND(AY271="Alta",BA271="Catastrófico"),AND(AY271="Muy Alta",BA271="Catastrófico")),"Extremo",""))))</f>
        <v>Moderado</v>
      </c>
      <c r="BC268" s="159" t="str" cm="1">
        <f t="array" ref="BC268">_xlfn.IFS(BB268="Bajo","Aceptar",BB268="Moderado","Reducir",BB268="Alto","Reducir",BB268="Extremo","Reducir")</f>
        <v>Reducir</v>
      </c>
      <c r="BD268" s="197" t="str" cm="1">
        <f t="array" ref="BD268">_xlfn.IFS(BC268="Aceptar","No",BC268="Reducir","Si")</f>
        <v>Si</v>
      </c>
      <c r="BE268" s="20" t="str">
        <f>CONCATENATE(J268," Acción preventiva"," 1")</f>
        <v>GINFO 45 Acción preventiva 1</v>
      </c>
      <c r="BF268" s="22" t="s">
        <v>539</v>
      </c>
      <c r="BG268" s="22" t="s">
        <v>540</v>
      </c>
      <c r="BH268" s="22" t="s">
        <v>1486</v>
      </c>
      <c r="BI268" s="20">
        <f t="shared" si="1346"/>
        <v>1</v>
      </c>
      <c r="BJ268" s="20"/>
      <c r="BK268" s="20"/>
      <c r="BL268" s="20"/>
      <c r="BM268" s="20"/>
      <c r="BN268" s="20"/>
      <c r="BO268" s="20">
        <v>1</v>
      </c>
      <c r="BP268" s="20"/>
      <c r="BQ268" s="20"/>
      <c r="BR268" s="20"/>
      <c r="BS268" s="20"/>
      <c r="BT268" s="20"/>
      <c r="BU268" s="20"/>
      <c r="BV268" s="200">
        <f t="shared" ref="BV268:BV328" si="1394">+AVERAGE(CI268:CI271)/AVERAGE(BI268:BI271)</f>
        <v>0</v>
      </c>
      <c r="BW268" s="37"/>
      <c r="BX268" s="37"/>
      <c r="BY268" s="37"/>
      <c r="BZ268" s="37"/>
      <c r="CA268" s="37"/>
      <c r="CB268" s="37"/>
      <c r="CC268" s="37"/>
      <c r="CD268" s="37"/>
      <c r="CE268" s="37"/>
      <c r="CF268" s="37"/>
      <c r="CG268" s="37"/>
      <c r="CH268" s="37"/>
      <c r="CI268" s="37">
        <f t="shared" si="1373"/>
        <v>0</v>
      </c>
      <c r="CJ268" s="38"/>
      <c r="CK268" s="23"/>
      <c r="CL268" s="24"/>
      <c r="CM268" s="166">
        <f t="shared" ref="CM268" si="1395">+AD268</f>
        <v>365</v>
      </c>
      <c r="CN268" s="25">
        <f t="shared" ref="CN268" si="1396">1-(CL268/CM268)</f>
        <v>1</v>
      </c>
      <c r="CO268" s="23" t="str" cm="1">
        <f t="array" ref="CO268">+_xlfn.IFS(CN268&lt;0.8,"Cambio",CN268&lt;0.9,"Revisión de control",CN268&gt;0.89,"Se mantiene")</f>
        <v>Se mantiene</v>
      </c>
      <c r="CP268" s="144"/>
      <c r="CQ268" s="144"/>
      <c r="CR268" s="144"/>
      <c r="CS268" s="144"/>
      <c r="CT268" s="25">
        <f t="shared" si="1349"/>
        <v>1</v>
      </c>
    </row>
    <row r="269" spans="1:98" ht="60" customHeight="1" x14ac:dyDescent="0.35">
      <c r="A269" s="147" t="s">
        <v>1468</v>
      </c>
      <c r="B269" s="205"/>
      <c r="C269" s="148" t="s">
        <v>153</v>
      </c>
      <c r="D269" s="173"/>
      <c r="E269" s="176"/>
      <c r="F269" s="173"/>
      <c r="G269" s="208"/>
      <c r="H269" s="157"/>
      <c r="I269" s="182"/>
      <c r="J269" s="160"/>
      <c r="K269" s="160"/>
      <c r="L269" s="184"/>
      <c r="M269" s="186"/>
      <c r="N269" s="189"/>
      <c r="O269" s="192"/>
      <c r="P269" s="182"/>
      <c r="Q269" s="192"/>
      <c r="R269" s="182"/>
      <c r="S269" s="182"/>
      <c r="T269" s="182"/>
      <c r="U269" s="157"/>
      <c r="V269" s="162"/>
      <c r="W269" s="162"/>
      <c r="X269" s="194"/>
      <c r="Y269" s="160"/>
      <c r="Z269" s="160"/>
      <c r="AA269" s="164"/>
      <c r="AB269" s="164"/>
      <c r="AC269" s="164"/>
      <c r="AD269" s="195"/>
      <c r="AE269" s="157"/>
      <c r="AF269" s="158"/>
      <c r="AG269" s="157"/>
      <c r="AH269" s="157"/>
      <c r="AI269" s="158"/>
      <c r="AJ269" s="157"/>
      <c r="AK269" s="196"/>
      <c r="AL269" s="20" t="str">
        <f>CONCATENATE(J268," Control"," 2")</f>
        <v>GINFO 45 Control 2</v>
      </c>
      <c r="AM269" s="22" t="s">
        <v>1707</v>
      </c>
      <c r="AN269" s="22" t="s">
        <v>1480</v>
      </c>
      <c r="AO269" s="22" t="s">
        <v>1482</v>
      </c>
      <c r="AP269" s="22" t="str">
        <f t="shared" si="1342"/>
        <v>La SUBDIRECCIÓN DE SISTEMAS DE INFORMACIÓN DE TIERRAS – SSIT  ejecuta acciones de recuperación y remediación de los sistemas tecnológicos afectados cuando se presenten interrupciones operativas derivadas de vulnerabilidades en la seguridad o calidad de los sistemas, a través de la corrección de fallas, aplicación de parches, restauración de servicios y fortalecimiento de los controles de seguridad, dejando evidencia en el informe de atención del incidente y en el registro de cierre de las acciones correctivas implementadas.</v>
      </c>
      <c r="AQ269" s="20" t="s">
        <v>55</v>
      </c>
      <c r="AR269" s="20" t="str">
        <f t="shared" si="1234"/>
        <v>Impacto</v>
      </c>
      <c r="AS269" s="20" t="s">
        <v>56</v>
      </c>
      <c r="AT269" s="20" t="str">
        <f t="shared" si="1235"/>
        <v>25%</v>
      </c>
      <c r="AU269" s="20" t="s">
        <v>1</v>
      </c>
      <c r="AV269" s="20" t="s">
        <v>2</v>
      </c>
      <c r="AW269" s="20" t="s">
        <v>3</v>
      </c>
      <c r="AX269" s="21">
        <f t="shared" ref="AX269:AX271" si="1397">+IF(AR269="Probabilidad",AX268-(AX268*AT269),AX268)</f>
        <v>0.42</v>
      </c>
      <c r="AY269" s="20" t="str">
        <f t="shared" si="1040"/>
        <v>Media</v>
      </c>
      <c r="AZ269" s="21">
        <f t="shared" ref="AZ269:AZ271" si="1398">+IF(AR269="Impacto",AZ268-(AZ268*AT269),AZ268)</f>
        <v>0.60000000000000009</v>
      </c>
      <c r="BA269" s="20" t="str">
        <f t="shared" si="1042"/>
        <v>Moderado</v>
      </c>
      <c r="BB269" s="160"/>
      <c r="BC269" s="160"/>
      <c r="BD269" s="198"/>
      <c r="BE269" s="20" t="str">
        <f>CONCATENATE(J268," Acción preventiva"," 2")</f>
        <v>GINFO 45 Acción preventiva 2</v>
      </c>
      <c r="BF269" s="22"/>
      <c r="BG269" s="22"/>
      <c r="BH269" s="22"/>
      <c r="BI269" s="20">
        <f t="shared" si="1346"/>
        <v>0</v>
      </c>
      <c r="BJ269" s="20"/>
      <c r="BK269" s="20"/>
      <c r="BL269" s="20"/>
      <c r="BM269" s="20"/>
      <c r="BN269" s="20"/>
      <c r="BO269" s="20"/>
      <c r="BP269" s="20"/>
      <c r="BQ269" s="20"/>
      <c r="BR269" s="20"/>
      <c r="BS269" s="20"/>
      <c r="BT269" s="20"/>
      <c r="BU269" s="20"/>
      <c r="BV269" s="200"/>
      <c r="BW269" s="37"/>
      <c r="BX269" s="37"/>
      <c r="BY269" s="37"/>
      <c r="BZ269" s="37"/>
      <c r="CA269" s="37"/>
      <c r="CB269" s="37"/>
      <c r="CC269" s="37"/>
      <c r="CD269" s="37"/>
      <c r="CE269" s="37"/>
      <c r="CF269" s="37"/>
      <c r="CG269" s="37"/>
      <c r="CH269" s="37"/>
      <c r="CI269" s="37">
        <f t="shared" si="1373"/>
        <v>0</v>
      </c>
      <c r="CJ269" s="38"/>
      <c r="CK269" s="23"/>
      <c r="CL269" s="24"/>
      <c r="CM269" s="167"/>
      <c r="CN269" s="25">
        <f t="shared" ref="CN269" si="1399">1-(CL269/CM268)</f>
        <v>1</v>
      </c>
      <c r="CO269" s="23" t="str" cm="1">
        <f t="array" ref="CO269">+_xlfn.IFS(CN269&lt;0.8,"Cambio",CN269&lt;0.9,"Revisión de control",CN269&gt;0.89,"Se mantiene")</f>
        <v>Se mantiene</v>
      </c>
      <c r="CP269" s="144"/>
      <c r="CQ269" s="144"/>
      <c r="CR269" s="144"/>
      <c r="CS269" s="144"/>
      <c r="CT269" s="25">
        <f t="shared" si="1349"/>
        <v>1</v>
      </c>
    </row>
    <row r="270" spans="1:98" ht="60" customHeight="1" x14ac:dyDescent="0.35">
      <c r="A270" s="147" t="s">
        <v>1468</v>
      </c>
      <c r="B270" s="205"/>
      <c r="C270" s="148" t="s">
        <v>153</v>
      </c>
      <c r="D270" s="173"/>
      <c r="E270" s="176"/>
      <c r="F270" s="173"/>
      <c r="G270" s="208"/>
      <c r="H270" s="157"/>
      <c r="I270" s="182"/>
      <c r="J270" s="160"/>
      <c r="K270" s="160"/>
      <c r="L270" s="184"/>
      <c r="M270" s="186"/>
      <c r="N270" s="189"/>
      <c r="O270" s="192"/>
      <c r="P270" s="182"/>
      <c r="Q270" s="192"/>
      <c r="R270" s="182"/>
      <c r="S270" s="182"/>
      <c r="T270" s="182"/>
      <c r="U270" s="157"/>
      <c r="V270" s="162"/>
      <c r="W270" s="162"/>
      <c r="X270" s="194"/>
      <c r="Y270" s="160"/>
      <c r="Z270" s="160"/>
      <c r="AA270" s="164"/>
      <c r="AB270" s="164"/>
      <c r="AC270" s="164"/>
      <c r="AD270" s="195"/>
      <c r="AE270" s="157"/>
      <c r="AF270" s="158"/>
      <c r="AG270" s="157"/>
      <c r="AH270" s="157"/>
      <c r="AI270" s="158"/>
      <c r="AJ270" s="157"/>
      <c r="AK270" s="196"/>
      <c r="AL270" s="20" t="str">
        <f>CONCATENATE(J268," Control"," 3")</f>
        <v>GINFO 45 Control 3</v>
      </c>
      <c r="AM270" s="22"/>
      <c r="AN270" s="22"/>
      <c r="AO270" s="22"/>
      <c r="AP270" s="22" t="str">
        <f t="shared" si="1342"/>
        <v xml:space="preserve">  a través de </v>
      </c>
      <c r="AQ270" s="20"/>
      <c r="AR270" s="20" t="str">
        <f t="shared" si="1234"/>
        <v/>
      </c>
      <c r="AS270" s="20"/>
      <c r="AT270" s="20" t="str">
        <f t="shared" si="1235"/>
        <v/>
      </c>
      <c r="AU270" s="20"/>
      <c r="AV270" s="20"/>
      <c r="AW270" s="20"/>
      <c r="AX270" s="21">
        <f t="shared" si="1397"/>
        <v>0.42</v>
      </c>
      <c r="AY270" s="20" t="str">
        <f t="shared" si="1040"/>
        <v>Media</v>
      </c>
      <c r="AZ270" s="21">
        <f t="shared" si="1398"/>
        <v>0.60000000000000009</v>
      </c>
      <c r="BA270" s="20" t="str">
        <f t="shared" si="1042"/>
        <v>Moderado</v>
      </c>
      <c r="BB270" s="160"/>
      <c r="BC270" s="160"/>
      <c r="BD270" s="198"/>
      <c r="BE270" s="20" t="str">
        <f>CONCATENATE(J268," Acción preventiva"," 3")</f>
        <v>GINFO 45 Acción preventiva 3</v>
      </c>
      <c r="BF270" s="22"/>
      <c r="BG270" s="22"/>
      <c r="BH270" s="22"/>
      <c r="BI270" s="20">
        <f t="shared" si="1346"/>
        <v>0</v>
      </c>
      <c r="BJ270" s="20"/>
      <c r="BK270" s="20"/>
      <c r="BL270" s="20"/>
      <c r="BM270" s="20"/>
      <c r="BN270" s="20"/>
      <c r="BO270" s="20"/>
      <c r="BP270" s="20"/>
      <c r="BQ270" s="20"/>
      <c r="BR270" s="20"/>
      <c r="BS270" s="20"/>
      <c r="BT270" s="20"/>
      <c r="BU270" s="20"/>
      <c r="BV270" s="200"/>
      <c r="BW270" s="37"/>
      <c r="BX270" s="37"/>
      <c r="BY270" s="37"/>
      <c r="BZ270" s="37"/>
      <c r="CA270" s="37"/>
      <c r="CB270" s="37"/>
      <c r="CC270" s="37"/>
      <c r="CD270" s="37"/>
      <c r="CE270" s="37"/>
      <c r="CF270" s="37"/>
      <c r="CG270" s="37"/>
      <c r="CH270" s="37"/>
      <c r="CI270" s="37">
        <f t="shared" si="1373"/>
        <v>0</v>
      </c>
      <c r="CJ270" s="38"/>
      <c r="CK270" s="23"/>
      <c r="CL270" s="24"/>
      <c r="CM270" s="167"/>
      <c r="CN270" s="25">
        <f t="shared" ref="CN270" si="1400">1-(CL270/CM268)</f>
        <v>1</v>
      </c>
      <c r="CO270" s="23" t="str" cm="1">
        <f t="array" ref="CO270">+_xlfn.IFS(CN270&lt;0.8,"Cambio",CN270&lt;0.9,"Revisión de control",CN270&gt;0.89,"Se mantiene")</f>
        <v>Se mantiene</v>
      </c>
      <c r="CP270" s="144"/>
      <c r="CQ270" s="144"/>
      <c r="CR270" s="144"/>
      <c r="CS270" s="144"/>
      <c r="CT270" s="25">
        <f t="shared" si="1349"/>
        <v>1</v>
      </c>
    </row>
    <row r="271" spans="1:98" ht="60" customHeight="1" x14ac:dyDescent="0.35">
      <c r="A271" s="147" t="s">
        <v>1468</v>
      </c>
      <c r="B271" s="206"/>
      <c r="C271" s="148" t="s">
        <v>153</v>
      </c>
      <c r="D271" s="174"/>
      <c r="E271" s="177"/>
      <c r="F271" s="174"/>
      <c r="G271" s="208"/>
      <c r="H271" s="157"/>
      <c r="I271" s="183"/>
      <c r="J271" s="161"/>
      <c r="K271" s="161"/>
      <c r="L271" s="184"/>
      <c r="M271" s="187"/>
      <c r="N271" s="190"/>
      <c r="O271" s="193"/>
      <c r="P271" s="183"/>
      <c r="Q271" s="193"/>
      <c r="R271" s="183"/>
      <c r="S271" s="183"/>
      <c r="T271" s="183"/>
      <c r="U271" s="157"/>
      <c r="V271" s="162"/>
      <c r="W271" s="162"/>
      <c r="X271" s="194"/>
      <c r="Y271" s="161"/>
      <c r="Z271" s="161"/>
      <c r="AA271" s="165"/>
      <c r="AB271" s="165"/>
      <c r="AC271" s="165"/>
      <c r="AD271" s="195"/>
      <c r="AE271" s="157"/>
      <c r="AF271" s="158"/>
      <c r="AG271" s="157"/>
      <c r="AH271" s="157"/>
      <c r="AI271" s="158"/>
      <c r="AJ271" s="157"/>
      <c r="AK271" s="196"/>
      <c r="AL271" s="20" t="str">
        <f>CONCATENATE(J268," Control"," 4")</f>
        <v>GINFO 45 Control 4</v>
      </c>
      <c r="AM271" s="22"/>
      <c r="AN271" s="22"/>
      <c r="AO271" s="22"/>
      <c r="AP271" s="22" t="str">
        <f t="shared" si="1342"/>
        <v xml:space="preserve">  a través de </v>
      </c>
      <c r="AQ271" s="20"/>
      <c r="AR271" s="20" t="str">
        <f t="shared" si="1234"/>
        <v/>
      </c>
      <c r="AS271" s="20"/>
      <c r="AT271" s="20" t="str">
        <f t="shared" si="1235"/>
        <v/>
      </c>
      <c r="AU271" s="20"/>
      <c r="AV271" s="20"/>
      <c r="AW271" s="20"/>
      <c r="AX271" s="21">
        <f t="shared" si="1397"/>
        <v>0.42</v>
      </c>
      <c r="AY271" s="20" t="str">
        <f t="shared" si="1040"/>
        <v>Media</v>
      </c>
      <c r="AZ271" s="21">
        <f t="shared" si="1398"/>
        <v>0.60000000000000009</v>
      </c>
      <c r="BA271" s="20" t="str">
        <f t="shared" si="1042"/>
        <v>Moderado</v>
      </c>
      <c r="BB271" s="161"/>
      <c r="BC271" s="161"/>
      <c r="BD271" s="199"/>
      <c r="BE271" s="20" t="str">
        <f>CONCATENATE(J268," Acción preventiva"," 4")</f>
        <v>GINFO 45 Acción preventiva 4</v>
      </c>
      <c r="BF271" s="22"/>
      <c r="BG271" s="22"/>
      <c r="BH271" s="22"/>
      <c r="BI271" s="20">
        <f t="shared" si="1346"/>
        <v>0</v>
      </c>
      <c r="BJ271" s="20"/>
      <c r="BK271" s="20"/>
      <c r="BL271" s="20"/>
      <c r="BM271" s="20"/>
      <c r="BN271" s="20"/>
      <c r="BO271" s="20"/>
      <c r="BP271" s="20"/>
      <c r="BQ271" s="20"/>
      <c r="BR271" s="20"/>
      <c r="BS271" s="20"/>
      <c r="BT271" s="20"/>
      <c r="BU271" s="20"/>
      <c r="BV271" s="200"/>
      <c r="BW271" s="37"/>
      <c r="BX271" s="37"/>
      <c r="BY271" s="37"/>
      <c r="BZ271" s="37"/>
      <c r="CA271" s="37"/>
      <c r="CB271" s="37"/>
      <c r="CC271" s="37"/>
      <c r="CD271" s="37"/>
      <c r="CE271" s="37"/>
      <c r="CF271" s="37"/>
      <c r="CG271" s="37"/>
      <c r="CH271" s="37"/>
      <c r="CI271" s="37">
        <f t="shared" si="1373"/>
        <v>0</v>
      </c>
      <c r="CJ271" s="38"/>
      <c r="CK271" s="23"/>
      <c r="CL271" s="24"/>
      <c r="CM271" s="168"/>
      <c r="CN271" s="25">
        <f t="shared" ref="CN271" si="1401">1-(CL271/CM268)</f>
        <v>1</v>
      </c>
      <c r="CO271" s="23" t="str" cm="1">
        <f t="array" ref="CO271">+_xlfn.IFS(CN271&lt;0.8,"Cambio",CN271&lt;0.9,"Revisión de control",CN271&gt;0.89,"Se mantiene")</f>
        <v>Se mantiene</v>
      </c>
      <c r="CP271" s="144"/>
      <c r="CQ271" s="144"/>
      <c r="CR271" s="144"/>
      <c r="CS271" s="144"/>
      <c r="CT271" s="25">
        <f t="shared" si="1349"/>
        <v>1</v>
      </c>
    </row>
    <row r="272" spans="1:98" ht="60" customHeight="1" x14ac:dyDescent="0.35">
      <c r="A272" s="147" t="s">
        <v>1629</v>
      </c>
      <c r="B272" s="204" t="s">
        <v>152</v>
      </c>
      <c r="C272" s="148" t="s">
        <v>153</v>
      </c>
      <c r="D272" s="172" t="str">
        <f>VLOOKUP(B272,Datos!$B$65:$F$80,3,FALSE)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72" s="175" t="str">
        <f>VLOOKUP(B272,Datos!$B$65:$F$80,5,FALSE)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72" s="172" t="str">
        <f>VLOOKUP(B272,Datos!$B$65:$F$80,4,FALSE)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72" s="208" t="s">
        <v>1028</v>
      </c>
      <c r="H272" s="157" t="s">
        <v>1630</v>
      </c>
      <c r="I272" s="181">
        <f t="shared" ref="I272" si="1402">IF(K272="",0,1)</f>
        <v>1</v>
      </c>
      <c r="J272" s="159" t="str">
        <f t="shared" ref="J272" si="1403">CONCATENATE(C272," ",K272)</f>
        <v>GINFO 46</v>
      </c>
      <c r="K272" s="159">
        <v>46</v>
      </c>
      <c r="L272" s="184">
        <v>46150</v>
      </c>
      <c r="M272" s="185">
        <f ca="1">+TODAY()-L272</f>
        <v>1</v>
      </c>
      <c r="N272" s="188" t="s">
        <v>1632</v>
      </c>
      <c r="O272" s="191" t="s">
        <v>19</v>
      </c>
      <c r="P272" s="181">
        <f>VLOOKUP(O272,Datos!$B$20:$D$25,3,FALSE)</f>
        <v>0.2</v>
      </c>
      <c r="Q272" s="191" t="s">
        <v>28</v>
      </c>
      <c r="R272" s="181">
        <f>VLOOKUP(Q272,Datos!$C$20:$D$25,2,FALSE)</f>
        <v>0.6</v>
      </c>
      <c r="S272" s="181">
        <f t="shared" ref="S272" si="1404">+IF(P272="",R272,IF(R272="",P272,IF(P272&gt;R272,P272,R272)))</f>
        <v>0.6</v>
      </c>
      <c r="T272" s="181" t="str" cm="1">
        <f t="array" ref="T272">_xlfn.IFS(S272=P272,O272,S272=R272,Q272)</f>
        <v>El riesgo afecta la imagen de la entidad con algunos usuarios de relevancia frente al logro de los objetivos</v>
      </c>
      <c r="U272" s="157" t="s">
        <v>4</v>
      </c>
      <c r="V272" s="162" t="s">
        <v>1638</v>
      </c>
      <c r="W272" s="162" t="s">
        <v>1636</v>
      </c>
      <c r="X272" s="194" t="str">
        <f t="shared" ref="X272" si="1405">CONCATENATE("Posibilidad de"," ",U272," ",V272," debido ",W272)</f>
        <v>Posibilidad de pérdida reputacional en la imagen de la entidad ante los grupo de interés por inoportunidad en la atención de los casos atendidos por el equipo de infraestructura y soporte técnico debido a la falta de personal para atender las solicitudes, atención errada, parcial o incompleta a las misma o falta de conocimiento en el manejo de la herramienta de gestión de servicios</v>
      </c>
      <c r="Y272" s="159" t="s">
        <v>210</v>
      </c>
      <c r="Z272" s="159" t="s">
        <v>214</v>
      </c>
      <c r="AA272" s="163" t="s">
        <v>257</v>
      </c>
      <c r="AB272" s="163" t="s">
        <v>226</v>
      </c>
      <c r="AC272" s="163" t="s">
        <v>1640</v>
      </c>
      <c r="AD272" s="195">
        <v>54000</v>
      </c>
      <c r="AE272" s="157" t="str">
        <f t="shared" ref="AE272" si="1406">IF(AD272&lt;=0,"",IF(AD272&lt;=2,"Muy Baja",IF(AD272&lt;=24,"Baja",IF(AD272&lt;=500,"Media",IF(AD272&lt;=5000,"Alta","Muy Alta")))))</f>
        <v>Muy Alta</v>
      </c>
      <c r="AF272" s="158">
        <f t="shared" ref="AF272" si="1407">IF(AE272="","",IF(AE272="Muy Baja",0.2,IF(AE272="Baja",0.4,IF(AE272="Media",0.6,IF(AE272="Alta",0.8,IF(AE272="Muy Alta",1,))))))</f>
        <v>1</v>
      </c>
      <c r="AG272" s="158" t="str">
        <f t="shared" ref="AG272" si="1408">+T272</f>
        <v>El riesgo afecta la imagen de la entidad con algunos usuarios de relevancia frente al logro de los objetivos</v>
      </c>
      <c r="AH272" s="157" t="str" cm="1">
        <f t="array" ref="AH272">_xlfn.IFS(AG272=Datos!$C$6,"Leve",AG272=Datos!$D$6,"Leve",AG272=Datos!$C$7,"Menor",AG272=Datos!$D$7,"Menor",AG272=Datos!$C$8,"Moderado",AG272=Datos!$D$8,"Moderado",AG272=Datos!$C$9,"Mayor",AG272=Datos!$D$9,"Mayor",AG272=Datos!$C$10,"Catastrófico",AG272=Datos!$D$10,"Catastrófico")</f>
        <v>Moderado</v>
      </c>
      <c r="AI272" s="158">
        <f t="shared" ref="AI272" si="1409">IF(AH272="","",IF(AH272="Leve",0.2,IF(AH272="Menor",0.4,IF(AH272="Moderado",0.6,IF(AH272="Mayor",0.8,IF(AH272="Catastrófico",1,))))))</f>
        <v>0.6</v>
      </c>
      <c r="AJ272" s="157" t="str">
        <f t="shared" ref="AJ272" si="1410">IF(OR(AND(AE272="Muy Baja",AH272="Leve"),AND(AE272="Muy Baja",AH272="Menor"),AND(AE272="Baja",AH272="Leve")),"Bajo",IF(OR(AND(AE272="Muy baja",AH272="Moderado"),AND(AE272="Baja",AH272="Menor"),AND(AE272="Baja",AH272="Moderado"),AND(AE272="Media",AH272="Leve"),AND(AE272="Media",AH272="Menor"),AND(AE272="Media",AH272="Moderado"),AND(AE272="Alta",AH272="Leve"),AND(AE272="Alta",AH272="Menor")),"Moderado",IF(OR(AND(AE272="Muy Baja",AH272="Mayor"),AND(AE272="Baja",AH272="Mayor"),AND(AE272="Media",AH272="Mayor"),AND(AE272="Alta",AH272="Moderado"),AND(AE272="Alta",AH272="Mayor"),AND(AE272="Muy Alta",AH272="Leve"),AND(AE272="Muy Alta",AH272="Menor"),AND(AE272="Muy Alta",AH272="Moderado"),AND(AE272="Muy Alta",AH272="Mayor")),"Alto",IF(OR(AND(AE272="Muy Baja",AH272="Catastrófico"),AND(AE272="Baja",AH272="Catastrófico"),AND(AE272="Media",AH272="Catastrófico"),AND(AE272="Alta",AH272="Catastrófico"),AND(AE272="Muy Alta",AH272="Catastrófico")),"Extremo",""))))</f>
        <v>Alto</v>
      </c>
      <c r="AK272" s="196" t="str" cm="1">
        <f t="array" ref="AK272">_xlfn.IFS(AJ272="Bajo","Aceptar",AJ272="Moderado","Reducir",AJ272="Alto","Reducir",AJ272="Extremo","Reducir")</f>
        <v>Reducir</v>
      </c>
      <c r="AL272" s="20" t="str">
        <f>CONCATENATE(J272," Control"," 1")</f>
        <v>GINFO 46 Control 1</v>
      </c>
      <c r="AM272" s="22" t="s">
        <v>328</v>
      </c>
      <c r="AN272" s="22" t="s">
        <v>1649</v>
      </c>
      <c r="AO272" s="22" t="s">
        <v>1650</v>
      </c>
      <c r="AP272" s="22" t="str">
        <f t="shared" si="1342"/>
        <v>El EQUIPO DE INFRAESTRUCTURA Y SOPORTE TECNOLÓGICO (SG) revisa las  alertas de vencimiento  para la atención de casos  a través de del seguimiento al CAS y/o  correo electrónico mensualmente</v>
      </c>
      <c r="AQ272" s="20" t="s">
        <v>54</v>
      </c>
      <c r="AR272" s="20" t="str">
        <f t="shared" si="1234"/>
        <v>Probabilidad</v>
      </c>
      <c r="AS272" s="20" t="s">
        <v>56</v>
      </c>
      <c r="AT272" s="20" t="str">
        <f t="shared" si="1235"/>
        <v>30%</v>
      </c>
      <c r="AU272" s="20" t="s">
        <v>1</v>
      </c>
      <c r="AV272" s="20" t="s">
        <v>2</v>
      </c>
      <c r="AW272" s="20" t="s">
        <v>3</v>
      </c>
      <c r="AX272" s="21">
        <f t="shared" ref="AX272" si="1411">+IF(AR272="Probabilidad",AF272-(AF272*AT272),AF272)</f>
        <v>0.7</v>
      </c>
      <c r="AY272" s="20" t="str">
        <f t="shared" ref="AY272:AY275" si="1412">IFERROR(IF(AX272="","",IF(AX272&lt;=20%,"Muy Baja",IF(AX272&lt;=40%,"Baja",IF(AX272&lt;=60%,"Media",IF(AX272&lt;=80%,"Alta","Muy Alta"))))),"")</f>
        <v>Alta</v>
      </c>
      <c r="AZ272" s="21">
        <f t="shared" ref="AZ272" si="1413">+IF(AR272="Impacto",AI272-(AI272*AT272),AI272)</f>
        <v>0.6</v>
      </c>
      <c r="BA272" s="20" t="str">
        <f t="shared" ref="BA272:BA275" si="1414">IFERROR(IF(AZ272="","",IF(AZ272&lt;=0.2,"Leve",IF(AZ272&lt;=0.4,"Menor",IF(AZ272&lt;=0.6,"Moderado",IF(AZ272&lt;=0.8,"Mayor","Catastrófico"))))),"")</f>
        <v>Moderado</v>
      </c>
      <c r="BB272" s="159" t="str">
        <f t="shared" ref="BB272" si="1415">IF(OR(AND(AY275="Muy Baja",BA275="Leve"),AND(AY275="Muy Baja",BA275="Menor"),AND(AY275="Baja",BA275="Leve")),"Bajo",IF(OR(AND(AY275="Muy baja",BA275="Moderado"),AND(AY275="Baja",BA275="Menor"),AND(AY275="Baja",BA275="Moderado"),AND(AY275="Media",BA275="Leve"),AND(AY275="Media",BA275="Menor"),AND(AY275="Media",BA275="Moderado"),AND(AY275="Alta",BA275="Leve"),AND(AY275="Alta",BA275="Menor")),"Moderado",IF(OR(AND(AY275="Muy Baja",BA275="Mayor"),AND(AY275="Baja",BA275="Mayor"),AND(AY275="Media",BA275="Mayor"),AND(AY275="Alta",BA275="Moderado"),AND(AY275="Alta",BA275="Mayor"),AND(AY275="Muy Alta",BA275="Leve"),AND(AY275="Muy Alta",BA275="Menor"),AND(AY275="Muy Alta",BA275="Moderado"),AND(AY275="Muy Alta",BA275="Mayor")),"Alto",IF(OR(AND(AY275="Muy Baja",BA275="Catastrófico"),AND(AY275="Baja",BA275="Catastrófico"),AND(AY275="Media",BA275="Catastrófico"),AND(AY275="Alta",BA275="Catastrófico"),AND(AY275="Muy Alta",BA275="Catastrófico")),"Extremo",""))))</f>
        <v>Alto</v>
      </c>
      <c r="BC272" s="159" t="str" cm="1">
        <f t="array" ref="BC272">_xlfn.IFS(BB272="Bajo","Aceptar",BB272="Moderado","Reducir",BB272="Alto","Reducir",BB272="Extremo","Reducir")</f>
        <v>Reducir</v>
      </c>
      <c r="BD272" s="197" t="str" cm="1">
        <f t="array" ref="BD272">_xlfn.IFS(BC272="Aceptar","No",BC272="Reducir","Si")</f>
        <v>Si</v>
      </c>
      <c r="BE272" s="20" t="str">
        <f>CONCATENATE(J272," Acción preventiva"," 1")</f>
        <v>GINFO 46 Acción preventiva 1</v>
      </c>
      <c r="BF272" s="22" t="s">
        <v>328</v>
      </c>
      <c r="BG272" s="22" t="s">
        <v>1661</v>
      </c>
      <c r="BH272" s="22" t="s">
        <v>1662</v>
      </c>
      <c r="BI272" s="20">
        <f t="shared" si="1346"/>
        <v>2</v>
      </c>
      <c r="BJ272" s="20"/>
      <c r="BK272" s="20"/>
      <c r="BL272" s="20"/>
      <c r="BM272" s="20"/>
      <c r="BN272" s="20"/>
      <c r="BO272" s="20">
        <v>1</v>
      </c>
      <c r="BP272" s="20"/>
      <c r="BQ272" s="20"/>
      <c r="BR272" s="20"/>
      <c r="BS272" s="20"/>
      <c r="BT272" s="20">
        <v>1</v>
      </c>
      <c r="BU272" s="20"/>
      <c r="BV272" s="200">
        <f t="shared" si="1394"/>
        <v>0</v>
      </c>
      <c r="BW272" s="37"/>
      <c r="BX272" s="37"/>
      <c r="BY272" s="37"/>
      <c r="BZ272" s="37"/>
      <c r="CA272" s="37"/>
      <c r="CB272" s="37"/>
      <c r="CC272" s="37"/>
      <c r="CD272" s="37"/>
      <c r="CE272" s="37"/>
      <c r="CF272" s="37"/>
      <c r="CG272" s="37"/>
      <c r="CH272" s="37"/>
      <c r="CI272" s="37">
        <f t="shared" si="1373"/>
        <v>0</v>
      </c>
      <c r="CJ272" s="38"/>
      <c r="CK272" s="23"/>
      <c r="CL272" s="24"/>
      <c r="CM272" s="166">
        <f t="shared" ref="CM272" si="1416">+AD272</f>
        <v>54000</v>
      </c>
      <c r="CN272" s="25">
        <f t="shared" ref="CN272" si="1417">1-(CL272/CM272)</f>
        <v>1</v>
      </c>
      <c r="CO272" s="23" t="str" cm="1">
        <f t="array" ref="CO272">+_xlfn.IFS(CN272&lt;0.8,"Cambio",CN272&lt;0.9,"Revisión de control",CN272&gt;0.89,"Se mantiene")</f>
        <v>Se mantiene</v>
      </c>
      <c r="CP272" s="144"/>
      <c r="CQ272" s="144"/>
      <c r="CR272" s="144"/>
      <c r="CS272" s="144"/>
      <c r="CT272" s="25">
        <f t="shared" si="1349"/>
        <v>1</v>
      </c>
    </row>
    <row r="273" spans="1:98" ht="60" customHeight="1" x14ac:dyDescent="0.35">
      <c r="A273" s="147" t="s">
        <v>1629</v>
      </c>
      <c r="B273" s="205"/>
      <c r="C273" s="148" t="s">
        <v>153</v>
      </c>
      <c r="D273" s="173"/>
      <c r="E273" s="176"/>
      <c r="F273" s="173"/>
      <c r="G273" s="208"/>
      <c r="H273" s="157"/>
      <c r="I273" s="182"/>
      <c r="J273" s="160"/>
      <c r="K273" s="160"/>
      <c r="L273" s="184"/>
      <c r="M273" s="186"/>
      <c r="N273" s="189"/>
      <c r="O273" s="192"/>
      <c r="P273" s="182"/>
      <c r="Q273" s="192"/>
      <c r="R273" s="182"/>
      <c r="S273" s="182"/>
      <c r="T273" s="182"/>
      <c r="U273" s="157"/>
      <c r="V273" s="162"/>
      <c r="W273" s="162"/>
      <c r="X273" s="194"/>
      <c r="Y273" s="160"/>
      <c r="Z273" s="160"/>
      <c r="AA273" s="164"/>
      <c r="AB273" s="164"/>
      <c r="AC273" s="164"/>
      <c r="AD273" s="195"/>
      <c r="AE273" s="157"/>
      <c r="AF273" s="158"/>
      <c r="AG273" s="157"/>
      <c r="AH273" s="157"/>
      <c r="AI273" s="158"/>
      <c r="AJ273" s="157"/>
      <c r="AK273" s="196"/>
      <c r="AL273" s="20" t="str">
        <f>CONCATENATE(J272," Control"," 2")</f>
        <v>GINFO 46 Control 2</v>
      </c>
      <c r="AM273" s="22" t="s">
        <v>328</v>
      </c>
      <c r="AN273" s="22" t="s">
        <v>1651</v>
      </c>
      <c r="AO273" s="2" t="s">
        <v>1652</v>
      </c>
      <c r="AP273" s="22" t="str">
        <f t="shared" si="1342"/>
        <v>El EQUIPO DE INFRAESTRUCTURA Y SOPORTE TECNOLÓGICO (SG) ejecuta la priorización ante la detección de incumplimiento a CAS no resueltos a través de la reasignación de los casos pendientes a los responsables y la definición de planes de acción para su cierre oportuno, dejando evidencia en el sistema CAS, correos de seguimiento y reportes de gestión.</v>
      </c>
      <c r="AQ273" s="20" t="s">
        <v>55</v>
      </c>
      <c r="AR273" s="20" t="str">
        <f t="shared" si="1234"/>
        <v>Impacto</v>
      </c>
      <c r="AS273" s="20" t="s">
        <v>56</v>
      </c>
      <c r="AT273" s="20" t="str">
        <f t="shared" si="1235"/>
        <v>25%</v>
      </c>
      <c r="AU273" s="20" t="s">
        <v>1</v>
      </c>
      <c r="AV273" s="20" t="s">
        <v>2</v>
      </c>
      <c r="AW273" s="20" t="s">
        <v>3</v>
      </c>
      <c r="AX273" s="21">
        <f t="shared" ref="AX273:AX275" si="1418">+IF(AR273="Probabilidad",AX272-(AX272*AT273),AX272)</f>
        <v>0.7</v>
      </c>
      <c r="AY273" s="20" t="str">
        <f t="shared" si="1412"/>
        <v>Alta</v>
      </c>
      <c r="AZ273" s="21">
        <f t="shared" ref="AZ273:AZ275" si="1419">+IF(AR273="Impacto",AZ272-(AZ272*AT273),AZ272)</f>
        <v>0.44999999999999996</v>
      </c>
      <c r="BA273" s="20" t="str">
        <f t="shared" si="1414"/>
        <v>Moderado</v>
      </c>
      <c r="BB273" s="160"/>
      <c r="BC273" s="160"/>
      <c r="BD273" s="198"/>
      <c r="BE273" s="20" t="str">
        <f>CONCATENATE(J272," Acción preventiva"," 2")</f>
        <v>GINFO 46 Acción preventiva 2</v>
      </c>
      <c r="BF273" s="22"/>
      <c r="BG273" s="22"/>
      <c r="BH273" s="22"/>
      <c r="BI273" s="20">
        <f t="shared" si="1346"/>
        <v>0</v>
      </c>
      <c r="BJ273" s="20"/>
      <c r="BK273" s="20"/>
      <c r="BL273" s="20"/>
      <c r="BM273" s="20"/>
      <c r="BN273" s="20"/>
      <c r="BO273" s="20"/>
      <c r="BP273" s="20"/>
      <c r="BQ273" s="20"/>
      <c r="BR273" s="20"/>
      <c r="BS273" s="20"/>
      <c r="BT273" s="20"/>
      <c r="BU273" s="20"/>
      <c r="BV273" s="200"/>
      <c r="BW273" s="37"/>
      <c r="BX273" s="37"/>
      <c r="BY273" s="37"/>
      <c r="BZ273" s="37"/>
      <c r="CA273" s="37"/>
      <c r="CB273" s="37"/>
      <c r="CC273" s="37"/>
      <c r="CD273" s="37"/>
      <c r="CE273" s="37"/>
      <c r="CF273" s="37"/>
      <c r="CG273" s="37"/>
      <c r="CH273" s="37"/>
      <c r="CI273" s="37">
        <f t="shared" si="1373"/>
        <v>0</v>
      </c>
      <c r="CJ273" s="38"/>
      <c r="CK273" s="23"/>
      <c r="CL273" s="24"/>
      <c r="CM273" s="167"/>
      <c r="CN273" s="25">
        <f t="shared" ref="CN273" si="1420">1-(CL273/CM272)</f>
        <v>1</v>
      </c>
      <c r="CO273" s="23" t="str" cm="1">
        <f t="array" ref="CO273">+_xlfn.IFS(CN273&lt;0.8,"Cambio",CN273&lt;0.9,"Revisión de control",CN273&gt;0.89,"Se mantiene")</f>
        <v>Se mantiene</v>
      </c>
      <c r="CP273" s="144"/>
      <c r="CQ273" s="144"/>
      <c r="CR273" s="144"/>
      <c r="CS273" s="144"/>
      <c r="CT273" s="25">
        <f t="shared" si="1349"/>
        <v>1</v>
      </c>
    </row>
    <row r="274" spans="1:98" ht="60" customHeight="1" x14ac:dyDescent="0.35">
      <c r="A274" s="147" t="s">
        <v>1629</v>
      </c>
      <c r="B274" s="205"/>
      <c r="C274" s="148" t="s">
        <v>153</v>
      </c>
      <c r="D274" s="173"/>
      <c r="E274" s="176"/>
      <c r="F274" s="173"/>
      <c r="G274" s="208"/>
      <c r="H274" s="157"/>
      <c r="I274" s="182"/>
      <c r="J274" s="160"/>
      <c r="K274" s="160"/>
      <c r="L274" s="184"/>
      <c r="M274" s="186"/>
      <c r="N274" s="189"/>
      <c r="O274" s="192"/>
      <c r="P274" s="182"/>
      <c r="Q274" s="192"/>
      <c r="R274" s="182"/>
      <c r="S274" s="182"/>
      <c r="T274" s="182"/>
      <c r="U274" s="157"/>
      <c r="V274" s="162"/>
      <c r="W274" s="162"/>
      <c r="X274" s="194"/>
      <c r="Y274" s="160"/>
      <c r="Z274" s="160"/>
      <c r="AA274" s="164"/>
      <c r="AB274" s="164"/>
      <c r="AC274" s="164"/>
      <c r="AD274" s="195"/>
      <c r="AE274" s="157"/>
      <c r="AF274" s="158"/>
      <c r="AG274" s="157"/>
      <c r="AH274" s="157"/>
      <c r="AI274" s="158"/>
      <c r="AJ274" s="157"/>
      <c r="AK274" s="196"/>
      <c r="AL274" s="20" t="str">
        <f>CONCATENATE(J272," Control"," 3")</f>
        <v>GINFO 46 Control 3</v>
      </c>
      <c r="AM274" s="22"/>
      <c r="AN274" s="22"/>
      <c r="AO274" s="22"/>
      <c r="AP274" s="22" t="str">
        <f t="shared" si="1342"/>
        <v xml:space="preserve">  a través de </v>
      </c>
      <c r="AQ274" s="20"/>
      <c r="AR274" s="20" t="str">
        <f t="shared" si="1234"/>
        <v/>
      </c>
      <c r="AS274" s="20"/>
      <c r="AT274" s="20" t="str">
        <f t="shared" si="1235"/>
        <v/>
      </c>
      <c r="AU274" s="20"/>
      <c r="AV274" s="20"/>
      <c r="AW274" s="20"/>
      <c r="AX274" s="21">
        <f t="shared" si="1418"/>
        <v>0.7</v>
      </c>
      <c r="AY274" s="20" t="str">
        <f t="shared" si="1412"/>
        <v>Alta</v>
      </c>
      <c r="AZ274" s="21">
        <f t="shared" si="1419"/>
        <v>0.44999999999999996</v>
      </c>
      <c r="BA274" s="20" t="str">
        <f t="shared" si="1414"/>
        <v>Moderado</v>
      </c>
      <c r="BB274" s="160"/>
      <c r="BC274" s="160"/>
      <c r="BD274" s="198"/>
      <c r="BE274" s="20" t="str">
        <f>CONCATENATE(J272," Acción preventiva"," 3")</f>
        <v>GINFO 46 Acción preventiva 3</v>
      </c>
      <c r="BF274" s="22"/>
      <c r="BG274" s="22"/>
      <c r="BH274" s="22"/>
      <c r="BI274" s="20">
        <f t="shared" si="1346"/>
        <v>0</v>
      </c>
      <c r="BJ274" s="20"/>
      <c r="BK274" s="20"/>
      <c r="BL274" s="20"/>
      <c r="BM274" s="20"/>
      <c r="BN274" s="20"/>
      <c r="BO274" s="20"/>
      <c r="BP274" s="20"/>
      <c r="BQ274" s="20"/>
      <c r="BR274" s="20"/>
      <c r="BS274" s="20"/>
      <c r="BT274" s="20"/>
      <c r="BU274" s="20"/>
      <c r="BV274" s="200"/>
      <c r="BW274" s="37"/>
      <c r="BX274" s="37"/>
      <c r="BY274" s="37"/>
      <c r="BZ274" s="37"/>
      <c r="CA274" s="37"/>
      <c r="CB274" s="37"/>
      <c r="CC274" s="37"/>
      <c r="CD274" s="37"/>
      <c r="CE274" s="37"/>
      <c r="CF274" s="37"/>
      <c r="CG274" s="37"/>
      <c r="CH274" s="37"/>
      <c r="CI274" s="37">
        <f t="shared" si="1373"/>
        <v>0</v>
      </c>
      <c r="CJ274" s="38"/>
      <c r="CK274" s="23"/>
      <c r="CL274" s="24"/>
      <c r="CM274" s="167"/>
      <c r="CN274" s="25">
        <f t="shared" ref="CN274" si="1421">1-(CL274/CM272)</f>
        <v>1</v>
      </c>
      <c r="CO274" s="23" t="str" cm="1">
        <f t="array" ref="CO274">+_xlfn.IFS(CN274&lt;0.8,"Cambio",CN274&lt;0.9,"Revisión de control",CN274&gt;0.89,"Se mantiene")</f>
        <v>Se mantiene</v>
      </c>
      <c r="CP274" s="144"/>
      <c r="CQ274" s="144"/>
      <c r="CR274" s="144"/>
      <c r="CS274" s="144"/>
      <c r="CT274" s="25">
        <f t="shared" si="1349"/>
        <v>1</v>
      </c>
    </row>
    <row r="275" spans="1:98" ht="60" customHeight="1" x14ac:dyDescent="0.35">
      <c r="A275" s="147" t="s">
        <v>1629</v>
      </c>
      <c r="B275" s="206"/>
      <c r="C275" s="148" t="s">
        <v>153</v>
      </c>
      <c r="D275" s="174"/>
      <c r="E275" s="177"/>
      <c r="F275" s="174"/>
      <c r="G275" s="208"/>
      <c r="H275" s="157"/>
      <c r="I275" s="183"/>
      <c r="J275" s="161"/>
      <c r="K275" s="161"/>
      <c r="L275" s="184"/>
      <c r="M275" s="187"/>
      <c r="N275" s="190"/>
      <c r="O275" s="193"/>
      <c r="P275" s="183"/>
      <c r="Q275" s="193"/>
      <c r="R275" s="183"/>
      <c r="S275" s="183"/>
      <c r="T275" s="183"/>
      <c r="U275" s="157"/>
      <c r="V275" s="162"/>
      <c r="W275" s="162"/>
      <c r="X275" s="194"/>
      <c r="Y275" s="161"/>
      <c r="Z275" s="161"/>
      <c r="AA275" s="165"/>
      <c r="AB275" s="165"/>
      <c r="AC275" s="165"/>
      <c r="AD275" s="195"/>
      <c r="AE275" s="157"/>
      <c r="AF275" s="158"/>
      <c r="AG275" s="157"/>
      <c r="AH275" s="157"/>
      <c r="AI275" s="158"/>
      <c r="AJ275" s="157"/>
      <c r="AK275" s="196"/>
      <c r="AL275" s="20" t="str">
        <f>CONCATENATE(J272," Control"," 4")</f>
        <v>GINFO 46 Control 4</v>
      </c>
      <c r="AM275" s="22"/>
      <c r="AN275" s="22"/>
      <c r="AO275" s="22"/>
      <c r="AP275" s="22" t="str">
        <f t="shared" si="1342"/>
        <v xml:space="preserve">  a través de </v>
      </c>
      <c r="AQ275" s="20"/>
      <c r="AR275" s="20" t="str">
        <f t="shared" si="1234"/>
        <v/>
      </c>
      <c r="AS275" s="20"/>
      <c r="AT275" s="20" t="str">
        <f t="shared" si="1235"/>
        <v/>
      </c>
      <c r="AU275" s="20"/>
      <c r="AV275" s="20"/>
      <c r="AW275" s="20"/>
      <c r="AX275" s="21">
        <f t="shared" si="1418"/>
        <v>0.7</v>
      </c>
      <c r="AY275" s="20" t="str">
        <f t="shared" si="1412"/>
        <v>Alta</v>
      </c>
      <c r="AZ275" s="21">
        <f t="shared" si="1419"/>
        <v>0.44999999999999996</v>
      </c>
      <c r="BA275" s="20" t="str">
        <f t="shared" si="1414"/>
        <v>Moderado</v>
      </c>
      <c r="BB275" s="161"/>
      <c r="BC275" s="161"/>
      <c r="BD275" s="199"/>
      <c r="BE275" s="20" t="str">
        <f>CONCATENATE(J272," Acción preventiva"," 4")</f>
        <v>GINFO 46 Acción preventiva 4</v>
      </c>
      <c r="BF275" s="22"/>
      <c r="BG275" s="22"/>
      <c r="BH275" s="22"/>
      <c r="BI275" s="20">
        <f t="shared" si="1346"/>
        <v>0</v>
      </c>
      <c r="BJ275" s="20"/>
      <c r="BK275" s="20"/>
      <c r="BL275" s="20"/>
      <c r="BM275" s="20"/>
      <c r="BN275" s="20"/>
      <c r="BO275" s="20"/>
      <c r="BP275" s="20"/>
      <c r="BQ275" s="20"/>
      <c r="BR275" s="20"/>
      <c r="BS275" s="20"/>
      <c r="BT275" s="20"/>
      <c r="BU275" s="20"/>
      <c r="BV275" s="200"/>
      <c r="BW275" s="37"/>
      <c r="BX275" s="37"/>
      <c r="BY275" s="37"/>
      <c r="BZ275" s="37"/>
      <c r="CA275" s="37"/>
      <c r="CB275" s="37"/>
      <c r="CC275" s="37"/>
      <c r="CD275" s="37"/>
      <c r="CE275" s="37"/>
      <c r="CF275" s="37"/>
      <c r="CG275" s="37"/>
      <c r="CH275" s="37"/>
      <c r="CI275" s="37">
        <f t="shared" si="1373"/>
        <v>0</v>
      </c>
      <c r="CJ275" s="38"/>
      <c r="CK275" s="23"/>
      <c r="CL275" s="24"/>
      <c r="CM275" s="168"/>
      <c r="CN275" s="25">
        <f t="shared" ref="CN275" si="1422">1-(CL275/CM272)</f>
        <v>1</v>
      </c>
      <c r="CO275" s="23" t="str" cm="1">
        <f t="array" ref="CO275">+_xlfn.IFS(CN275&lt;0.8,"Cambio",CN275&lt;0.9,"Revisión de control",CN275&gt;0.89,"Se mantiene")</f>
        <v>Se mantiene</v>
      </c>
      <c r="CP275" s="144"/>
      <c r="CQ275" s="144"/>
      <c r="CR275" s="144"/>
      <c r="CS275" s="144"/>
      <c r="CT275" s="25">
        <f t="shared" si="1349"/>
        <v>1</v>
      </c>
    </row>
    <row r="276" spans="1:98" ht="60" customHeight="1" x14ac:dyDescent="0.35">
      <c r="A276" s="147" t="s">
        <v>499</v>
      </c>
      <c r="B276" s="204" t="s">
        <v>152</v>
      </c>
      <c r="C276" s="149" t="s">
        <v>153</v>
      </c>
      <c r="D276" s="172" t="str">
        <f>VLOOKUP(B276,Datos!$B$65:$F$80,3,FALSE)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76" s="175" t="str">
        <f>VLOOKUP(B276,Datos!$B$65:$F$80,5,FALSE)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76" s="172" t="str">
        <f>VLOOKUP(B276,Datos!$B$65:$F$80,4,FALSE)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76" s="208" t="s">
        <v>1029</v>
      </c>
      <c r="H276" s="157" t="s">
        <v>1410</v>
      </c>
      <c r="I276" s="181">
        <f t="shared" ref="I276" si="1423">IF(K276="",0,1)</f>
        <v>1</v>
      </c>
      <c r="J276" s="159" t="str">
        <f t="shared" ref="J276" si="1424">CONCATENATE(C276," ",K276)</f>
        <v>GINFO 47</v>
      </c>
      <c r="K276" s="159">
        <v>47</v>
      </c>
      <c r="L276" s="184">
        <v>46150</v>
      </c>
      <c r="M276" s="185">
        <f ca="1">+TODAY()-L276</f>
        <v>1</v>
      </c>
      <c r="N276" s="188" t="s">
        <v>1457</v>
      </c>
      <c r="O276" s="191" t="s">
        <v>23</v>
      </c>
      <c r="P276" s="181">
        <f>VLOOKUP(O276,Datos!$B$20:$D$25,3,FALSE)</f>
        <v>0.4</v>
      </c>
      <c r="Q276" s="191" t="s">
        <v>20</v>
      </c>
      <c r="R276" s="181">
        <f>VLOOKUP(Q276,Datos!$C$20:$D$25,2,FALSE)</f>
        <v>0.2</v>
      </c>
      <c r="S276" s="181">
        <f t="shared" ref="S276" si="1425">+IF(P276="",R276,IF(R276="",P276,IF(P276&gt;R276,P276,R276)))</f>
        <v>0.4</v>
      </c>
      <c r="T276" s="181" t="str" cm="1">
        <f t="array" ref="T276">_xlfn.IFS(S276=P276,O276,S276=R276,Q276)</f>
        <v>Entre 10 y menor a 50 SMLMV</v>
      </c>
      <c r="U276" s="157" t="s">
        <v>0</v>
      </c>
      <c r="V276" s="162" t="s">
        <v>1458</v>
      </c>
      <c r="W276" s="162" t="s">
        <v>1459</v>
      </c>
      <c r="X276" s="194" t="str">
        <f t="shared" ref="X276" si="1426">CONCATENATE("Posibilidad de"," ",U276," ",V276," debido ",W276)</f>
        <v>Posibilidad de afectación económica o presupuestal por sobre costos en reprocesos de la información geoespacial utilizada para los procesos misionales  debido a la falta de estandarización en los procedimientos técnicos, debilidades en los controles de calidad y uso inadecuado de herramientas tecnológicas o insumos de información.</v>
      </c>
      <c r="Y276" s="159" t="s">
        <v>208</v>
      </c>
      <c r="Z276" s="159" t="s">
        <v>214</v>
      </c>
      <c r="AA276" s="163" t="s">
        <v>257</v>
      </c>
      <c r="AB276" s="163" t="s">
        <v>1037</v>
      </c>
      <c r="AC276" s="163" t="s">
        <v>1460</v>
      </c>
      <c r="AD276" s="195">
        <v>50</v>
      </c>
      <c r="AE276" s="157" t="str">
        <f t="shared" ref="AE276" si="1427">IF(AD276&lt;=0,"",IF(AD276&lt;=2,"Muy Baja",IF(AD276&lt;=24,"Baja",IF(AD276&lt;=500,"Media",IF(AD276&lt;=5000,"Alta","Muy Alta")))))</f>
        <v>Media</v>
      </c>
      <c r="AF276" s="158">
        <f t="shared" ref="AF276" si="1428">IF(AE276="","",IF(AE276="Muy Baja",0.2,IF(AE276="Baja",0.4,IF(AE276="Media",0.6,IF(AE276="Alta",0.8,IF(AE276="Muy Alta",1,))))))</f>
        <v>0.6</v>
      </c>
      <c r="AG276" s="158" t="str">
        <f t="shared" ref="AG276" si="1429">+T276</f>
        <v>Entre 10 y menor a 50 SMLMV</v>
      </c>
      <c r="AH276" s="157" t="str" cm="1">
        <f t="array" ref="AH276">_xlfn.IFS(AG276=Datos!$C$6,"Leve",AG276=Datos!$D$6,"Leve",AG276=Datos!$C$7,"Menor",AG276=Datos!$D$7,"Menor",AG276=Datos!$C$8,"Moderado",AG276=Datos!$D$8,"Moderado",AG276=Datos!$C$9,"Mayor",AG276=Datos!$D$9,"Mayor",AG276=Datos!$C$10,"Catastrófico",AG276=Datos!$D$10,"Catastrófico")</f>
        <v>Menor</v>
      </c>
      <c r="AI276" s="158">
        <f t="shared" ref="AI276" si="1430">IF(AH276="","",IF(AH276="Leve",0.2,IF(AH276="Menor",0.4,IF(AH276="Moderado",0.6,IF(AH276="Mayor",0.8,IF(AH276="Catastrófico",1,))))))</f>
        <v>0.4</v>
      </c>
      <c r="AJ276" s="157" t="str">
        <f t="shared" ref="AJ276" si="1431">IF(OR(AND(AE276="Muy Baja",AH276="Leve"),AND(AE276="Muy Baja",AH276="Menor"),AND(AE276="Baja",AH276="Leve")),"Bajo",IF(OR(AND(AE276="Muy baja",AH276="Moderado"),AND(AE276="Baja",AH276="Menor"),AND(AE276="Baja",AH276="Moderado"),AND(AE276="Media",AH276="Leve"),AND(AE276="Media",AH276="Menor"),AND(AE276="Media",AH276="Moderado"),AND(AE276="Alta",AH276="Leve"),AND(AE276="Alta",AH276="Menor")),"Moderado",IF(OR(AND(AE276="Muy Baja",AH276="Mayor"),AND(AE276="Baja",AH276="Mayor"),AND(AE276="Media",AH276="Mayor"),AND(AE276="Alta",AH276="Moderado"),AND(AE276="Alta",AH276="Mayor"),AND(AE276="Muy Alta",AH276="Leve"),AND(AE276="Muy Alta",AH276="Menor"),AND(AE276="Muy Alta",AH276="Moderado"),AND(AE276="Muy Alta",AH276="Mayor")),"Alto",IF(OR(AND(AE276="Muy Baja",AH276="Catastrófico"),AND(AE276="Baja",AH276="Catastrófico"),AND(AE276="Media",AH276="Catastrófico"),AND(AE276="Alta",AH276="Catastrófico"),AND(AE276="Muy Alta",AH276="Catastrófico")),"Extremo",""))))</f>
        <v>Moderado</v>
      </c>
      <c r="AK276" s="196" t="str" cm="1">
        <f t="array" ref="AK276">_xlfn.IFS(AJ276="Bajo","Aceptar",AJ276="Moderado","Reducir",AJ276="Alto","Reducir",AJ276="Extremo","Reducir")</f>
        <v>Reducir</v>
      </c>
      <c r="AL276" s="20" t="str">
        <f>CONCATENATE(J276," Control"," 1")</f>
        <v>GINFO 47 Control 1</v>
      </c>
      <c r="AM276" s="22" t="s">
        <v>1415</v>
      </c>
      <c r="AN276" s="22" t="s">
        <v>1461</v>
      </c>
      <c r="AO276" s="22" t="s">
        <v>1462</v>
      </c>
      <c r="AP276" s="22" t="str">
        <f t="shared" ref="AP276:AP287" si="1432">CONCATENATE(AM276," ",AN276," a través de ",AO276)</f>
        <v>La DIRECCIÓN DE GESTIÓN DEL ORDENAMIENTO SOCIAL DE LA PROPIEDAD verifica el cumplimiento de requisitos para generar los planes de vuelo a través de cada una de las solicitudes de información geoespacial de la dependencia misional</v>
      </c>
      <c r="AQ276" s="20" t="s">
        <v>53</v>
      </c>
      <c r="AR276" s="20" t="str">
        <f t="shared" si="1234"/>
        <v>Probabilidad</v>
      </c>
      <c r="AS276" s="20" t="s">
        <v>56</v>
      </c>
      <c r="AT276" s="20" t="str">
        <f t="shared" si="1235"/>
        <v>40%</v>
      </c>
      <c r="AU276" s="20" t="s">
        <v>1</v>
      </c>
      <c r="AV276" s="20" t="s">
        <v>2</v>
      </c>
      <c r="AW276" s="20" t="s">
        <v>3</v>
      </c>
      <c r="AX276" s="21">
        <f t="shared" ref="AX276" si="1433">+IF(AR276="Probabilidad",AF276-(AF276*AT276),AF276)</f>
        <v>0.36</v>
      </c>
      <c r="AY276" s="20" t="str">
        <f t="shared" ref="AY276:AY343" si="1434">IFERROR(IF(AX276="","",IF(AX276&lt;=20%,"Muy Baja",IF(AX276&lt;=40%,"Baja",IF(AX276&lt;=60%,"Media",IF(AX276&lt;=80%,"Alta","Muy Alta"))))),"")</f>
        <v>Baja</v>
      </c>
      <c r="AZ276" s="21">
        <f t="shared" ref="AZ276" si="1435">+IF(AR276="Impacto",AI276-(AI276*AT276),AI276)</f>
        <v>0.4</v>
      </c>
      <c r="BA276" s="20" t="str">
        <f t="shared" ref="BA276:BA343" si="1436">IFERROR(IF(AZ276="","",IF(AZ276&lt;=0.2,"Leve",IF(AZ276&lt;=0.4,"Menor",IF(AZ276&lt;=0.6,"Moderado",IF(AZ276&lt;=0.8,"Mayor","Catastrófico"))))),"")</f>
        <v>Menor</v>
      </c>
      <c r="BB276" s="159" t="str">
        <f t="shared" ref="BB276" si="1437">IF(OR(AND(AY279="Muy Baja",BA279="Leve"),AND(AY279="Muy Baja",BA279="Menor"),AND(AY279="Baja",BA279="Leve")),"Bajo",IF(OR(AND(AY279="Muy baja",BA279="Moderado"),AND(AY279="Baja",BA279="Menor"),AND(AY279="Baja",BA279="Moderado"),AND(AY279="Media",BA279="Leve"),AND(AY279="Media",BA279="Menor"),AND(AY279="Media",BA279="Moderado"),AND(AY279="Alta",BA279="Leve"),AND(AY279="Alta",BA279="Menor")),"Moderado",IF(OR(AND(AY279="Muy Baja",BA279="Mayor"),AND(AY279="Baja",BA279="Mayor"),AND(AY279="Media",BA279="Mayor"),AND(AY279="Alta",BA279="Moderado"),AND(AY279="Alta",BA279="Mayor"),AND(AY279="Muy Alta",BA279="Leve"),AND(AY279="Muy Alta",BA279="Menor"),AND(AY279="Muy Alta",BA279="Moderado"),AND(AY279="Muy Alta",BA279="Mayor")),"Alto",IF(OR(AND(AY279="Muy Baja",BA279="Catastrófico"),AND(AY279="Baja",BA279="Catastrófico"),AND(AY279="Media",BA279="Catastrófico"),AND(AY279="Alta",BA279="Catastrófico"),AND(AY279="Muy Alta",BA279="Catastrófico")),"Extremo",""))))</f>
        <v>Moderado</v>
      </c>
      <c r="BC276" s="159" t="str" cm="1">
        <f t="array" ref="BC276">_xlfn.IFS(BB276="Bajo","Aceptar",BB276="Moderado","Reducir",BB276="Alto","Reducir",BB276="Extremo","Reducir")</f>
        <v>Reducir</v>
      </c>
      <c r="BD276" s="197" t="str" cm="1">
        <f t="array" ref="BD276">_xlfn.IFS(BC276="Aceptar","No",BC276="Reducir","Si")</f>
        <v>Si</v>
      </c>
      <c r="BE276" s="20" t="str">
        <f>CONCATENATE(J276," Acción preventiva"," 1")</f>
        <v>GINFO 47 Acción preventiva 1</v>
      </c>
      <c r="BF276" s="22" t="s">
        <v>510</v>
      </c>
      <c r="BG276" s="22" t="s">
        <v>1465</v>
      </c>
      <c r="BH276" s="22" t="s">
        <v>1466</v>
      </c>
      <c r="BI276" s="20">
        <f t="shared" ref="BI276:BI287" si="1438">+SUM(BJ276:BU276)</f>
        <v>2</v>
      </c>
      <c r="BJ276" s="20"/>
      <c r="BK276" s="20"/>
      <c r="BL276" s="20"/>
      <c r="BM276" s="20"/>
      <c r="BN276" s="20">
        <v>1</v>
      </c>
      <c r="BO276" s="20"/>
      <c r="BP276" s="20"/>
      <c r="BQ276" s="20">
        <v>1</v>
      </c>
      <c r="BR276" s="20"/>
      <c r="BS276" s="20"/>
      <c r="BT276" s="20"/>
      <c r="BU276" s="20"/>
      <c r="BV276" s="200">
        <f t="shared" si="1394"/>
        <v>0</v>
      </c>
      <c r="BW276" s="37"/>
      <c r="BX276" s="37"/>
      <c r="BY276" s="37"/>
      <c r="BZ276" s="37"/>
      <c r="CA276" s="37"/>
      <c r="CB276" s="37"/>
      <c r="CC276" s="37"/>
      <c r="CD276" s="37"/>
      <c r="CE276" s="37"/>
      <c r="CF276" s="37"/>
      <c r="CG276" s="37"/>
      <c r="CH276" s="37"/>
      <c r="CI276" s="37">
        <f t="shared" si="1373"/>
        <v>0</v>
      </c>
      <c r="CJ276" s="38"/>
      <c r="CK276" s="23"/>
      <c r="CL276" s="24"/>
      <c r="CM276" s="166">
        <f t="shared" ref="CM276" si="1439">+AD276</f>
        <v>50</v>
      </c>
      <c r="CN276" s="25">
        <f t="shared" ref="CN276" si="1440">1-(CL276/CM276)</f>
        <v>1</v>
      </c>
      <c r="CO276" s="23" t="str" cm="1">
        <f t="array" ref="CO276">+_xlfn.IFS(CN276&lt;0.8,"Cambio",CN276&lt;0.9,"Revisión de control",CN276&gt;0.89,"Se mantiene")</f>
        <v>Se mantiene</v>
      </c>
      <c r="CP276" s="144"/>
      <c r="CQ276" s="144"/>
      <c r="CR276" s="144"/>
      <c r="CS276" s="144"/>
      <c r="CT276" s="25">
        <f t="shared" si="1349"/>
        <v>1</v>
      </c>
    </row>
    <row r="277" spans="1:98" ht="60" customHeight="1" x14ac:dyDescent="0.35">
      <c r="A277" s="147" t="s">
        <v>499</v>
      </c>
      <c r="B277" s="205"/>
      <c r="C277" s="149" t="s">
        <v>153</v>
      </c>
      <c r="D277" s="173"/>
      <c r="E277" s="176"/>
      <c r="F277" s="173"/>
      <c r="G277" s="208"/>
      <c r="H277" s="157"/>
      <c r="I277" s="182"/>
      <c r="J277" s="160"/>
      <c r="K277" s="160"/>
      <c r="L277" s="184"/>
      <c r="M277" s="186"/>
      <c r="N277" s="189"/>
      <c r="O277" s="192"/>
      <c r="P277" s="182"/>
      <c r="Q277" s="192"/>
      <c r="R277" s="182"/>
      <c r="S277" s="182"/>
      <c r="T277" s="182"/>
      <c r="U277" s="157"/>
      <c r="V277" s="162"/>
      <c r="W277" s="162"/>
      <c r="X277" s="194"/>
      <c r="Y277" s="160"/>
      <c r="Z277" s="160"/>
      <c r="AA277" s="164"/>
      <c r="AB277" s="164"/>
      <c r="AC277" s="164"/>
      <c r="AD277" s="195"/>
      <c r="AE277" s="157"/>
      <c r="AF277" s="158"/>
      <c r="AG277" s="157"/>
      <c r="AH277" s="157"/>
      <c r="AI277" s="158"/>
      <c r="AJ277" s="157"/>
      <c r="AK277" s="196"/>
      <c r="AL277" s="20" t="str">
        <f>CONCATENATE(J276," Control"," 2")</f>
        <v>GINFO 47 Control 2</v>
      </c>
      <c r="AM277" s="22" t="s">
        <v>1415</v>
      </c>
      <c r="AN277" s="22" t="s">
        <v>1463</v>
      </c>
      <c r="AO277" s="22" t="s">
        <v>1464</v>
      </c>
      <c r="AP277" s="22" t="str">
        <f t="shared" si="1432"/>
        <v>La DIRECCIÓN DE GESTIÓN DEL ORDENAMIENTO SOCIAL DE LA PROPIEDAD corrige la información cartográfica que presente inconsistencias a través de la validación y generacion del formato del control de calidad  de las imágenes ortorectificadas de acuerdo con las observaciones técnicas identificadas en el proceso de validación del banco de imágenes</v>
      </c>
      <c r="AQ277" s="20" t="s">
        <v>55</v>
      </c>
      <c r="AR277" s="20" t="str">
        <f t="shared" si="1234"/>
        <v>Impacto</v>
      </c>
      <c r="AS277" s="20" t="s">
        <v>56</v>
      </c>
      <c r="AT277" s="20" t="str">
        <f t="shared" si="1235"/>
        <v>25%</v>
      </c>
      <c r="AU277" s="20" t="s">
        <v>5</v>
      </c>
      <c r="AV277" s="20" t="s">
        <v>2</v>
      </c>
      <c r="AW277" s="20" t="s">
        <v>3</v>
      </c>
      <c r="AX277" s="21">
        <f t="shared" ref="AX277:AX279" si="1441">+IF(AR277="Probabilidad",AX276-(AX276*AT277),AX276)</f>
        <v>0.36</v>
      </c>
      <c r="AY277" s="20" t="str">
        <f t="shared" si="1434"/>
        <v>Baja</v>
      </c>
      <c r="AZ277" s="21">
        <f t="shared" ref="AZ277:AZ279" si="1442">+IF(AR277="Impacto",AZ276-(AZ276*AT277),AZ276)</f>
        <v>0.30000000000000004</v>
      </c>
      <c r="BA277" s="20" t="str">
        <f t="shared" si="1436"/>
        <v>Menor</v>
      </c>
      <c r="BB277" s="160"/>
      <c r="BC277" s="160"/>
      <c r="BD277" s="198"/>
      <c r="BE277" s="20" t="str">
        <f>CONCATENATE(J276," Acción preventiva"," 2")</f>
        <v>GINFO 47 Acción preventiva 2</v>
      </c>
      <c r="BF277" s="22" t="s">
        <v>510</v>
      </c>
      <c r="BG277" s="22" t="s">
        <v>1467</v>
      </c>
      <c r="BH277" s="22" t="s">
        <v>1466</v>
      </c>
      <c r="BI277" s="20">
        <f t="shared" si="1438"/>
        <v>2</v>
      </c>
      <c r="BJ277" s="20"/>
      <c r="BK277" s="20"/>
      <c r="BL277" s="20"/>
      <c r="BM277" s="20"/>
      <c r="BN277" s="20">
        <v>1</v>
      </c>
      <c r="BO277" s="20"/>
      <c r="BP277" s="20"/>
      <c r="BQ277" s="20">
        <v>1</v>
      </c>
      <c r="BR277" s="20"/>
      <c r="BS277" s="20"/>
      <c r="BT277" s="20"/>
      <c r="BU277" s="20"/>
      <c r="BV277" s="200"/>
      <c r="BW277" s="37"/>
      <c r="BX277" s="37"/>
      <c r="BY277" s="37"/>
      <c r="BZ277" s="37"/>
      <c r="CA277" s="37"/>
      <c r="CB277" s="37"/>
      <c r="CC277" s="37"/>
      <c r="CD277" s="37"/>
      <c r="CE277" s="37"/>
      <c r="CF277" s="37"/>
      <c r="CG277" s="37"/>
      <c r="CH277" s="37"/>
      <c r="CI277" s="37">
        <f t="shared" si="1373"/>
        <v>0</v>
      </c>
      <c r="CJ277" s="38"/>
      <c r="CK277" s="23"/>
      <c r="CL277" s="24"/>
      <c r="CM277" s="167"/>
      <c r="CN277" s="25">
        <f t="shared" ref="CN277" si="1443">1-(CL277/CM276)</f>
        <v>1</v>
      </c>
      <c r="CO277" s="23" t="str" cm="1">
        <f t="array" ref="CO277">+_xlfn.IFS(CN277&lt;0.8,"Cambio",CN277&lt;0.9,"Revisión de control",CN277&gt;0.89,"Se mantiene")</f>
        <v>Se mantiene</v>
      </c>
      <c r="CP277" s="144"/>
      <c r="CQ277" s="144"/>
      <c r="CR277" s="144"/>
      <c r="CS277" s="144"/>
      <c r="CT277" s="25">
        <f t="shared" si="1349"/>
        <v>1</v>
      </c>
    </row>
    <row r="278" spans="1:98" ht="60" customHeight="1" x14ac:dyDescent="0.35">
      <c r="A278" s="147" t="s">
        <v>499</v>
      </c>
      <c r="B278" s="205"/>
      <c r="C278" s="149" t="s">
        <v>153</v>
      </c>
      <c r="D278" s="173"/>
      <c r="E278" s="176"/>
      <c r="F278" s="173"/>
      <c r="G278" s="208"/>
      <c r="H278" s="157"/>
      <c r="I278" s="182"/>
      <c r="J278" s="160"/>
      <c r="K278" s="160"/>
      <c r="L278" s="184"/>
      <c r="M278" s="186"/>
      <c r="N278" s="189"/>
      <c r="O278" s="192"/>
      <c r="P278" s="182"/>
      <c r="Q278" s="192"/>
      <c r="R278" s="182"/>
      <c r="S278" s="182"/>
      <c r="T278" s="182"/>
      <c r="U278" s="157"/>
      <c r="V278" s="162"/>
      <c r="W278" s="162"/>
      <c r="X278" s="194"/>
      <c r="Y278" s="160"/>
      <c r="Z278" s="160"/>
      <c r="AA278" s="164"/>
      <c r="AB278" s="164"/>
      <c r="AC278" s="164"/>
      <c r="AD278" s="195"/>
      <c r="AE278" s="157"/>
      <c r="AF278" s="158"/>
      <c r="AG278" s="157"/>
      <c r="AH278" s="157"/>
      <c r="AI278" s="158"/>
      <c r="AJ278" s="157"/>
      <c r="AK278" s="196"/>
      <c r="AL278" s="20" t="str">
        <f>CONCATENATE(J276," Control"," 3")</f>
        <v>GINFO 47 Control 3</v>
      </c>
      <c r="AM278" s="22"/>
      <c r="AN278" s="22"/>
      <c r="AO278" s="22"/>
      <c r="AP278" s="22" t="str">
        <f t="shared" si="1432"/>
        <v xml:space="preserve">  a través de </v>
      </c>
      <c r="AQ278" s="20"/>
      <c r="AR278" s="20" t="str">
        <f t="shared" si="1234"/>
        <v/>
      </c>
      <c r="AS278" s="20"/>
      <c r="AT278" s="20" t="str">
        <f t="shared" si="1235"/>
        <v/>
      </c>
      <c r="AU278" s="20"/>
      <c r="AV278" s="20"/>
      <c r="AW278" s="20"/>
      <c r="AX278" s="21">
        <f t="shared" si="1441"/>
        <v>0.36</v>
      </c>
      <c r="AY278" s="20" t="str">
        <f t="shared" si="1434"/>
        <v>Baja</v>
      </c>
      <c r="AZ278" s="21">
        <f t="shared" si="1442"/>
        <v>0.30000000000000004</v>
      </c>
      <c r="BA278" s="20" t="str">
        <f t="shared" si="1436"/>
        <v>Menor</v>
      </c>
      <c r="BB278" s="160"/>
      <c r="BC278" s="160"/>
      <c r="BD278" s="198"/>
      <c r="BE278" s="20" t="str">
        <f>CONCATENATE(J276," Acción preventiva"," 3")</f>
        <v>GINFO 47 Acción preventiva 3</v>
      </c>
      <c r="BF278" s="22"/>
      <c r="BG278" s="22"/>
      <c r="BH278" s="22"/>
      <c r="BI278" s="20">
        <f t="shared" si="1438"/>
        <v>0</v>
      </c>
      <c r="BJ278" s="20"/>
      <c r="BK278" s="20"/>
      <c r="BL278" s="20"/>
      <c r="BM278" s="20"/>
      <c r="BN278" s="20"/>
      <c r="BO278" s="20"/>
      <c r="BP278" s="20"/>
      <c r="BQ278" s="20"/>
      <c r="BR278" s="20"/>
      <c r="BS278" s="20"/>
      <c r="BT278" s="20"/>
      <c r="BU278" s="20"/>
      <c r="BV278" s="200"/>
      <c r="BW278" s="37"/>
      <c r="BX278" s="37"/>
      <c r="BY278" s="37"/>
      <c r="BZ278" s="37"/>
      <c r="CA278" s="37"/>
      <c r="CB278" s="37"/>
      <c r="CC278" s="37"/>
      <c r="CD278" s="37"/>
      <c r="CE278" s="37"/>
      <c r="CF278" s="37"/>
      <c r="CG278" s="37"/>
      <c r="CH278" s="37"/>
      <c r="CI278" s="37">
        <f t="shared" si="1373"/>
        <v>0</v>
      </c>
      <c r="CJ278" s="38"/>
      <c r="CK278" s="23"/>
      <c r="CL278" s="24"/>
      <c r="CM278" s="167"/>
      <c r="CN278" s="25">
        <f t="shared" ref="CN278" si="1444">1-(CL278/CM276)</f>
        <v>1</v>
      </c>
      <c r="CO278" s="23" t="str" cm="1">
        <f t="array" ref="CO278">+_xlfn.IFS(CN278&lt;0.8,"Cambio",CN278&lt;0.9,"Revisión de control",CN278&gt;0.89,"Se mantiene")</f>
        <v>Se mantiene</v>
      </c>
      <c r="CP278" s="144"/>
      <c r="CQ278" s="144"/>
      <c r="CR278" s="144"/>
      <c r="CS278" s="144"/>
      <c r="CT278" s="25">
        <f t="shared" si="1349"/>
        <v>1</v>
      </c>
    </row>
    <row r="279" spans="1:98" ht="60" customHeight="1" x14ac:dyDescent="0.35">
      <c r="A279" s="147" t="s">
        <v>499</v>
      </c>
      <c r="B279" s="206"/>
      <c r="C279" s="149" t="s">
        <v>153</v>
      </c>
      <c r="D279" s="174"/>
      <c r="E279" s="177"/>
      <c r="F279" s="174"/>
      <c r="G279" s="208"/>
      <c r="H279" s="157"/>
      <c r="I279" s="183"/>
      <c r="J279" s="161"/>
      <c r="K279" s="161"/>
      <c r="L279" s="184"/>
      <c r="M279" s="187"/>
      <c r="N279" s="190"/>
      <c r="O279" s="193"/>
      <c r="P279" s="183"/>
      <c r="Q279" s="193"/>
      <c r="R279" s="183"/>
      <c r="S279" s="183"/>
      <c r="T279" s="183"/>
      <c r="U279" s="157"/>
      <c r="V279" s="162"/>
      <c r="W279" s="162"/>
      <c r="X279" s="194"/>
      <c r="Y279" s="161"/>
      <c r="Z279" s="161"/>
      <c r="AA279" s="165"/>
      <c r="AB279" s="165"/>
      <c r="AC279" s="165"/>
      <c r="AD279" s="195"/>
      <c r="AE279" s="157"/>
      <c r="AF279" s="158"/>
      <c r="AG279" s="157"/>
      <c r="AH279" s="157"/>
      <c r="AI279" s="158"/>
      <c r="AJ279" s="157"/>
      <c r="AK279" s="196"/>
      <c r="AL279" s="20" t="str">
        <f>CONCATENATE(J276," Control"," 4")</f>
        <v>GINFO 47 Control 4</v>
      </c>
      <c r="AM279" s="22"/>
      <c r="AN279" s="22"/>
      <c r="AO279" s="22"/>
      <c r="AP279" s="22" t="str">
        <f t="shared" si="1432"/>
        <v xml:space="preserve">  a través de </v>
      </c>
      <c r="AQ279" s="20"/>
      <c r="AR279" s="20" t="str">
        <f t="shared" si="1234"/>
        <v/>
      </c>
      <c r="AS279" s="20"/>
      <c r="AT279" s="20" t="str">
        <f t="shared" si="1235"/>
        <v/>
      </c>
      <c r="AU279" s="20"/>
      <c r="AV279" s="20"/>
      <c r="AW279" s="20"/>
      <c r="AX279" s="21">
        <f t="shared" si="1441"/>
        <v>0.36</v>
      </c>
      <c r="AY279" s="20" t="str">
        <f t="shared" si="1434"/>
        <v>Baja</v>
      </c>
      <c r="AZ279" s="21">
        <f t="shared" si="1442"/>
        <v>0.30000000000000004</v>
      </c>
      <c r="BA279" s="20" t="str">
        <f t="shared" si="1436"/>
        <v>Menor</v>
      </c>
      <c r="BB279" s="161"/>
      <c r="BC279" s="161"/>
      <c r="BD279" s="199"/>
      <c r="BE279" s="20" t="str">
        <f>CONCATENATE(J276," Acción preventiva"," 4")</f>
        <v>GINFO 47 Acción preventiva 4</v>
      </c>
      <c r="BF279" s="22"/>
      <c r="BG279" s="22"/>
      <c r="BH279" s="22"/>
      <c r="BI279" s="20">
        <f t="shared" si="1438"/>
        <v>0</v>
      </c>
      <c r="BJ279" s="20"/>
      <c r="BK279" s="20"/>
      <c r="BL279" s="20"/>
      <c r="BM279" s="20"/>
      <c r="BN279" s="20"/>
      <c r="BO279" s="20"/>
      <c r="BP279" s="20"/>
      <c r="BQ279" s="20"/>
      <c r="BR279" s="20"/>
      <c r="BS279" s="20"/>
      <c r="BT279" s="20"/>
      <c r="BU279" s="20"/>
      <c r="BV279" s="200"/>
      <c r="BW279" s="37"/>
      <c r="BX279" s="37"/>
      <c r="BY279" s="37"/>
      <c r="BZ279" s="37"/>
      <c r="CA279" s="37"/>
      <c r="CB279" s="37"/>
      <c r="CC279" s="37"/>
      <c r="CD279" s="37"/>
      <c r="CE279" s="37"/>
      <c r="CF279" s="37"/>
      <c r="CG279" s="37"/>
      <c r="CH279" s="37"/>
      <c r="CI279" s="37">
        <f t="shared" si="1373"/>
        <v>0</v>
      </c>
      <c r="CJ279" s="38"/>
      <c r="CK279" s="23"/>
      <c r="CL279" s="24"/>
      <c r="CM279" s="168"/>
      <c r="CN279" s="25">
        <f t="shared" ref="CN279" si="1445">1-(CL279/CM276)</f>
        <v>1</v>
      </c>
      <c r="CO279" s="23" t="str" cm="1">
        <f t="array" ref="CO279">+_xlfn.IFS(CN279&lt;0.8,"Cambio",CN279&lt;0.9,"Revisión de control",CN279&gt;0.89,"Se mantiene")</f>
        <v>Se mantiene</v>
      </c>
      <c r="CP279" s="144"/>
      <c r="CQ279" s="144"/>
      <c r="CR279" s="144"/>
      <c r="CS279" s="144"/>
      <c r="CT279" s="25">
        <f t="shared" si="1349"/>
        <v>1</v>
      </c>
    </row>
    <row r="280" spans="1:98" ht="60" customHeight="1" x14ac:dyDescent="0.35">
      <c r="A280" s="147" t="s">
        <v>1468</v>
      </c>
      <c r="B280" s="204" t="s">
        <v>152</v>
      </c>
      <c r="C280" s="149" t="s">
        <v>153</v>
      </c>
      <c r="D280" s="172" t="str">
        <f>VLOOKUP(B280,Datos!$B$65:$F$80,3,FALSE)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80" s="175" t="str">
        <f>VLOOKUP(B280,Datos!$B$65:$F$80,5,FALSE)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80" s="172" t="str">
        <f>VLOOKUP(B280,Datos!$B$65:$F$80,4,FALSE)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80" s="208" t="s">
        <v>1030</v>
      </c>
      <c r="H280" s="157" t="s">
        <v>1469</v>
      </c>
      <c r="I280" s="181">
        <f t="shared" ref="I280" si="1446">IF(K280="",0,1)</f>
        <v>1</v>
      </c>
      <c r="J280" s="159" t="str">
        <f t="shared" ref="J280" si="1447">CONCATENATE(C280," ",K280)</f>
        <v>GINFO 48</v>
      </c>
      <c r="K280" s="159">
        <v>48</v>
      </c>
      <c r="L280" s="184">
        <v>46150</v>
      </c>
      <c r="M280" s="185">
        <f ca="1">+TODAY()-L280</f>
        <v>1</v>
      </c>
      <c r="N280" s="188" t="s">
        <v>1487</v>
      </c>
      <c r="O280" s="191" t="s">
        <v>19</v>
      </c>
      <c r="P280" s="181">
        <f>VLOOKUP(O280,Datos!$B$20:$D$25,3,FALSE)</f>
        <v>0.2</v>
      </c>
      <c r="Q280" s="191" t="s">
        <v>32</v>
      </c>
      <c r="R280" s="181">
        <f>VLOOKUP(Q280,Datos!$C$20:$D$25,2,FALSE)</f>
        <v>0.8</v>
      </c>
      <c r="S280" s="181">
        <f t="shared" ref="S280" si="1448">+IF(P280="",R280,IF(R280="",P280,IF(P280&gt;R280,P280,R280)))</f>
        <v>0.8</v>
      </c>
      <c r="T280" s="181" t="str" cm="1">
        <f t="array" ref="T280">_xlfn.IFS(S280=P280,O280,S280=R280,Q280)</f>
        <v>El riesgo afecta la imagen de  la entidad con efecto publicitario sostenido a nivel de sector administrativo, nivel departamental o municipal</v>
      </c>
      <c r="U280" s="157" t="s">
        <v>4</v>
      </c>
      <c r="V280" s="162" t="s">
        <v>1488</v>
      </c>
      <c r="W280" s="162" t="s">
        <v>1489</v>
      </c>
      <c r="X280" s="194" t="str">
        <f t="shared" ref="X280" si="1449">CONCATENATE("Posibilidad de"," ",U280," ",V280," debido ",W280)</f>
        <v>Posibilidad de pérdida reputacional en la imagen institucional en los grupos de interes por la inoportunidad de publicación de la información en el Portal WEB y la Intranet  debido errores humanos y/o imcumplimiento de los tiempos establecidos en el procedimiento.</v>
      </c>
      <c r="Y280" s="159" t="s">
        <v>208</v>
      </c>
      <c r="Z280" s="159" t="s">
        <v>214</v>
      </c>
      <c r="AA280" s="163" t="s">
        <v>257</v>
      </c>
      <c r="AB280" s="163" t="s">
        <v>225</v>
      </c>
      <c r="AC280" s="163" t="s">
        <v>1475</v>
      </c>
      <c r="AD280" s="195">
        <v>8760</v>
      </c>
      <c r="AE280" s="157" t="str">
        <f t="shared" ref="AE280" si="1450">IF(AD280&lt;=0,"",IF(AD280&lt;=2,"Muy Baja",IF(AD280&lt;=24,"Baja",IF(AD280&lt;=500,"Media",IF(AD280&lt;=5000,"Alta","Muy Alta")))))</f>
        <v>Muy Alta</v>
      </c>
      <c r="AF280" s="158">
        <f t="shared" ref="AF280" si="1451">IF(AE280="","",IF(AE280="Muy Baja",0.2,IF(AE280="Baja",0.4,IF(AE280="Media",0.6,IF(AE280="Alta",0.8,IF(AE280="Muy Alta",1,))))))</f>
        <v>1</v>
      </c>
      <c r="AG280" s="158" t="str">
        <f t="shared" ref="AG280" si="1452">+T280</f>
        <v>El riesgo afecta la imagen de  la entidad con efecto publicitario sostenido a nivel de sector administrativo, nivel departamental o municipal</v>
      </c>
      <c r="AH280" s="157" t="str" cm="1">
        <f t="array" ref="AH280">_xlfn.IFS(AG280=Datos!$C$6,"Leve",AG280=Datos!$D$6,"Leve",AG280=Datos!$C$7,"Menor",AG280=Datos!$D$7,"Menor",AG280=Datos!$C$8,"Moderado",AG280=Datos!$D$8,"Moderado",AG280=Datos!$C$9,"Mayor",AG280=Datos!$D$9,"Mayor",AG280=Datos!$C$10,"Catastrófico",AG280=Datos!$D$10,"Catastrófico")</f>
        <v>Mayor</v>
      </c>
      <c r="AI280" s="158">
        <f t="shared" ref="AI280" si="1453">IF(AH280="","",IF(AH280="Leve",0.2,IF(AH280="Menor",0.4,IF(AH280="Moderado",0.6,IF(AH280="Mayor",0.8,IF(AH280="Catastrófico",1,))))))</f>
        <v>0.8</v>
      </c>
      <c r="AJ280" s="157" t="str">
        <f t="shared" ref="AJ280" si="1454">IF(OR(AND(AE280="Muy Baja",AH280="Leve"),AND(AE280="Muy Baja",AH280="Menor"),AND(AE280="Baja",AH280="Leve")),"Bajo",IF(OR(AND(AE280="Muy baja",AH280="Moderado"),AND(AE280="Baja",AH280="Menor"),AND(AE280="Baja",AH280="Moderado"),AND(AE280="Media",AH280="Leve"),AND(AE280="Media",AH280="Menor"),AND(AE280="Media",AH280="Moderado"),AND(AE280="Alta",AH280="Leve"),AND(AE280="Alta",AH280="Menor")),"Moderado",IF(OR(AND(AE280="Muy Baja",AH280="Mayor"),AND(AE280="Baja",AH280="Mayor"),AND(AE280="Media",AH280="Mayor"),AND(AE280="Alta",AH280="Moderado"),AND(AE280="Alta",AH280="Mayor"),AND(AE280="Muy Alta",AH280="Leve"),AND(AE280="Muy Alta",AH280="Menor"),AND(AE280="Muy Alta",AH280="Moderado"),AND(AE280="Muy Alta",AH280="Mayor")),"Alto",IF(OR(AND(AE280="Muy Baja",AH280="Catastrófico"),AND(AE280="Baja",AH280="Catastrófico"),AND(AE280="Media",AH280="Catastrófico"),AND(AE280="Alta",AH280="Catastrófico"),AND(AE280="Muy Alta",AH280="Catastrófico")),"Extremo",""))))</f>
        <v>Alto</v>
      </c>
      <c r="AK280" s="196" t="str" cm="1">
        <f t="array" ref="AK280">_xlfn.IFS(AJ280="Bajo","Aceptar",AJ280="Moderado","Reducir",AJ280="Alto","Reducir",AJ280="Extremo","Reducir")</f>
        <v>Reducir</v>
      </c>
      <c r="AL280" s="20" t="str">
        <f>CONCATENATE(J280," Control"," 1")</f>
        <v>GINFO 48 Control 1</v>
      </c>
      <c r="AM280" s="22" t="s">
        <v>1708</v>
      </c>
      <c r="AN280" s="22" t="s">
        <v>1490</v>
      </c>
      <c r="AO280" s="22" t="s">
        <v>1491</v>
      </c>
      <c r="AP280" s="22" t="str">
        <f t="shared" si="1432"/>
        <v>El (La) SUBDIRECTOR(A) DE SSIT verifica a diario las solicitudes de publicación del Portal WEB e Intranet a través de  los casos radicados en la herramienta de Gestión para ser atendidos dentro de los tiempos</v>
      </c>
      <c r="AQ280" s="20" t="s">
        <v>53</v>
      </c>
      <c r="AR280" s="20" t="str">
        <f t="shared" si="1234"/>
        <v>Probabilidad</v>
      </c>
      <c r="AS280" s="20" t="s">
        <v>56</v>
      </c>
      <c r="AT280" s="20" t="str">
        <f t="shared" si="1235"/>
        <v>40%</v>
      </c>
      <c r="AU280" s="20" t="s">
        <v>1</v>
      </c>
      <c r="AV280" s="20" t="s">
        <v>2</v>
      </c>
      <c r="AW280" s="20" t="s">
        <v>3</v>
      </c>
      <c r="AX280" s="21">
        <f t="shared" ref="AX280" si="1455">+IF(AR280="Probabilidad",AF280-(AF280*AT280),AF280)</f>
        <v>0.6</v>
      </c>
      <c r="AY280" s="20" t="str">
        <f t="shared" si="1434"/>
        <v>Media</v>
      </c>
      <c r="AZ280" s="21">
        <f t="shared" ref="AZ280" si="1456">+IF(AR280="Impacto",AI280-(AI280*AT280),AI280)</f>
        <v>0.8</v>
      </c>
      <c r="BA280" s="20" t="str">
        <f t="shared" si="1436"/>
        <v>Mayor</v>
      </c>
      <c r="BB280" s="159" t="str">
        <f t="shared" ref="BB280" si="1457">IF(OR(AND(AY283="Muy Baja",BA283="Leve"),AND(AY283="Muy Baja",BA283="Menor"),AND(AY283="Baja",BA283="Leve")),"Bajo",IF(OR(AND(AY283="Muy baja",BA283="Moderado"),AND(AY283="Baja",BA283="Menor"),AND(AY283="Baja",BA283="Moderado"),AND(AY283="Media",BA283="Leve"),AND(AY283="Media",BA283="Menor"),AND(AY283="Media",BA283="Moderado"),AND(AY283="Alta",BA283="Leve"),AND(AY283="Alta",BA283="Menor")),"Moderado",IF(OR(AND(AY283="Muy Baja",BA283="Mayor"),AND(AY283="Baja",BA283="Mayor"),AND(AY283="Media",BA283="Mayor"),AND(AY283="Alta",BA283="Moderado"),AND(AY283="Alta",BA283="Mayor"),AND(AY283="Muy Alta",BA283="Leve"),AND(AY283="Muy Alta",BA283="Menor"),AND(AY283="Muy Alta",BA283="Moderado"),AND(AY283="Muy Alta",BA283="Mayor")),"Alto",IF(OR(AND(AY283="Muy Baja",BA283="Catastrófico"),AND(AY283="Baja",BA283="Catastrófico"),AND(AY283="Media",BA283="Catastrófico"),AND(AY283="Alta",BA283="Catastrófico"),AND(AY283="Muy Alta",BA283="Catastrófico")),"Extremo",""))))</f>
        <v>Moderado</v>
      </c>
      <c r="BC280" s="159" t="str" cm="1">
        <f t="array" ref="BC280">_xlfn.IFS(BB280="Bajo","Aceptar",BB280="Moderado","Reducir",BB280="Alto","Reducir",BB280="Extremo","Reducir")</f>
        <v>Reducir</v>
      </c>
      <c r="BD280" s="197" t="str" cm="1">
        <f t="array" ref="BD280">_xlfn.IFS(BC280="Aceptar","No",BC280="Reducir","Si")</f>
        <v>Si</v>
      </c>
      <c r="BE280" s="20" t="str">
        <f>CONCATENATE(J280," Acción preventiva"," 1")</f>
        <v>GINFO 48 Acción preventiva 1</v>
      </c>
      <c r="BF280" s="22" t="s">
        <v>500</v>
      </c>
      <c r="BG280" s="22" t="s">
        <v>1494</v>
      </c>
      <c r="BH280" s="22" t="s">
        <v>1495</v>
      </c>
      <c r="BI280" s="20">
        <f t="shared" si="1438"/>
        <v>3</v>
      </c>
      <c r="BJ280" s="20"/>
      <c r="BK280" s="20"/>
      <c r="BL280" s="20"/>
      <c r="BM280" s="20"/>
      <c r="BN280" s="20">
        <v>1</v>
      </c>
      <c r="BO280" s="20"/>
      <c r="BP280" s="20"/>
      <c r="BQ280" s="20"/>
      <c r="BR280" s="20">
        <v>1</v>
      </c>
      <c r="BS280" s="20"/>
      <c r="BT280" s="20"/>
      <c r="BU280" s="20">
        <v>1</v>
      </c>
      <c r="BV280" s="200">
        <f t="shared" si="1394"/>
        <v>0</v>
      </c>
      <c r="BW280" s="37"/>
      <c r="BX280" s="37"/>
      <c r="BY280" s="37"/>
      <c r="BZ280" s="37"/>
      <c r="CA280" s="37"/>
      <c r="CB280" s="37"/>
      <c r="CC280" s="37"/>
      <c r="CD280" s="37"/>
      <c r="CE280" s="37"/>
      <c r="CF280" s="37"/>
      <c r="CG280" s="37"/>
      <c r="CH280" s="37"/>
      <c r="CI280" s="37">
        <f t="shared" si="1373"/>
        <v>0</v>
      </c>
      <c r="CJ280" s="38"/>
      <c r="CK280" s="23"/>
      <c r="CL280" s="24"/>
      <c r="CM280" s="166">
        <f t="shared" ref="CM280" si="1458">+AD280</f>
        <v>8760</v>
      </c>
      <c r="CN280" s="25">
        <f t="shared" ref="CN280" si="1459">1-(CL280/CM280)</f>
        <v>1</v>
      </c>
      <c r="CO280" s="23" t="str" cm="1">
        <f t="array" ref="CO280">+_xlfn.IFS(CN280&lt;0.8,"Cambio",CN280&lt;0.9,"Revisión de control",CN280&gt;0.89,"Se mantiene")</f>
        <v>Se mantiene</v>
      </c>
      <c r="CP280" s="144"/>
      <c r="CQ280" s="144"/>
      <c r="CR280" s="144"/>
      <c r="CS280" s="144"/>
      <c r="CT280" s="25">
        <f t="shared" si="1349"/>
        <v>1</v>
      </c>
    </row>
    <row r="281" spans="1:98" ht="60" customHeight="1" x14ac:dyDescent="0.35">
      <c r="A281" s="147" t="s">
        <v>1468</v>
      </c>
      <c r="B281" s="205"/>
      <c r="C281" s="149" t="s">
        <v>153</v>
      </c>
      <c r="D281" s="173"/>
      <c r="E281" s="176"/>
      <c r="F281" s="173"/>
      <c r="G281" s="208"/>
      <c r="H281" s="157"/>
      <c r="I281" s="182"/>
      <c r="J281" s="160"/>
      <c r="K281" s="160"/>
      <c r="L281" s="184"/>
      <c r="M281" s="186"/>
      <c r="N281" s="189"/>
      <c r="O281" s="192"/>
      <c r="P281" s="182"/>
      <c r="Q281" s="192"/>
      <c r="R281" s="182"/>
      <c r="S281" s="182"/>
      <c r="T281" s="182"/>
      <c r="U281" s="157"/>
      <c r="V281" s="162"/>
      <c r="W281" s="162"/>
      <c r="X281" s="194"/>
      <c r="Y281" s="160"/>
      <c r="Z281" s="160"/>
      <c r="AA281" s="164"/>
      <c r="AB281" s="164"/>
      <c r="AC281" s="164"/>
      <c r="AD281" s="195"/>
      <c r="AE281" s="157"/>
      <c r="AF281" s="158"/>
      <c r="AG281" s="157"/>
      <c r="AH281" s="157"/>
      <c r="AI281" s="158"/>
      <c r="AJ281" s="157"/>
      <c r="AK281" s="196"/>
      <c r="AL281" s="20" t="str">
        <f>CONCATENATE(J280," Control"," 2")</f>
        <v>GINFO 48 Control 2</v>
      </c>
      <c r="AM281" s="22" t="s">
        <v>1708</v>
      </c>
      <c r="AN281" s="22" t="s">
        <v>1492</v>
      </c>
      <c r="AO281" s="22" t="s">
        <v>1493</v>
      </c>
      <c r="AP281" s="22" t="str">
        <f t="shared" si="1432"/>
        <v>El (La) SUBDIRECTOR(A) DE SSIT realiza la corrección y publicación inmediata de la información en el Portal Web y/o la Intranet cuando se identifiquen errores o retrasos en su publicación, a través de ajuste de la información, dejando evidencia en el registro de actualización de contenidos y en el reporte de cierre de la acción correctiva</v>
      </c>
      <c r="AQ281" s="20" t="s">
        <v>55</v>
      </c>
      <c r="AR281" s="20" t="str">
        <f t="shared" si="1234"/>
        <v>Impacto</v>
      </c>
      <c r="AS281" s="20" t="s">
        <v>56</v>
      </c>
      <c r="AT281" s="20" t="str">
        <f t="shared" si="1235"/>
        <v>25%</v>
      </c>
      <c r="AU281" s="20" t="s">
        <v>1</v>
      </c>
      <c r="AV281" s="20" t="s">
        <v>2</v>
      </c>
      <c r="AW281" s="20" t="s">
        <v>3</v>
      </c>
      <c r="AX281" s="21">
        <f t="shared" ref="AX281:AX283" si="1460">+IF(AR281="Probabilidad",AX280-(AX280*AT281),AX280)</f>
        <v>0.6</v>
      </c>
      <c r="AY281" s="20" t="str">
        <f t="shared" si="1434"/>
        <v>Media</v>
      </c>
      <c r="AZ281" s="21">
        <f t="shared" ref="AZ281:AZ283" si="1461">+IF(AR281="Impacto",AZ280-(AZ280*AT281),AZ280)</f>
        <v>0.60000000000000009</v>
      </c>
      <c r="BA281" s="20" t="str">
        <f t="shared" si="1436"/>
        <v>Moderado</v>
      </c>
      <c r="BB281" s="160"/>
      <c r="BC281" s="160"/>
      <c r="BD281" s="198"/>
      <c r="BE281" s="20" t="str">
        <f>CONCATENATE(J280," Acción preventiva"," 2")</f>
        <v>GINFO 48 Acción preventiva 2</v>
      </c>
      <c r="BF281" s="22" t="s">
        <v>500</v>
      </c>
      <c r="BG281" s="22" t="s">
        <v>1496</v>
      </c>
      <c r="BH281" s="22" t="s">
        <v>1497</v>
      </c>
      <c r="BI281" s="20">
        <f t="shared" si="1438"/>
        <v>3</v>
      </c>
      <c r="BJ281" s="20"/>
      <c r="BK281" s="20"/>
      <c r="BL281" s="20"/>
      <c r="BM281" s="20"/>
      <c r="BN281" s="20">
        <v>1</v>
      </c>
      <c r="BO281" s="20"/>
      <c r="BP281" s="20"/>
      <c r="BQ281" s="20"/>
      <c r="BR281" s="20">
        <v>1</v>
      </c>
      <c r="BS281" s="20"/>
      <c r="BT281" s="20"/>
      <c r="BU281" s="20">
        <v>1</v>
      </c>
      <c r="BV281" s="200"/>
      <c r="BW281" s="37"/>
      <c r="BX281" s="37"/>
      <c r="BY281" s="37"/>
      <c r="BZ281" s="37"/>
      <c r="CA281" s="37"/>
      <c r="CB281" s="37"/>
      <c r="CC281" s="37"/>
      <c r="CD281" s="37"/>
      <c r="CE281" s="37"/>
      <c r="CF281" s="37"/>
      <c r="CG281" s="37"/>
      <c r="CH281" s="37"/>
      <c r="CI281" s="37">
        <f t="shared" si="1373"/>
        <v>0</v>
      </c>
      <c r="CJ281" s="38"/>
      <c r="CK281" s="23"/>
      <c r="CL281" s="24"/>
      <c r="CM281" s="167"/>
      <c r="CN281" s="25">
        <f t="shared" ref="CN281" si="1462">1-(CL281/CM280)</f>
        <v>1</v>
      </c>
      <c r="CO281" s="23" t="str" cm="1">
        <f t="array" ref="CO281">+_xlfn.IFS(CN281&lt;0.8,"Cambio",CN281&lt;0.9,"Revisión de control",CN281&gt;0.89,"Se mantiene")</f>
        <v>Se mantiene</v>
      </c>
      <c r="CP281" s="144"/>
      <c r="CQ281" s="144"/>
      <c r="CR281" s="144"/>
      <c r="CS281" s="144"/>
      <c r="CT281" s="25">
        <f t="shared" si="1349"/>
        <v>1</v>
      </c>
    </row>
    <row r="282" spans="1:98" ht="60" customHeight="1" x14ac:dyDescent="0.35">
      <c r="A282" s="147" t="s">
        <v>1468</v>
      </c>
      <c r="B282" s="205"/>
      <c r="C282" s="149" t="s">
        <v>153</v>
      </c>
      <c r="D282" s="173"/>
      <c r="E282" s="176"/>
      <c r="F282" s="173"/>
      <c r="G282" s="208"/>
      <c r="H282" s="157"/>
      <c r="I282" s="182"/>
      <c r="J282" s="160"/>
      <c r="K282" s="160"/>
      <c r="L282" s="184"/>
      <c r="M282" s="186"/>
      <c r="N282" s="189"/>
      <c r="O282" s="192"/>
      <c r="P282" s="182"/>
      <c r="Q282" s="192"/>
      <c r="R282" s="182"/>
      <c r="S282" s="182"/>
      <c r="T282" s="182"/>
      <c r="U282" s="157"/>
      <c r="V282" s="162"/>
      <c r="W282" s="162"/>
      <c r="X282" s="194"/>
      <c r="Y282" s="160"/>
      <c r="Z282" s="160"/>
      <c r="AA282" s="164"/>
      <c r="AB282" s="164"/>
      <c r="AC282" s="164"/>
      <c r="AD282" s="195"/>
      <c r="AE282" s="157"/>
      <c r="AF282" s="158"/>
      <c r="AG282" s="157"/>
      <c r="AH282" s="157"/>
      <c r="AI282" s="158"/>
      <c r="AJ282" s="157"/>
      <c r="AK282" s="196"/>
      <c r="AL282" s="20" t="str">
        <f>CONCATENATE(J280," Control"," 3")</f>
        <v>GINFO 48 Control 3</v>
      </c>
      <c r="AM282" s="22"/>
      <c r="AN282" s="22"/>
      <c r="AO282" s="22"/>
      <c r="AP282" s="22" t="str">
        <f t="shared" si="1432"/>
        <v xml:space="preserve">  a través de </v>
      </c>
      <c r="AQ282" s="20"/>
      <c r="AR282" s="20" t="str">
        <f t="shared" si="1234"/>
        <v/>
      </c>
      <c r="AS282" s="20"/>
      <c r="AT282" s="20" t="str">
        <f t="shared" si="1235"/>
        <v/>
      </c>
      <c r="AU282" s="20"/>
      <c r="AV282" s="20"/>
      <c r="AW282" s="20"/>
      <c r="AX282" s="21">
        <f t="shared" si="1460"/>
        <v>0.6</v>
      </c>
      <c r="AY282" s="20" t="str">
        <f t="shared" si="1434"/>
        <v>Media</v>
      </c>
      <c r="AZ282" s="21">
        <f t="shared" si="1461"/>
        <v>0.60000000000000009</v>
      </c>
      <c r="BA282" s="20" t="str">
        <f t="shared" si="1436"/>
        <v>Moderado</v>
      </c>
      <c r="BB282" s="160"/>
      <c r="BC282" s="160"/>
      <c r="BD282" s="198"/>
      <c r="BE282" s="20" t="str">
        <f>CONCATENATE(J280," Acción preventiva"," 3")</f>
        <v>GINFO 48 Acción preventiva 3</v>
      </c>
      <c r="BF282" s="22"/>
      <c r="BG282" s="22"/>
      <c r="BH282" s="22"/>
      <c r="BI282" s="20">
        <f t="shared" si="1438"/>
        <v>0</v>
      </c>
      <c r="BJ282" s="20"/>
      <c r="BK282" s="20"/>
      <c r="BL282" s="20"/>
      <c r="BM282" s="20"/>
      <c r="BN282" s="20"/>
      <c r="BO282" s="20"/>
      <c r="BP282" s="20"/>
      <c r="BQ282" s="20"/>
      <c r="BR282" s="20"/>
      <c r="BS282" s="20"/>
      <c r="BT282" s="20"/>
      <c r="BU282" s="20"/>
      <c r="BV282" s="200"/>
      <c r="BW282" s="37"/>
      <c r="BX282" s="37"/>
      <c r="BY282" s="37"/>
      <c r="BZ282" s="37"/>
      <c r="CA282" s="37"/>
      <c r="CB282" s="37"/>
      <c r="CC282" s="37"/>
      <c r="CD282" s="37"/>
      <c r="CE282" s="37"/>
      <c r="CF282" s="37"/>
      <c r="CG282" s="37"/>
      <c r="CH282" s="37"/>
      <c r="CI282" s="37">
        <f t="shared" si="1373"/>
        <v>0</v>
      </c>
      <c r="CJ282" s="38"/>
      <c r="CK282" s="23"/>
      <c r="CL282" s="24"/>
      <c r="CM282" s="167"/>
      <c r="CN282" s="25">
        <f t="shared" ref="CN282" si="1463">1-(CL282/CM280)</f>
        <v>1</v>
      </c>
      <c r="CO282" s="23" t="str" cm="1">
        <f t="array" ref="CO282">+_xlfn.IFS(CN282&lt;0.8,"Cambio",CN282&lt;0.9,"Revisión de control",CN282&gt;0.89,"Se mantiene")</f>
        <v>Se mantiene</v>
      </c>
      <c r="CP282" s="144"/>
      <c r="CQ282" s="144"/>
      <c r="CR282" s="144"/>
      <c r="CS282" s="144"/>
      <c r="CT282" s="25">
        <f t="shared" si="1349"/>
        <v>1</v>
      </c>
    </row>
    <row r="283" spans="1:98" ht="60" customHeight="1" x14ac:dyDescent="0.35">
      <c r="A283" s="147" t="s">
        <v>1468</v>
      </c>
      <c r="B283" s="206"/>
      <c r="C283" s="149" t="s">
        <v>153</v>
      </c>
      <c r="D283" s="174"/>
      <c r="E283" s="177"/>
      <c r="F283" s="174"/>
      <c r="G283" s="208"/>
      <c r="H283" s="157"/>
      <c r="I283" s="183"/>
      <c r="J283" s="161"/>
      <c r="K283" s="161"/>
      <c r="L283" s="184"/>
      <c r="M283" s="187"/>
      <c r="N283" s="190"/>
      <c r="O283" s="193"/>
      <c r="P283" s="183"/>
      <c r="Q283" s="193"/>
      <c r="R283" s="183"/>
      <c r="S283" s="183"/>
      <c r="T283" s="183"/>
      <c r="U283" s="157"/>
      <c r="V283" s="162"/>
      <c r="W283" s="162"/>
      <c r="X283" s="194"/>
      <c r="Y283" s="161"/>
      <c r="Z283" s="161"/>
      <c r="AA283" s="165"/>
      <c r="AB283" s="165"/>
      <c r="AC283" s="165"/>
      <c r="AD283" s="195"/>
      <c r="AE283" s="157"/>
      <c r="AF283" s="158"/>
      <c r="AG283" s="157"/>
      <c r="AH283" s="157"/>
      <c r="AI283" s="158"/>
      <c r="AJ283" s="157"/>
      <c r="AK283" s="196"/>
      <c r="AL283" s="20" t="str">
        <f>CONCATENATE(J280," Control"," 4")</f>
        <v>GINFO 48 Control 4</v>
      </c>
      <c r="AM283" s="22"/>
      <c r="AN283" s="22"/>
      <c r="AO283" s="22"/>
      <c r="AP283" s="22" t="str">
        <f t="shared" si="1432"/>
        <v xml:space="preserve">  a través de </v>
      </c>
      <c r="AQ283" s="20"/>
      <c r="AR283" s="20" t="str">
        <f t="shared" si="1234"/>
        <v/>
      </c>
      <c r="AS283" s="20"/>
      <c r="AT283" s="20" t="str">
        <f t="shared" si="1235"/>
        <v/>
      </c>
      <c r="AU283" s="20"/>
      <c r="AV283" s="20"/>
      <c r="AW283" s="20"/>
      <c r="AX283" s="21">
        <f t="shared" si="1460"/>
        <v>0.6</v>
      </c>
      <c r="AY283" s="20" t="str">
        <f t="shared" si="1434"/>
        <v>Media</v>
      </c>
      <c r="AZ283" s="21">
        <f t="shared" si="1461"/>
        <v>0.60000000000000009</v>
      </c>
      <c r="BA283" s="20" t="str">
        <f t="shared" si="1436"/>
        <v>Moderado</v>
      </c>
      <c r="BB283" s="161"/>
      <c r="BC283" s="161"/>
      <c r="BD283" s="199"/>
      <c r="BE283" s="20" t="str">
        <f>CONCATENATE(J280," Acción preventiva"," 4")</f>
        <v>GINFO 48 Acción preventiva 4</v>
      </c>
      <c r="BF283" s="22"/>
      <c r="BG283" s="22"/>
      <c r="BH283" s="22"/>
      <c r="BI283" s="20">
        <f t="shared" si="1438"/>
        <v>0</v>
      </c>
      <c r="BJ283" s="20"/>
      <c r="BK283" s="20"/>
      <c r="BL283" s="20"/>
      <c r="BM283" s="20"/>
      <c r="BN283" s="20"/>
      <c r="BO283" s="20"/>
      <c r="BP283" s="20"/>
      <c r="BQ283" s="20"/>
      <c r="BR283" s="20"/>
      <c r="BS283" s="20"/>
      <c r="BT283" s="20"/>
      <c r="BU283" s="20"/>
      <c r="BV283" s="200"/>
      <c r="BW283" s="37"/>
      <c r="BX283" s="37"/>
      <c r="BY283" s="37"/>
      <c r="BZ283" s="37"/>
      <c r="CA283" s="37"/>
      <c r="CB283" s="37"/>
      <c r="CC283" s="37"/>
      <c r="CD283" s="37"/>
      <c r="CE283" s="37"/>
      <c r="CF283" s="37"/>
      <c r="CG283" s="37"/>
      <c r="CH283" s="37"/>
      <c r="CI283" s="37">
        <f t="shared" si="1373"/>
        <v>0</v>
      </c>
      <c r="CJ283" s="38"/>
      <c r="CK283" s="23"/>
      <c r="CL283" s="24"/>
      <c r="CM283" s="168"/>
      <c r="CN283" s="25">
        <f t="shared" ref="CN283" si="1464">1-(CL283/CM280)</f>
        <v>1</v>
      </c>
      <c r="CO283" s="23" t="str" cm="1">
        <f t="array" ref="CO283">+_xlfn.IFS(CN283&lt;0.8,"Cambio",CN283&lt;0.9,"Revisión de control",CN283&gt;0.89,"Se mantiene")</f>
        <v>Se mantiene</v>
      </c>
      <c r="CP283" s="144"/>
      <c r="CQ283" s="144"/>
      <c r="CR283" s="144"/>
      <c r="CS283" s="144"/>
      <c r="CT283" s="25">
        <f t="shared" si="1349"/>
        <v>1</v>
      </c>
    </row>
    <row r="284" spans="1:98" ht="60" customHeight="1" x14ac:dyDescent="0.35">
      <c r="A284" s="147" t="s">
        <v>1629</v>
      </c>
      <c r="B284" s="204" t="s">
        <v>152</v>
      </c>
      <c r="C284" s="148" t="s">
        <v>153</v>
      </c>
      <c r="D284" s="172" t="str">
        <f>VLOOKUP(B284,Datos!$B$65:$F$80,3,FALSE)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84" s="175" t="str">
        <f>VLOOKUP(B284,Datos!$B$65:$F$80,5,FALSE)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84" s="172" t="str">
        <f>VLOOKUP(B284,Datos!$B$65:$F$80,4,FALSE)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84" s="208" t="s">
        <v>1030</v>
      </c>
      <c r="H284" s="157" t="s">
        <v>1630</v>
      </c>
      <c r="I284" s="181">
        <f t="shared" ref="I284" si="1465">IF(K284="",0,1)</f>
        <v>1</v>
      </c>
      <c r="J284" s="159" t="str">
        <f t="shared" ref="J284" si="1466">CONCATENATE(C284," ",K284)</f>
        <v>GINFO 49</v>
      </c>
      <c r="K284" s="159">
        <v>49</v>
      </c>
      <c r="L284" s="184">
        <v>46150</v>
      </c>
      <c r="M284" s="185">
        <f ca="1">+TODAY()-L284</f>
        <v>1</v>
      </c>
      <c r="N284" s="188" t="s">
        <v>1633</v>
      </c>
      <c r="O284" s="191" t="s">
        <v>19</v>
      </c>
      <c r="P284" s="181">
        <f>VLOOKUP(O284,Datos!$B$20:$D$25,3,FALSE)</f>
        <v>0.2</v>
      </c>
      <c r="Q284" s="191" t="s">
        <v>28</v>
      </c>
      <c r="R284" s="181">
        <f>VLOOKUP(Q284,Datos!$C$20:$D$25,2,FALSE)</f>
        <v>0.6</v>
      </c>
      <c r="S284" s="181">
        <f t="shared" ref="S284" si="1467">+IF(P284="",R284,IF(R284="",P284,IF(P284&gt;R284,P284,R284)))</f>
        <v>0.6</v>
      </c>
      <c r="T284" s="181" t="str" cm="1">
        <f t="array" ref="T284">_xlfn.IFS(S284=P284,O284,S284=R284,Q284)</f>
        <v>El riesgo afecta la imagen de la entidad con algunos usuarios de relevancia frente al logro de los objetivos</v>
      </c>
      <c r="U284" s="157" t="s">
        <v>4</v>
      </c>
      <c r="V284" s="162" t="s">
        <v>1639</v>
      </c>
      <c r="W284" s="162" t="s">
        <v>1637</v>
      </c>
      <c r="X284" s="194" t="str">
        <f t="shared" ref="X284" si="1468">CONCATENATE("Posibilidad de"," ",U284," ",V284," debido ",W284)</f>
        <v>Posibilidad de pérdida reputacional en la imagen de la entidad ante los grupo de interés por por fallas en la infraestructura tecnológica, solicitudes parciales, entrega de banner con especificaciones no adecuadas  debido fallas en la administración y operación de la infraestructura tecnológica que soporta la intranet  y/o falta de personal especializado</v>
      </c>
      <c r="Y284" s="159" t="s">
        <v>210</v>
      </c>
      <c r="Z284" s="159" t="s">
        <v>214</v>
      </c>
      <c r="AA284" s="163" t="s">
        <v>257</v>
      </c>
      <c r="AB284" s="163" t="s">
        <v>226</v>
      </c>
      <c r="AC284" s="163" t="s">
        <v>1640</v>
      </c>
      <c r="AD284" s="243">
        <f>365*24*60*60</f>
        <v>31536000</v>
      </c>
      <c r="AE284" s="157" t="str">
        <f t="shared" ref="AE284" si="1469">IF(AD284&lt;=0,"",IF(AD284&lt;=2,"Muy Baja",IF(AD284&lt;=24,"Baja",IF(AD284&lt;=500,"Media",IF(AD284&lt;=5000,"Alta","Muy Alta")))))</f>
        <v>Muy Alta</v>
      </c>
      <c r="AF284" s="158">
        <f t="shared" ref="AF284" si="1470">IF(AE284="","",IF(AE284="Muy Baja",0.2,IF(AE284="Baja",0.4,IF(AE284="Media",0.6,IF(AE284="Alta",0.8,IF(AE284="Muy Alta",1,))))))</f>
        <v>1</v>
      </c>
      <c r="AG284" s="158" t="str">
        <f t="shared" ref="AG284" si="1471">+T284</f>
        <v>El riesgo afecta la imagen de la entidad con algunos usuarios de relevancia frente al logro de los objetivos</v>
      </c>
      <c r="AH284" s="157" t="str" cm="1">
        <f t="array" ref="AH284">_xlfn.IFS(AG284=Datos!$C$6,"Leve",AG284=Datos!$D$6,"Leve",AG284=Datos!$C$7,"Menor",AG284=Datos!$D$7,"Menor",AG284=Datos!$C$8,"Moderado",AG284=Datos!$D$8,"Moderado",AG284=Datos!$C$9,"Mayor",AG284=Datos!$D$9,"Mayor",AG284=Datos!$C$10,"Catastrófico",AG284=Datos!$D$10,"Catastrófico")</f>
        <v>Moderado</v>
      </c>
      <c r="AI284" s="158">
        <f t="shared" ref="AI284" si="1472">IF(AH284="","",IF(AH284="Leve",0.2,IF(AH284="Menor",0.4,IF(AH284="Moderado",0.6,IF(AH284="Mayor",0.8,IF(AH284="Catastrófico",1,))))))</f>
        <v>0.6</v>
      </c>
      <c r="AJ284" s="157" t="str">
        <f t="shared" ref="AJ284" si="1473">IF(OR(AND(AE284="Muy Baja",AH284="Leve"),AND(AE284="Muy Baja",AH284="Menor"),AND(AE284="Baja",AH284="Leve")),"Bajo",IF(OR(AND(AE284="Muy baja",AH284="Moderado"),AND(AE284="Baja",AH284="Menor"),AND(AE284="Baja",AH284="Moderado"),AND(AE284="Media",AH284="Leve"),AND(AE284="Media",AH284="Menor"),AND(AE284="Media",AH284="Moderado"),AND(AE284="Alta",AH284="Leve"),AND(AE284="Alta",AH284="Menor")),"Moderado",IF(OR(AND(AE284="Muy Baja",AH284="Mayor"),AND(AE284="Baja",AH284="Mayor"),AND(AE284="Media",AH284="Mayor"),AND(AE284="Alta",AH284="Moderado"),AND(AE284="Alta",AH284="Mayor"),AND(AE284="Muy Alta",AH284="Leve"),AND(AE284="Muy Alta",AH284="Menor"),AND(AE284="Muy Alta",AH284="Moderado"),AND(AE284="Muy Alta",AH284="Mayor")),"Alto",IF(OR(AND(AE284="Muy Baja",AH284="Catastrófico"),AND(AE284="Baja",AH284="Catastrófico"),AND(AE284="Media",AH284="Catastrófico"),AND(AE284="Alta",AH284="Catastrófico"),AND(AE284="Muy Alta",AH284="Catastrófico")),"Extremo",""))))</f>
        <v>Alto</v>
      </c>
      <c r="AK284" s="196" t="str" cm="1">
        <f t="array" ref="AK284">_xlfn.IFS(AJ284="Bajo","Aceptar",AJ284="Moderado","Reducir",AJ284="Alto","Reducir",AJ284="Extremo","Reducir")</f>
        <v>Reducir</v>
      </c>
      <c r="AL284" s="20" t="str">
        <f>CONCATENATE(J284," Control"," 1")</f>
        <v>GINFO 49 Control 1</v>
      </c>
      <c r="AM284" s="22" t="s">
        <v>328</v>
      </c>
      <c r="AN284" s="22" t="s">
        <v>1653</v>
      </c>
      <c r="AO284" s="22" t="s">
        <v>1654</v>
      </c>
      <c r="AP284" s="22" t="str">
        <f t="shared" si="1432"/>
        <v>El EQUIPO DE INFRAESTRUCTURA Y SOPORTE TECNOLÓGICO (SG) Evalua la información allegada y escalada a través de CAS que compete a los técnicos del EIST  en cada caso creado, para determinar si tiene las caracteristicas para ser resuelto</v>
      </c>
      <c r="AQ284" s="20" t="s">
        <v>53</v>
      </c>
      <c r="AR284" s="20" t="str">
        <f t="shared" si="1234"/>
        <v>Probabilidad</v>
      </c>
      <c r="AS284" s="20" t="s">
        <v>56</v>
      </c>
      <c r="AT284" s="20" t="str">
        <f t="shared" si="1235"/>
        <v>40%</v>
      </c>
      <c r="AU284" s="20" t="s">
        <v>1</v>
      </c>
      <c r="AV284" s="20" t="s">
        <v>2</v>
      </c>
      <c r="AW284" s="20" t="s">
        <v>3</v>
      </c>
      <c r="AX284" s="21">
        <f t="shared" ref="AX284" si="1474">+IF(AR284="Probabilidad",AF284-(AF284*AT284),AF284)</f>
        <v>0.6</v>
      </c>
      <c r="AY284" s="20" t="str">
        <f t="shared" si="1434"/>
        <v>Media</v>
      </c>
      <c r="AZ284" s="21">
        <f t="shared" ref="AZ284" si="1475">+IF(AR284="Impacto",AI284-(AI284*AT284),AI284)</f>
        <v>0.6</v>
      </c>
      <c r="BA284" s="20" t="str">
        <f t="shared" si="1436"/>
        <v>Moderado</v>
      </c>
      <c r="BB284" s="159" t="str">
        <f t="shared" ref="BB284" si="1476">IF(OR(AND(AY287="Muy Baja",BA287="Leve"),AND(AY287="Muy Baja",BA287="Menor"),AND(AY287="Baja",BA287="Leve")),"Bajo",IF(OR(AND(AY287="Muy baja",BA287="Moderado"),AND(AY287="Baja",BA287="Menor"),AND(AY287="Baja",BA287="Moderado"),AND(AY287="Media",BA287="Leve"),AND(AY287="Media",BA287="Menor"),AND(AY287="Media",BA287="Moderado"),AND(AY287="Alta",BA287="Leve"),AND(AY287="Alta",BA287="Menor")),"Moderado",IF(OR(AND(AY287="Muy Baja",BA287="Mayor"),AND(AY287="Baja",BA287="Mayor"),AND(AY287="Media",BA287="Mayor"),AND(AY287="Alta",BA287="Moderado"),AND(AY287="Alta",BA287="Mayor"),AND(AY287="Muy Alta",BA287="Leve"),AND(AY287="Muy Alta",BA287="Menor"),AND(AY287="Muy Alta",BA287="Moderado"),AND(AY287="Muy Alta",BA287="Mayor")),"Alto",IF(OR(AND(AY287="Muy Baja",BA287="Catastrófico"),AND(AY287="Baja",BA287="Catastrófico"),AND(AY287="Media",BA287="Catastrófico"),AND(AY287="Alta",BA287="Catastrófico"),AND(AY287="Muy Alta",BA287="Catastrófico")),"Extremo",""))))</f>
        <v>Moderado</v>
      </c>
      <c r="BC284" s="159" t="str" cm="1">
        <f t="array" ref="BC284">_xlfn.IFS(BB284="Bajo","Aceptar",BB284="Moderado","Reducir",BB284="Alto","Reducir",BB284="Extremo","Reducir")</f>
        <v>Reducir</v>
      </c>
      <c r="BD284" s="197" t="str" cm="1">
        <f t="array" ref="BD284">_xlfn.IFS(BC284="Aceptar","No",BC284="Reducir","Si")</f>
        <v>Si</v>
      </c>
      <c r="BE284" s="20" t="str">
        <f>CONCATENATE(J284," Acción preventiva"," 1")</f>
        <v>GINFO 49 Acción preventiva 1</v>
      </c>
      <c r="BF284" s="22" t="s">
        <v>328</v>
      </c>
      <c r="BG284" s="22" t="s">
        <v>1663</v>
      </c>
      <c r="BH284" s="22" t="s">
        <v>1664</v>
      </c>
      <c r="BI284" s="20">
        <f t="shared" si="1438"/>
        <v>2</v>
      </c>
      <c r="BJ284" s="20"/>
      <c r="BK284" s="20"/>
      <c r="BL284" s="20"/>
      <c r="BM284" s="20"/>
      <c r="BN284" s="20"/>
      <c r="BO284" s="20">
        <v>1</v>
      </c>
      <c r="BP284" s="20"/>
      <c r="BQ284" s="20"/>
      <c r="BR284" s="20"/>
      <c r="BS284" s="20"/>
      <c r="BT284" s="20">
        <v>1</v>
      </c>
      <c r="BU284" s="20"/>
      <c r="BV284" s="200">
        <f t="shared" si="1394"/>
        <v>0</v>
      </c>
      <c r="BW284" s="37"/>
      <c r="BX284" s="37"/>
      <c r="BY284" s="37"/>
      <c r="BZ284" s="37"/>
      <c r="CA284" s="37"/>
      <c r="CB284" s="37"/>
      <c r="CC284" s="37"/>
      <c r="CD284" s="37"/>
      <c r="CE284" s="37"/>
      <c r="CF284" s="37"/>
      <c r="CG284" s="37"/>
      <c r="CH284" s="37"/>
      <c r="CI284" s="37">
        <f t="shared" si="1373"/>
        <v>0</v>
      </c>
      <c r="CJ284" s="38"/>
      <c r="CK284" s="23"/>
      <c r="CL284" s="24"/>
      <c r="CM284" s="166">
        <f t="shared" ref="CM284" si="1477">+AD284</f>
        <v>31536000</v>
      </c>
      <c r="CN284" s="25">
        <f t="shared" ref="CN284" si="1478">1-(CL284/CM284)</f>
        <v>1</v>
      </c>
      <c r="CO284" s="23" t="str" cm="1">
        <f t="array" ref="CO284">+_xlfn.IFS(CN284&lt;0.8,"Cambio",CN284&lt;0.9,"Revisión de control",CN284&gt;0.89,"Se mantiene")</f>
        <v>Se mantiene</v>
      </c>
      <c r="CP284" s="144"/>
      <c r="CQ284" s="144"/>
      <c r="CR284" s="144"/>
      <c r="CS284" s="144"/>
      <c r="CT284" s="25">
        <f t="shared" si="1349"/>
        <v>1</v>
      </c>
    </row>
    <row r="285" spans="1:98" ht="60" customHeight="1" x14ac:dyDescent="0.35">
      <c r="A285" s="147" t="s">
        <v>1629</v>
      </c>
      <c r="B285" s="205"/>
      <c r="C285" s="148" t="s">
        <v>153</v>
      </c>
      <c r="D285" s="173"/>
      <c r="E285" s="176"/>
      <c r="F285" s="173"/>
      <c r="G285" s="208"/>
      <c r="H285" s="157"/>
      <c r="I285" s="182"/>
      <c r="J285" s="160"/>
      <c r="K285" s="160"/>
      <c r="L285" s="184"/>
      <c r="M285" s="186"/>
      <c r="N285" s="189"/>
      <c r="O285" s="192"/>
      <c r="P285" s="182"/>
      <c r="Q285" s="192"/>
      <c r="R285" s="182"/>
      <c r="S285" s="182"/>
      <c r="T285" s="182"/>
      <c r="U285" s="157"/>
      <c r="V285" s="162"/>
      <c r="W285" s="162"/>
      <c r="X285" s="194"/>
      <c r="Y285" s="160"/>
      <c r="Z285" s="160"/>
      <c r="AA285" s="164"/>
      <c r="AB285" s="164"/>
      <c r="AC285" s="164"/>
      <c r="AD285" s="226"/>
      <c r="AE285" s="157"/>
      <c r="AF285" s="158"/>
      <c r="AG285" s="157"/>
      <c r="AH285" s="157"/>
      <c r="AI285" s="158"/>
      <c r="AJ285" s="157"/>
      <c r="AK285" s="196"/>
      <c r="AL285" s="20" t="str">
        <f>CONCATENATE(J284," Control"," 2")</f>
        <v>GINFO 49 Control 2</v>
      </c>
      <c r="AM285" s="22" t="s">
        <v>328</v>
      </c>
      <c r="AN285" s="22" t="s">
        <v>1655</v>
      </c>
      <c r="AO285" s="2" t="s">
        <v>1656</v>
      </c>
      <c r="AP285" s="22" t="str">
        <f t="shared" si="1432"/>
        <v>El EQUIPO DE INFRAESTRUCTURA Y SOPORTE TECNOLÓGICO (SG) Corrige cualquier tipo de informacion errada en la Intranet a través de la actualizacion de esta pagina bajo los criterios tecnicos que se require de contenido</v>
      </c>
      <c r="AQ285" s="20" t="s">
        <v>55</v>
      </c>
      <c r="AR285" s="20" t="str">
        <f t="shared" si="1234"/>
        <v>Impacto</v>
      </c>
      <c r="AS285" s="20" t="s">
        <v>56</v>
      </c>
      <c r="AT285" s="20" t="str">
        <f t="shared" si="1235"/>
        <v>25%</v>
      </c>
      <c r="AU285" s="20" t="s">
        <v>1</v>
      </c>
      <c r="AV285" s="20" t="s">
        <v>2</v>
      </c>
      <c r="AW285" s="20" t="s">
        <v>3</v>
      </c>
      <c r="AX285" s="21">
        <f t="shared" ref="AX285:AX287" si="1479">+IF(AR285="Probabilidad",AX284-(AX284*AT285),AX284)</f>
        <v>0.6</v>
      </c>
      <c r="AY285" s="20" t="str">
        <f t="shared" si="1434"/>
        <v>Media</v>
      </c>
      <c r="AZ285" s="21">
        <f t="shared" ref="AZ285:AZ287" si="1480">+IF(AR285="Impacto",AZ284-(AZ284*AT285),AZ284)</f>
        <v>0.44999999999999996</v>
      </c>
      <c r="BA285" s="20" t="str">
        <f t="shared" si="1436"/>
        <v>Moderado</v>
      </c>
      <c r="BB285" s="160"/>
      <c r="BC285" s="160"/>
      <c r="BD285" s="198"/>
      <c r="BE285" s="20" t="str">
        <f>CONCATENATE(J284," Acción preventiva"," 2")</f>
        <v>GINFO 49 Acción preventiva 2</v>
      </c>
      <c r="BF285" s="22"/>
      <c r="BG285" s="22"/>
      <c r="BH285" s="22"/>
      <c r="BI285" s="20">
        <f t="shared" si="1438"/>
        <v>0</v>
      </c>
      <c r="BJ285" s="20"/>
      <c r="BK285" s="20"/>
      <c r="BL285" s="20"/>
      <c r="BM285" s="20"/>
      <c r="BN285" s="20"/>
      <c r="BO285" s="20"/>
      <c r="BP285" s="20"/>
      <c r="BQ285" s="20"/>
      <c r="BR285" s="20"/>
      <c r="BS285" s="20"/>
      <c r="BT285" s="20"/>
      <c r="BU285" s="20"/>
      <c r="BV285" s="200"/>
      <c r="BW285" s="37"/>
      <c r="BX285" s="37"/>
      <c r="BY285" s="37"/>
      <c r="BZ285" s="37"/>
      <c r="CA285" s="37"/>
      <c r="CB285" s="37"/>
      <c r="CC285" s="37"/>
      <c r="CD285" s="37"/>
      <c r="CE285" s="37"/>
      <c r="CF285" s="37"/>
      <c r="CG285" s="37"/>
      <c r="CH285" s="37"/>
      <c r="CI285" s="37">
        <f t="shared" si="1373"/>
        <v>0</v>
      </c>
      <c r="CJ285" s="38"/>
      <c r="CK285" s="23"/>
      <c r="CL285" s="24"/>
      <c r="CM285" s="167"/>
      <c r="CN285" s="25">
        <f t="shared" ref="CN285" si="1481">1-(CL285/CM284)</f>
        <v>1</v>
      </c>
      <c r="CO285" s="23" t="str" cm="1">
        <f t="array" ref="CO285">+_xlfn.IFS(CN285&lt;0.8,"Cambio",CN285&lt;0.9,"Revisión de control",CN285&gt;0.89,"Se mantiene")</f>
        <v>Se mantiene</v>
      </c>
      <c r="CP285" s="144"/>
      <c r="CQ285" s="144"/>
      <c r="CR285" s="144"/>
      <c r="CS285" s="144"/>
      <c r="CT285" s="25">
        <f t="shared" si="1349"/>
        <v>1</v>
      </c>
    </row>
    <row r="286" spans="1:98" ht="60" customHeight="1" x14ac:dyDescent="0.35">
      <c r="A286" s="147" t="s">
        <v>1629</v>
      </c>
      <c r="B286" s="205"/>
      <c r="C286" s="148" t="s">
        <v>153</v>
      </c>
      <c r="D286" s="173"/>
      <c r="E286" s="176"/>
      <c r="F286" s="173"/>
      <c r="G286" s="208"/>
      <c r="H286" s="157"/>
      <c r="I286" s="182"/>
      <c r="J286" s="160"/>
      <c r="K286" s="160"/>
      <c r="L286" s="184"/>
      <c r="M286" s="186"/>
      <c r="N286" s="189"/>
      <c r="O286" s="192"/>
      <c r="P286" s="182"/>
      <c r="Q286" s="192"/>
      <c r="R286" s="182"/>
      <c r="S286" s="182"/>
      <c r="T286" s="182"/>
      <c r="U286" s="157"/>
      <c r="V286" s="162"/>
      <c r="W286" s="162"/>
      <c r="X286" s="194"/>
      <c r="Y286" s="160"/>
      <c r="Z286" s="160"/>
      <c r="AA286" s="164"/>
      <c r="AB286" s="164"/>
      <c r="AC286" s="164"/>
      <c r="AD286" s="195"/>
      <c r="AE286" s="157"/>
      <c r="AF286" s="158"/>
      <c r="AG286" s="157"/>
      <c r="AH286" s="157"/>
      <c r="AI286" s="158"/>
      <c r="AJ286" s="157"/>
      <c r="AK286" s="196"/>
      <c r="AL286" s="20" t="str">
        <f>CONCATENATE(J284," Control"," 3")</f>
        <v>GINFO 49 Control 3</v>
      </c>
      <c r="AM286" s="22"/>
      <c r="AN286" s="22"/>
      <c r="AO286" s="22"/>
      <c r="AP286" s="22" t="str">
        <f t="shared" si="1432"/>
        <v xml:space="preserve">  a través de </v>
      </c>
      <c r="AQ286" s="20"/>
      <c r="AR286" s="20" t="str">
        <f t="shared" si="1234"/>
        <v/>
      </c>
      <c r="AS286" s="20"/>
      <c r="AT286" s="20" t="str">
        <f t="shared" si="1235"/>
        <v/>
      </c>
      <c r="AU286" s="20"/>
      <c r="AV286" s="20"/>
      <c r="AW286" s="20"/>
      <c r="AX286" s="21">
        <f t="shared" si="1479"/>
        <v>0.6</v>
      </c>
      <c r="AY286" s="20" t="str">
        <f t="shared" si="1434"/>
        <v>Media</v>
      </c>
      <c r="AZ286" s="21">
        <f t="shared" si="1480"/>
        <v>0.44999999999999996</v>
      </c>
      <c r="BA286" s="20" t="str">
        <f t="shared" si="1436"/>
        <v>Moderado</v>
      </c>
      <c r="BB286" s="160"/>
      <c r="BC286" s="160"/>
      <c r="BD286" s="198"/>
      <c r="BE286" s="20" t="str">
        <f>CONCATENATE(J284," Acción preventiva"," 3")</f>
        <v>GINFO 49 Acción preventiva 3</v>
      </c>
      <c r="BF286" s="22"/>
      <c r="BG286" s="22"/>
      <c r="BH286" s="22"/>
      <c r="BI286" s="20">
        <f t="shared" si="1438"/>
        <v>0</v>
      </c>
      <c r="BJ286" s="20"/>
      <c r="BK286" s="20"/>
      <c r="BL286" s="20"/>
      <c r="BM286" s="20"/>
      <c r="BN286" s="20"/>
      <c r="BO286" s="20"/>
      <c r="BP286" s="20"/>
      <c r="BQ286" s="20"/>
      <c r="BR286" s="20"/>
      <c r="BS286" s="20"/>
      <c r="BT286" s="20"/>
      <c r="BU286" s="20"/>
      <c r="BV286" s="200"/>
      <c r="BW286" s="37"/>
      <c r="BX286" s="37"/>
      <c r="BY286" s="37"/>
      <c r="BZ286" s="37"/>
      <c r="CA286" s="37"/>
      <c r="CB286" s="37"/>
      <c r="CC286" s="37"/>
      <c r="CD286" s="37"/>
      <c r="CE286" s="37"/>
      <c r="CF286" s="37"/>
      <c r="CG286" s="37"/>
      <c r="CH286" s="37"/>
      <c r="CI286" s="37">
        <f t="shared" si="1373"/>
        <v>0</v>
      </c>
      <c r="CJ286" s="38"/>
      <c r="CK286" s="23"/>
      <c r="CL286" s="24"/>
      <c r="CM286" s="167"/>
      <c r="CN286" s="25">
        <f t="shared" ref="CN286" si="1482">1-(CL286/CM284)</f>
        <v>1</v>
      </c>
      <c r="CO286" s="23" t="str" cm="1">
        <f t="array" ref="CO286">+_xlfn.IFS(CN286&lt;0.8,"Cambio",CN286&lt;0.9,"Revisión de control",CN286&gt;0.89,"Se mantiene")</f>
        <v>Se mantiene</v>
      </c>
      <c r="CP286" s="144"/>
      <c r="CQ286" s="144"/>
      <c r="CR286" s="144"/>
      <c r="CS286" s="144"/>
      <c r="CT286" s="25">
        <f t="shared" si="1349"/>
        <v>1</v>
      </c>
    </row>
    <row r="287" spans="1:98" ht="60" customHeight="1" x14ac:dyDescent="0.35">
      <c r="A287" s="147" t="s">
        <v>1629</v>
      </c>
      <c r="B287" s="206"/>
      <c r="C287" s="148" t="s">
        <v>153</v>
      </c>
      <c r="D287" s="174"/>
      <c r="E287" s="177"/>
      <c r="F287" s="174"/>
      <c r="G287" s="208"/>
      <c r="H287" s="157"/>
      <c r="I287" s="183"/>
      <c r="J287" s="161"/>
      <c r="K287" s="161"/>
      <c r="L287" s="184"/>
      <c r="M287" s="187"/>
      <c r="N287" s="190"/>
      <c r="O287" s="193"/>
      <c r="P287" s="183"/>
      <c r="Q287" s="193"/>
      <c r="R287" s="183"/>
      <c r="S287" s="183"/>
      <c r="T287" s="183"/>
      <c r="U287" s="157"/>
      <c r="V287" s="162"/>
      <c r="W287" s="162"/>
      <c r="X287" s="194"/>
      <c r="Y287" s="161"/>
      <c r="Z287" s="161"/>
      <c r="AA287" s="165"/>
      <c r="AB287" s="165"/>
      <c r="AC287" s="165"/>
      <c r="AD287" s="195"/>
      <c r="AE287" s="157"/>
      <c r="AF287" s="158"/>
      <c r="AG287" s="157"/>
      <c r="AH287" s="157"/>
      <c r="AI287" s="158"/>
      <c r="AJ287" s="157"/>
      <c r="AK287" s="196"/>
      <c r="AL287" s="20" t="str">
        <f>CONCATENATE(J284," Control"," 4")</f>
        <v>GINFO 49 Control 4</v>
      </c>
      <c r="AM287" s="22"/>
      <c r="AN287" s="22"/>
      <c r="AO287" s="22"/>
      <c r="AP287" s="22" t="str">
        <f t="shared" si="1432"/>
        <v xml:space="preserve">  a través de </v>
      </c>
      <c r="AQ287" s="20"/>
      <c r="AR287" s="20" t="str">
        <f t="shared" si="1234"/>
        <v/>
      </c>
      <c r="AS287" s="20"/>
      <c r="AT287" s="20" t="str">
        <f t="shared" si="1235"/>
        <v/>
      </c>
      <c r="AU287" s="20"/>
      <c r="AV287" s="20"/>
      <c r="AW287" s="20"/>
      <c r="AX287" s="21">
        <f t="shared" si="1479"/>
        <v>0.6</v>
      </c>
      <c r="AY287" s="20" t="str">
        <f t="shared" si="1434"/>
        <v>Media</v>
      </c>
      <c r="AZ287" s="21">
        <f t="shared" si="1480"/>
        <v>0.44999999999999996</v>
      </c>
      <c r="BA287" s="20" t="str">
        <f t="shared" si="1436"/>
        <v>Moderado</v>
      </c>
      <c r="BB287" s="161"/>
      <c r="BC287" s="161"/>
      <c r="BD287" s="199"/>
      <c r="BE287" s="20" t="str">
        <f>CONCATENATE(J284," Acción preventiva"," 4")</f>
        <v>GINFO 49 Acción preventiva 4</v>
      </c>
      <c r="BF287" s="22"/>
      <c r="BG287" s="22"/>
      <c r="BH287" s="22"/>
      <c r="BI287" s="20">
        <f t="shared" si="1438"/>
        <v>0</v>
      </c>
      <c r="BJ287" s="20"/>
      <c r="BK287" s="20"/>
      <c r="BL287" s="20"/>
      <c r="BM287" s="20"/>
      <c r="BN287" s="20"/>
      <c r="BO287" s="20"/>
      <c r="BP287" s="20"/>
      <c r="BQ287" s="20"/>
      <c r="BR287" s="20"/>
      <c r="BS287" s="20"/>
      <c r="BT287" s="20"/>
      <c r="BU287" s="20"/>
      <c r="BV287" s="200"/>
      <c r="BW287" s="37"/>
      <c r="BX287" s="37"/>
      <c r="BY287" s="37"/>
      <c r="BZ287" s="37"/>
      <c r="CA287" s="37"/>
      <c r="CB287" s="37"/>
      <c r="CC287" s="37"/>
      <c r="CD287" s="37"/>
      <c r="CE287" s="37"/>
      <c r="CF287" s="37"/>
      <c r="CG287" s="37"/>
      <c r="CH287" s="37"/>
      <c r="CI287" s="37">
        <f t="shared" si="1373"/>
        <v>0</v>
      </c>
      <c r="CJ287" s="38"/>
      <c r="CK287" s="23"/>
      <c r="CL287" s="24"/>
      <c r="CM287" s="168"/>
      <c r="CN287" s="25">
        <f t="shared" ref="CN287" si="1483">1-(CL287/CM284)</f>
        <v>1</v>
      </c>
      <c r="CO287" s="23" t="str" cm="1">
        <f t="array" ref="CO287">+_xlfn.IFS(CN287&lt;0.8,"Cambio",CN287&lt;0.9,"Revisión de control",CN287&gt;0.89,"Se mantiene")</f>
        <v>Se mantiene</v>
      </c>
      <c r="CP287" s="144"/>
      <c r="CQ287" s="144"/>
      <c r="CR287" s="144"/>
      <c r="CS287" s="144"/>
      <c r="CT287" s="25">
        <f t="shared" si="1349"/>
        <v>1</v>
      </c>
    </row>
    <row r="288" spans="1:98" ht="60" customHeight="1" x14ac:dyDescent="0.35">
      <c r="A288" s="147" t="s">
        <v>1157</v>
      </c>
      <c r="B288" s="169" t="s">
        <v>154</v>
      </c>
      <c r="C288" s="148" t="s">
        <v>155</v>
      </c>
      <c r="D288" s="172" t="str">
        <f>VLOOKUP(B288,Datos!$B$65:$F$80,3,FALSE)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88" s="175" t="str">
        <f>VLOOKUP(B288,Datos!$B$65:$F$80,5,FALSE)</f>
        <v>La posibilidad de incumplir con la administración del Talento Humano de la Agencia y promover su desarrollo</v>
      </c>
      <c r="F288" s="172" t="str">
        <f>VLOOKUP(B288,Datos!$B$65:$F$80,4,FALSE)</f>
        <v>Inicia con la planeación, selección y vinculación del personal idóneo, competente y con las habilidades requeridas y, termina con el retiro del servidor público.</v>
      </c>
      <c r="G288" s="208" t="s">
        <v>280</v>
      </c>
      <c r="H288" s="157" t="s">
        <v>1159</v>
      </c>
      <c r="I288" s="181">
        <f t="shared" ref="I288" si="1484">IF(K288="",0,1)</f>
        <v>1</v>
      </c>
      <c r="J288" s="159" t="str">
        <f t="shared" ref="J288" si="1485">CONCATENATE(C288," ",K288)</f>
        <v>GTHU 50</v>
      </c>
      <c r="K288" s="159">
        <v>50</v>
      </c>
      <c r="L288" s="184">
        <v>46150</v>
      </c>
      <c r="M288" s="185">
        <f ca="1">+TODAY()-L288</f>
        <v>1</v>
      </c>
      <c r="N288" s="188" t="s">
        <v>1158</v>
      </c>
      <c r="O288" s="191" t="s">
        <v>19</v>
      </c>
      <c r="P288" s="181">
        <f>VLOOKUP(O288,Datos!$B$20:$D$25,3,FALSE)</f>
        <v>0.2</v>
      </c>
      <c r="Q288" s="191" t="s">
        <v>35</v>
      </c>
      <c r="R288" s="181">
        <f>VLOOKUP(Q288,Datos!$C$20:$D$25,2,FALSE)</f>
        <v>1</v>
      </c>
      <c r="S288" s="181">
        <f t="shared" ref="S288" si="1486">+IF(P288="",R288,IF(R288="",P288,IF(P288&gt;R288,P288,R288)))</f>
        <v>1</v>
      </c>
      <c r="T288" s="181" t="str" cm="1">
        <f t="array" ref="T288">_xlfn.IFS(S288=P288,O288,S288=R288,Q288)</f>
        <v>El riesgo afecta la imagen de la entidad a nivel nacional, con efecto publicitarios sostenible a nivel país</v>
      </c>
      <c r="U288" s="157" t="s">
        <v>4</v>
      </c>
      <c r="V288" s="162" t="s">
        <v>1160</v>
      </c>
      <c r="W288" s="162" t="s">
        <v>1161</v>
      </c>
      <c r="X288" s="194" t="str">
        <f t="shared" ref="X288" si="1487">CONCATENATE("Posibilidad de"," ",U288," ",V288," debido ",W288)</f>
        <v>Posibilidad de pérdida reputacional en la desaparición del conocimiento de la entidad debido a la falta de mecanismos que permitan retener el conocimiento tácito y explícito tanto individual como grupal e institucional</v>
      </c>
      <c r="Y288" s="159" t="s">
        <v>206</v>
      </c>
      <c r="Z288" s="159" t="s">
        <v>214</v>
      </c>
      <c r="AA288" s="163" t="s">
        <v>257</v>
      </c>
      <c r="AB288" s="163" t="s">
        <v>1162</v>
      </c>
      <c r="AC288" s="163" t="s">
        <v>1095</v>
      </c>
      <c r="AD288" s="195">
        <v>8760</v>
      </c>
      <c r="AE288" s="157" t="str">
        <f t="shared" ref="AE288" si="1488">IF(AD288&lt;=0,"",IF(AD288&lt;=2,"Muy Baja",IF(AD288&lt;=24,"Baja",IF(AD288&lt;=500,"Media",IF(AD288&lt;=5000,"Alta","Muy Alta")))))</f>
        <v>Muy Alta</v>
      </c>
      <c r="AF288" s="158">
        <f t="shared" ref="AF288" si="1489">IF(AE288="","",IF(AE288="Muy Baja",0.2,IF(AE288="Baja",0.4,IF(AE288="Media",0.6,IF(AE288="Alta",0.8,IF(AE288="Muy Alta",1,))))))</f>
        <v>1</v>
      </c>
      <c r="AG288" s="158" t="str">
        <f t="shared" ref="AG288" si="1490">+T288</f>
        <v>El riesgo afecta la imagen de la entidad a nivel nacional, con efecto publicitarios sostenible a nivel país</v>
      </c>
      <c r="AH288" s="157" t="str" cm="1">
        <f t="array" ref="AH288">_xlfn.IFS(AG288=Datos!$C$6,"Leve",AG288=Datos!$D$6,"Leve",AG288=Datos!$C$7,"Menor",AG288=Datos!$D$7,"Menor",AG288=Datos!$C$8,"Moderado",AG288=Datos!$D$8,"Moderado",AG288=Datos!$C$9,"Mayor",AG288=Datos!$D$9,"Mayor",AG288=Datos!$C$10,"Catastrófico",AG288=Datos!$D$10,"Catastrófico")</f>
        <v>Catastrófico</v>
      </c>
      <c r="AI288" s="158">
        <f t="shared" ref="AI288" si="1491">IF(AH288="","",IF(AH288="Leve",0.2,IF(AH288="Menor",0.4,IF(AH288="Moderado",0.6,IF(AH288="Mayor",0.8,IF(AH288="Catastrófico",1,))))))</f>
        <v>1</v>
      </c>
      <c r="AJ288" s="157" t="str">
        <f t="shared" ref="AJ288" si="1492">IF(OR(AND(AE288="Muy Baja",AH288="Leve"),AND(AE288="Muy Baja",AH288="Menor"),AND(AE288="Baja",AH288="Leve")),"Bajo",IF(OR(AND(AE288="Muy baja",AH288="Moderado"),AND(AE288="Baja",AH288="Menor"),AND(AE288="Baja",AH288="Moderado"),AND(AE288="Media",AH288="Leve"),AND(AE288="Media",AH288="Menor"),AND(AE288="Media",AH288="Moderado"),AND(AE288="Alta",AH288="Leve"),AND(AE288="Alta",AH288="Menor")),"Moderado",IF(OR(AND(AE288="Muy Baja",AH288="Mayor"),AND(AE288="Baja",AH288="Mayor"),AND(AE288="Media",AH288="Mayor"),AND(AE288="Alta",AH288="Moderado"),AND(AE288="Alta",AH288="Mayor"),AND(AE288="Muy Alta",AH288="Leve"),AND(AE288="Muy Alta",AH288="Menor"),AND(AE288="Muy Alta",AH288="Moderado"),AND(AE288="Muy Alta",AH288="Mayor")),"Alto",IF(OR(AND(AE288="Muy Baja",AH288="Catastrófico"),AND(AE288="Baja",AH288="Catastrófico"),AND(AE288="Media",AH288="Catastrófico"),AND(AE288="Alta",AH288="Catastrófico"),AND(AE288="Muy Alta",AH288="Catastrófico")),"Extremo",""))))</f>
        <v>Extremo</v>
      </c>
      <c r="AK288" s="196" t="str" cm="1">
        <f t="array" ref="AK288">_xlfn.IFS(AJ288="Bajo","Aceptar",AJ288="Moderado","Reducir",AJ288="Alto","Reducir",AJ288="Extremo","Reducir")</f>
        <v>Reducir</v>
      </c>
      <c r="AL288" s="20" t="str">
        <f>CONCATENATE(J288," Control"," 1")</f>
        <v>GTHU 50 Control 1</v>
      </c>
      <c r="AM288" s="22" t="s">
        <v>277</v>
      </c>
      <c r="AN288" s="22" t="s">
        <v>1163</v>
      </c>
      <c r="AO288" s="22" t="s">
        <v>1164</v>
      </c>
      <c r="AP288" s="22" t="str">
        <f t="shared" ref="AP288:AP331" si="1493">CONCATENATE(AM288," ",AN288," a través de ",AO288)</f>
        <v>SUBDIRECCIÓN DE TALENTO HUMANO revisar el autodiagnóstico de MIPG para la dimensión de Gestión del conocimiento a través de la recolección y/o confirmación de los aportes de cada dependencia a la Gestión del Conocimiento, así como la mitigación del riesgo de fuga de conocimiento en la entidad, se realiza mediante reuniones con los enlaces designados en cada área o a través de la actualización adelantada por el equipo asesor, con base en la identificación y revisión de insumos potencialmente reportables dentro de esta dimensión; este ejercicio se desarrolla con una periodicidad anual.</v>
      </c>
      <c r="AQ288" s="20" t="s">
        <v>54</v>
      </c>
      <c r="AR288" s="20" t="str">
        <f t="shared" ref="AR288:AR323" si="1494">IF(OR(AQ288="Preventivo",AQ288="Detectivo"),"Probabilidad",IF(AQ288="Correctivo","Impacto",""))</f>
        <v>Probabilidad</v>
      </c>
      <c r="AS288" s="20" t="s">
        <v>56</v>
      </c>
      <c r="AT288" s="20" t="str">
        <f t="shared" ref="AT288:AT323" si="1495">IF(AND(AQ288="Preventivo",AS288="Automático"),"50%",IF(AND(AQ288="Preventivo",AS288="Manual"),"40%",IF(AND(AQ288="Detectivo",AS288="Automático"),"40%",IF(AND(AQ288="Detectivo",AS288="Manual"),"30%",IF(AND(AQ288="Correctivo",AS288="Automático"),"35%",IF(AND(AQ288="Correctivo",AS288="Manual"),"25%",""))))))</f>
        <v>30%</v>
      </c>
      <c r="AU288" s="20" t="s">
        <v>1</v>
      </c>
      <c r="AV288" s="20" t="s">
        <v>2</v>
      </c>
      <c r="AW288" s="20" t="s">
        <v>3</v>
      </c>
      <c r="AX288" s="21">
        <f t="shared" ref="AX288" si="1496">+IF(AR288="Probabilidad",AF288-(AF288*AT288),AF288)</f>
        <v>0.7</v>
      </c>
      <c r="AY288" s="20" t="str">
        <f t="shared" si="1434"/>
        <v>Alta</v>
      </c>
      <c r="AZ288" s="21">
        <f t="shared" ref="AZ288" si="1497">+IF(AR288="Impacto",AI288-(AI288*AT288),AI288)</f>
        <v>1</v>
      </c>
      <c r="BA288" s="20" t="str">
        <f t="shared" si="1436"/>
        <v>Catastrófico</v>
      </c>
      <c r="BB288" s="159" t="str">
        <f t="shared" ref="BB288" si="1498">IF(OR(AND(AY291="Muy Baja",BA291="Leve"),AND(AY291="Muy Baja",BA291="Menor"),AND(AY291="Baja",BA291="Leve")),"Bajo",IF(OR(AND(AY291="Muy baja",BA291="Moderado"),AND(AY291="Baja",BA291="Menor"),AND(AY291="Baja",BA291="Moderado"),AND(AY291="Media",BA291="Leve"),AND(AY291="Media",BA291="Menor"),AND(AY291="Media",BA291="Moderado"),AND(AY291="Alta",BA291="Leve"),AND(AY291="Alta",BA291="Menor")),"Moderado",IF(OR(AND(AY291="Muy Baja",BA291="Mayor"),AND(AY291="Baja",BA291="Mayor"),AND(AY291="Media",BA291="Mayor"),AND(AY291="Alta",BA291="Moderado"),AND(AY291="Alta",BA291="Mayor"),AND(AY291="Muy Alta",BA291="Leve"),AND(AY291="Muy Alta",BA291="Menor"),AND(AY291="Muy Alta",BA291="Moderado"),AND(AY291="Muy Alta",BA291="Mayor")),"Alto",IF(OR(AND(AY291="Muy Baja",BA291="Catastrófico"),AND(AY291="Baja",BA291="Catastrófico"),AND(AY291="Media",BA291="Catastrófico"),AND(AY291="Alta",BA291="Catastrófico"),AND(AY291="Muy Alta",BA291="Catastrófico")),"Extremo",""))))</f>
        <v>Alto</v>
      </c>
      <c r="BC288" s="159" t="str" cm="1">
        <f t="array" ref="BC288">_xlfn.IFS(BB288="Bajo","Aceptar",BB288="Moderado","Reducir",BB288="Alto","Reducir",BB288="Extremo","Reducir")</f>
        <v>Reducir</v>
      </c>
      <c r="BD288" s="197" t="str" cm="1">
        <f t="array" ref="BD288">_xlfn.IFS(BC288="Aceptar","No",BC288="Reducir","Si")</f>
        <v>Si</v>
      </c>
      <c r="BE288" s="20" t="str">
        <f>CONCATENATE(J288," Acción preventiva"," 1")</f>
        <v>GTHU 50 Acción preventiva 1</v>
      </c>
      <c r="BF288" s="22" t="s">
        <v>277</v>
      </c>
      <c r="BG288" s="22" t="s">
        <v>278</v>
      </c>
      <c r="BH288" s="22" t="s">
        <v>279</v>
      </c>
      <c r="BI288" s="20">
        <f t="shared" ref="BI288" si="1499">+SUM(BJ288:BU288)</f>
        <v>2</v>
      </c>
      <c r="BJ288" s="20"/>
      <c r="BK288" s="20"/>
      <c r="BL288" s="20"/>
      <c r="BM288" s="20"/>
      <c r="BN288" s="20"/>
      <c r="BO288" s="20">
        <v>1</v>
      </c>
      <c r="BP288" s="20"/>
      <c r="BQ288" s="20"/>
      <c r="BR288" s="20"/>
      <c r="BS288" s="20"/>
      <c r="BT288" s="20"/>
      <c r="BU288" s="20">
        <v>1</v>
      </c>
      <c r="BV288" s="200">
        <f t="shared" si="1394"/>
        <v>0</v>
      </c>
      <c r="BW288" s="37"/>
      <c r="BX288" s="37"/>
      <c r="BY288" s="37"/>
      <c r="BZ288" s="37"/>
      <c r="CA288" s="37"/>
      <c r="CB288" s="37"/>
      <c r="CC288" s="37"/>
      <c r="CD288" s="37"/>
      <c r="CE288" s="37"/>
      <c r="CF288" s="37"/>
      <c r="CG288" s="37"/>
      <c r="CH288" s="37"/>
      <c r="CI288" s="37">
        <f t="shared" si="1373"/>
        <v>0</v>
      </c>
      <c r="CJ288" s="38"/>
      <c r="CK288" s="23"/>
      <c r="CL288" s="24"/>
      <c r="CM288" s="166">
        <f t="shared" ref="CM288" si="1500">+AD288</f>
        <v>8760</v>
      </c>
      <c r="CN288" s="25">
        <f t="shared" ref="CN288" si="1501">1-(CL288/CM288)</f>
        <v>1</v>
      </c>
      <c r="CO288" s="23" t="str" cm="1">
        <f t="array" ref="CO288">+_xlfn.IFS(CN288&lt;0.8,"Cambio",CN288&lt;0.9,"Revisión de control",CN288&gt;0.89,"Se mantiene")</f>
        <v>Se mantiene</v>
      </c>
      <c r="CP288" s="144"/>
      <c r="CQ288" s="144"/>
      <c r="CR288" s="144"/>
      <c r="CS288" s="144"/>
      <c r="CT288" s="25">
        <f t="shared" si="1349"/>
        <v>1</v>
      </c>
    </row>
    <row r="289" spans="1:98" ht="60" customHeight="1" x14ac:dyDescent="0.35">
      <c r="A289" s="147" t="s">
        <v>1157</v>
      </c>
      <c r="B289" s="170"/>
      <c r="C289" s="148" t="s">
        <v>155</v>
      </c>
      <c r="D289" s="173"/>
      <c r="E289" s="176"/>
      <c r="F289" s="173"/>
      <c r="G289" s="208"/>
      <c r="H289" s="157"/>
      <c r="I289" s="182"/>
      <c r="J289" s="160"/>
      <c r="K289" s="160"/>
      <c r="L289" s="184"/>
      <c r="M289" s="186"/>
      <c r="N289" s="189"/>
      <c r="O289" s="192"/>
      <c r="P289" s="182"/>
      <c r="Q289" s="192"/>
      <c r="R289" s="182"/>
      <c r="S289" s="182"/>
      <c r="T289" s="182"/>
      <c r="U289" s="157"/>
      <c r="V289" s="162"/>
      <c r="W289" s="162"/>
      <c r="X289" s="194"/>
      <c r="Y289" s="160"/>
      <c r="Z289" s="160"/>
      <c r="AA289" s="164"/>
      <c r="AB289" s="164"/>
      <c r="AC289" s="164"/>
      <c r="AD289" s="195"/>
      <c r="AE289" s="157"/>
      <c r="AF289" s="158"/>
      <c r="AG289" s="157"/>
      <c r="AH289" s="157"/>
      <c r="AI289" s="158"/>
      <c r="AJ289" s="157"/>
      <c r="AK289" s="196"/>
      <c r="AL289" s="20" t="str">
        <f>CONCATENATE(J288," Control"," 2")</f>
        <v>GTHU 50 Control 2</v>
      </c>
      <c r="AM289" s="22" t="s">
        <v>277</v>
      </c>
      <c r="AN289" s="22" t="s">
        <v>1165</v>
      </c>
      <c r="AO289" s="22" t="s">
        <v>1166</v>
      </c>
      <c r="AP289" s="22" t="str">
        <f t="shared" si="1493"/>
        <v>SUBDIRECCIÓN DE TALENTO HUMANO actualiza el Plan Estratégico de Talento Humano de la entidad a través de resultado del autodianostico de MiPG de gestión de conocimiento y las observaciones a informes internos de seguimiento</v>
      </c>
      <c r="AQ289" s="20" t="s">
        <v>55</v>
      </c>
      <c r="AR289" s="20" t="str">
        <f t="shared" si="1494"/>
        <v>Impacto</v>
      </c>
      <c r="AS289" s="20" t="s">
        <v>56</v>
      </c>
      <c r="AT289" s="20" t="str">
        <f t="shared" si="1495"/>
        <v>25%</v>
      </c>
      <c r="AU289" s="20" t="s">
        <v>1</v>
      </c>
      <c r="AV289" s="20" t="s">
        <v>2</v>
      </c>
      <c r="AW289" s="20" t="s">
        <v>3</v>
      </c>
      <c r="AX289" s="21">
        <f t="shared" ref="AX289:AX291" si="1502">+IF(AR289="Probabilidad",AX288-(AX288*AT289),AX288)</f>
        <v>0.7</v>
      </c>
      <c r="AY289" s="20" t="str">
        <f t="shared" si="1434"/>
        <v>Alta</v>
      </c>
      <c r="AZ289" s="21">
        <f t="shared" ref="AZ289:AZ291" si="1503">+IF(AR289="Impacto",AZ288-(AZ288*AT289),AZ288)</f>
        <v>0.75</v>
      </c>
      <c r="BA289" s="20" t="str">
        <f t="shared" si="1436"/>
        <v>Mayor</v>
      </c>
      <c r="BB289" s="160"/>
      <c r="BC289" s="160"/>
      <c r="BD289" s="198"/>
      <c r="BE289" s="20" t="str">
        <f>CONCATENATE(J288," Acción preventiva"," 2")</f>
        <v>GTHU 50 Acción preventiva 2</v>
      </c>
      <c r="BF289" s="22"/>
      <c r="BG289" s="22"/>
      <c r="BH289" s="22"/>
      <c r="BI289" s="20">
        <f t="shared" ref="BI289:BI303" si="1504">+SUM(BJ289:BU289)</f>
        <v>0</v>
      </c>
      <c r="BJ289" s="20"/>
      <c r="BK289" s="20"/>
      <c r="BL289" s="20"/>
      <c r="BM289" s="20"/>
      <c r="BN289" s="20"/>
      <c r="BO289" s="20"/>
      <c r="BP289" s="20"/>
      <c r="BQ289" s="20"/>
      <c r="BR289" s="20"/>
      <c r="BS289" s="20"/>
      <c r="BT289" s="20"/>
      <c r="BU289" s="20"/>
      <c r="BV289" s="200"/>
      <c r="BW289" s="37"/>
      <c r="BX289" s="37"/>
      <c r="BY289" s="37"/>
      <c r="BZ289" s="37"/>
      <c r="CA289" s="37"/>
      <c r="CB289" s="37"/>
      <c r="CC289" s="37"/>
      <c r="CD289" s="37"/>
      <c r="CE289" s="37"/>
      <c r="CF289" s="37"/>
      <c r="CG289" s="37"/>
      <c r="CH289" s="37"/>
      <c r="CI289" s="37">
        <f t="shared" si="1373"/>
        <v>0</v>
      </c>
      <c r="CJ289" s="38"/>
      <c r="CK289" s="23"/>
      <c r="CL289" s="24"/>
      <c r="CM289" s="167"/>
      <c r="CN289" s="25">
        <f t="shared" ref="CN289" si="1505">1-(CL289/CM288)</f>
        <v>1</v>
      </c>
      <c r="CO289" s="23" t="str" cm="1">
        <f t="array" ref="CO289">+_xlfn.IFS(CN289&lt;0.8,"Cambio",CN289&lt;0.9,"Revisión de control",CN289&gt;0.89,"Se mantiene")</f>
        <v>Se mantiene</v>
      </c>
      <c r="CP289" s="144"/>
      <c r="CQ289" s="144"/>
      <c r="CR289" s="144"/>
      <c r="CS289" s="144"/>
      <c r="CT289" s="25">
        <f t="shared" si="1349"/>
        <v>1</v>
      </c>
    </row>
    <row r="290" spans="1:98" ht="60" customHeight="1" x14ac:dyDescent="0.35">
      <c r="A290" s="147" t="s">
        <v>1157</v>
      </c>
      <c r="B290" s="170"/>
      <c r="C290" s="148" t="s">
        <v>155</v>
      </c>
      <c r="D290" s="173"/>
      <c r="E290" s="176"/>
      <c r="F290" s="173"/>
      <c r="G290" s="208"/>
      <c r="H290" s="157"/>
      <c r="I290" s="182"/>
      <c r="J290" s="160"/>
      <c r="K290" s="160"/>
      <c r="L290" s="184"/>
      <c r="M290" s="186"/>
      <c r="N290" s="189"/>
      <c r="O290" s="192"/>
      <c r="P290" s="182"/>
      <c r="Q290" s="192"/>
      <c r="R290" s="182"/>
      <c r="S290" s="182"/>
      <c r="T290" s="182"/>
      <c r="U290" s="157"/>
      <c r="V290" s="162"/>
      <c r="W290" s="162"/>
      <c r="X290" s="194"/>
      <c r="Y290" s="160"/>
      <c r="Z290" s="160"/>
      <c r="AA290" s="164"/>
      <c r="AB290" s="164"/>
      <c r="AC290" s="164"/>
      <c r="AD290" s="195"/>
      <c r="AE290" s="157"/>
      <c r="AF290" s="158"/>
      <c r="AG290" s="157"/>
      <c r="AH290" s="157"/>
      <c r="AI290" s="158"/>
      <c r="AJ290" s="157"/>
      <c r="AK290" s="196"/>
      <c r="AL290" s="20" t="str">
        <f>CONCATENATE(J288," Control"," 3")</f>
        <v>GTHU 50 Control 3</v>
      </c>
      <c r="AM290" s="22"/>
      <c r="AN290" s="22"/>
      <c r="AO290" s="22"/>
      <c r="AP290" s="22" t="str">
        <f t="shared" si="1493"/>
        <v xml:space="preserve">  a través de </v>
      </c>
      <c r="AQ290" s="20"/>
      <c r="AR290" s="20" t="str">
        <f t="shared" si="1494"/>
        <v/>
      </c>
      <c r="AS290" s="20"/>
      <c r="AT290" s="20" t="str">
        <f t="shared" si="1495"/>
        <v/>
      </c>
      <c r="AU290" s="20"/>
      <c r="AV290" s="20"/>
      <c r="AW290" s="20"/>
      <c r="AX290" s="21">
        <f t="shared" si="1502"/>
        <v>0.7</v>
      </c>
      <c r="AY290" s="20" t="str">
        <f t="shared" si="1434"/>
        <v>Alta</v>
      </c>
      <c r="AZ290" s="21">
        <f t="shared" si="1503"/>
        <v>0.75</v>
      </c>
      <c r="BA290" s="20" t="str">
        <f t="shared" si="1436"/>
        <v>Mayor</v>
      </c>
      <c r="BB290" s="160"/>
      <c r="BC290" s="160"/>
      <c r="BD290" s="198"/>
      <c r="BE290" s="20" t="str">
        <f>CONCATENATE(J288," Acción preventiva"," 3")</f>
        <v>GTHU 50 Acción preventiva 3</v>
      </c>
      <c r="BF290" s="22"/>
      <c r="BG290" s="22"/>
      <c r="BH290" s="22"/>
      <c r="BI290" s="20">
        <f t="shared" si="1504"/>
        <v>0</v>
      </c>
      <c r="BJ290" s="20"/>
      <c r="BK290" s="20"/>
      <c r="BL290" s="20"/>
      <c r="BM290" s="20"/>
      <c r="BN290" s="20"/>
      <c r="BO290" s="20"/>
      <c r="BP290" s="20"/>
      <c r="BQ290" s="20"/>
      <c r="BR290" s="20"/>
      <c r="BS290" s="20"/>
      <c r="BT290" s="20"/>
      <c r="BU290" s="20"/>
      <c r="BV290" s="200"/>
      <c r="BW290" s="37"/>
      <c r="BX290" s="37"/>
      <c r="BY290" s="37"/>
      <c r="BZ290" s="37"/>
      <c r="CA290" s="37"/>
      <c r="CB290" s="37"/>
      <c r="CC290" s="37"/>
      <c r="CD290" s="37"/>
      <c r="CE290" s="37"/>
      <c r="CF290" s="37"/>
      <c r="CG290" s="37"/>
      <c r="CH290" s="37"/>
      <c r="CI290" s="37">
        <f t="shared" si="1373"/>
        <v>0</v>
      </c>
      <c r="CJ290" s="38"/>
      <c r="CK290" s="23"/>
      <c r="CL290" s="24"/>
      <c r="CM290" s="167"/>
      <c r="CN290" s="25">
        <f t="shared" ref="CN290" si="1506">1-(CL290/CM288)</f>
        <v>1</v>
      </c>
      <c r="CO290" s="23" t="str" cm="1">
        <f t="array" ref="CO290">+_xlfn.IFS(CN290&lt;0.8,"Cambio",CN290&lt;0.9,"Revisión de control",CN290&gt;0.89,"Se mantiene")</f>
        <v>Se mantiene</v>
      </c>
      <c r="CP290" s="144"/>
      <c r="CQ290" s="144"/>
      <c r="CR290" s="144"/>
      <c r="CS290" s="144"/>
      <c r="CT290" s="25">
        <f t="shared" si="1349"/>
        <v>1</v>
      </c>
    </row>
    <row r="291" spans="1:98" ht="60" customHeight="1" x14ac:dyDescent="0.35">
      <c r="A291" s="147" t="s">
        <v>1157</v>
      </c>
      <c r="B291" s="171"/>
      <c r="C291" s="148" t="s">
        <v>155</v>
      </c>
      <c r="D291" s="174"/>
      <c r="E291" s="177"/>
      <c r="F291" s="174"/>
      <c r="G291" s="208"/>
      <c r="H291" s="157"/>
      <c r="I291" s="183"/>
      <c r="J291" s="161"/>
      <c r="K291" s="161"/>
      <c r="L291" s="184"/>
      <c r="M291" s="187"/>
      <c r="N291" s="190"/>
      <c r="O291" s="193"/>
      <c r="P291" s="183"/>
      <c r="Q291" s="193"/>
      <c r="R291" s="183"/>
      <c r="S291" s="183"/>
      <c r="T291" s="183"/>
      <c r="U291" s="157"/>
      <c r="V291" s="162"/>
      <c r="W291" s="162"/>
      <c r="X291" s="194"/>
      <c r="Y291" s="161"/>
      <c r="Z291" s="161"/>
      <c r="AA291" s="165"/>
      <c r="AB291" s="165"/>
      <c r="AC291" s="165"/>
      <c r="AD291" s="195"/>
      <c r="AE291" s="157"/>
      <c r="AF291" s="158"/>
      <c r="AG291" s="157"/>
      <c r="AH291" s="157"/>
      <c r="AI291" s="158"/>
      <c r="AJ291" s="157"/>
      <c r="AK291" s="196"/>
      <c r="AL291" s="20" t="str">
        <f>CONCATENATE(J288," Control"," 4")</f>
        <v>GTHU 50 Control 4</v>
      </c>
      <c r="AM291" s="22"/>
      <c r="AN291" s="22"/>
      <c r="AO291" s="22"/>
      <c r="AP291" s="22" t="str">
        <f t="shared" si="1493"/>
        <v xml:space="preserve">  a través de </v>
      </c>
      <c r="AQ291" s="20"/>
      <c r="AR291" s="20" t="str">
        <f t="shared" si="1494"/>
        <v/>
      </c>
      <c r="AS291" s="20"/>
      <c r="AT291" s="20" t="str">
        <f t="shared" si="1495"/>
        <v/>
      </c>
      <c r="AU291" s="20"/>
      <c r="AV291" s="20"/>
      <c r="AW291" s="20"/>
      <c r="AX291" s="21">
        <f t="shared" si="1502"/>
        <v>0.7</v>
      </c>
      <c r="AY291" s="20" t="str">
        <f t="shared" si="1434"/>
        <v>Alta</v>
      </c>
      <c r="AZ291" s="21">
        <f t="shared" si="1503"/>
        <v>0.75</v>
      </c>
      <c r="BA291" s="20" t="str">
        <f t="shared" si="1436"/>
        <v>Mayor</v>
      </c>
      <c r="BB291" s="161"/>
      <c r="BC291" s="161"/>
      <c r="BD291" s="199"/>
      <c r="BE291" s="20" t="str">
        <f>CONCATENATE(J288," Acción preventiva"," 4")</f>
        <v>GTHU 50 Acción preventiva 4</v>
      </c>
      <c r="BF291" s="22"/>
      <c r="BG291" s="22"/>
      <c r="BH291" s="22"/>
      <c r="BI291" s="20">
        <f t="shared" si="1504"/>
        <v>0</v>
      </c>
      <c r="BJ291" s="20"/>
      <c r="BK291" s="20"/>
      <c r="BL291" s="20"/>
      <c r="BM291" s="20"/>
      <c r="BN291" s="20"/>
      <c r="BO291" s="20"/>
      <c r="BP291" s="20"/>
      <c r="BQ291" s="20"/>
      <c r="BR291" s="20"/>
      <c r="BS291" s="20"/>
      <c r="BT291" s="20"/>
      <c r="BU291" s="20"/>
      <c r="BV291" s="200"/>
      <c r="BW291" s="37"/>
      <c r="BX291" s="37"/>
      <c r="BY291" s="37"/>
      <c r="BZ291" s="37"/>
      <c r="CA291" s="37"/>
      <c r="CB291" s="37"/>
      <c r="CC291" s="37"/>
      <c r="CD291" s="37"/>
      <c r="CE291" s="37"/>
      <c r="CF291" s="37"/>
      <c r="CG291" s="37"/>
      <c r="CH291" s="37"/>
      <c r="CI291" s="37">
        <f t="shared" si="1373"/>
        <v>0</v>
      </c>
      <c r="CJ291" s="38"/>
      <c r="CK291" s="23"/>
      <c r="CL291" s="24"/>
      <c r="CM291" s="168"/>
      <c r="CN291" s="25">
        <f t="shared" ref="CN291" si="1507">1-(CL291/CM288)</f>
        <v>1</v>
      </c>
      <c r="CO291" s="23" t="str" cm="1">
        <f t="array" ref="CO291">+_xlfn.IFS(CN291&lt;0.8,"Cambio",CN291&lt;0.9,"Revisión de control",CN291&gt;0.89,"Se mantiene")</f>
        <v>Se mantiene</v>
      </c>
      <c r="CP291" s="144"/>
      <c r="CQ291" s="144"/>
      <c r="CR291" s="144"/>
      <c r="CS291" s="144"/>
      <c r="CT291" s="25">
        <f t="shared" si="1349"/>
        <v>1</v>
      </c>
    </row>
    <row r="292" spans="1:98" ht="60" customHeight="1" x14ac:dyDescent="0.35">
      <c r="A292" s="147" t="s">
        <v>1157</v>
      </c>
      <c r="B292" s="169" t="s">
        <v>154</v>
      </c>
      <c r="C292" s="148" t="s">
        <v>155</v>
      </c>
      <c r="D292" s="172" t="str">
        <f>VLOOKUP(B292,Datos!$B$65:$F$80,3,FALSE)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92" s="175" t="str">
        <f>VLOOKUP(B292,Datos!$B$65:$F$80,5,FALSE)</f>
        <v>La posibilidad de incumplir con la administración del Talento Humano de la Agencia y promover su desarrollo</v>
      </c>
      <c r="F292" s="172" t="str">
        <f>VLOOKUP(B292,Datos!$B$65:$F$80,4,FALSE)</f>
        <v>Inicia con la planeación, selección y vinculación del personal idóneo, competente y con las habilidades requeridas y, termina con el retiro del servidor público.</v>
      </c>
      <c r="G292" s="208" t="s">
        <v>280</v>
      </c>
      <c r="H292" s="157" t="s">
        <v>1159</v>
      </c>
      <c r="I292" s="181">
        <f t="shared" ref="I292" si="1508">IF(K292="",0,1)</f>
        <v>1</v>
      </c>
      <c r="J292" s="159" t="str">
        <f t="shared" ref="J292" si="1509">CONCATENATE(C292," ",K292)</f>
        <v>GTHU 51</v>
      </c>
      <c r="K292" s="159">
        <v>51</v>
      </c>
      <c r="L292" s="184">
        <v>46150</v>
      </c>
      <c r="M292" s="185">
        <f ca="1">+TODAY()-L292</f>
        <v>1</v>
      </c>
      <c r="N292" s="188" t="s">
        <v>1167</v>
      </c>
      <c r="O292" s="191" t="s">
        <v>27</v>
      </c>
      <c r="P292" s="181">
        <f>VLOOKUP(O292,Datos!$B$20:$D$25,3,FALSE)</f>
        <v>0.6</v>
      </c>
      <c r="Q292" s="191" t="s">
        <v>32</v>
      </c>
      <c r="R292" s="181">
        <f>VLOOKUP(Q292,Datos!$C$20:$D$25,2,FALSE)</f>
        <v>0.8</v>
      </c>
      <c r="S292" s="181">
        <f t="shared" ref="S292" si="1510">+IF(P292="",R292,IF(R292="",P292,IF(P292&gt;R292,P292,R292)))</f>
        <v>0.8</v>
      </c>
      <c r="T292" s="181" t="str" cm="1">
        <f t="array" ref="T292">_xlfn.IFS(S292=P292,O292,S292=R292,Q292)</f>
        <v>El riesgo afecta la imagen de  la entidad con efecto publicitario sostenido a nivel de sector administrativo, nivel departamental o municipal</v>
      </c>
      <c r="U292" s="157" t="s">
        <v>4</v>
      </c>
      <c r="V292" s="162" t="s">
        <v>1168</v>
      </c>
      <c r="W292" s="162" t="s">
        <v>1169</v>
      </c>
      <c r="X292" s="194" t="str">
        <f t="shared" ref="X292" si="1511">CONCATENATE("Posibilidad de"," ",U292," ",V292," debido ",W292)</f>
        <v>Posibilidad de pérdida reputacional en la imagen institucional ante los funcionarios de la entidad debido a la falta de ejecución en las actividades y recursos para el Plan Estratégico de Talento Humano</v>
      </c>
      <c r="Y292" s="159" t="s">
        <v>206</v>
      </c>
      <c r="Z292" s="159" t="s">
        <v>214</v>
      </c>
      <c r="AA292" s="163" t="s">
        <v>257</v>
      </c>
      <c r="AB292" s="163" t="s">
        <v>220</v>
      </c>
      <c r="AC292" s="163" t="s">
        <v>1095</v>
      </c>
      <c r="AD292" s="195">
        <v>1</v>
      </c>
      <c r="AE292" s="157" t="str">
        <f t="shared" ref="AE292" si="1512">IF(AD292&lt;=0,"",IF(AD292&lt;=2,"Muy Baja",IF(AD292&lt;=24,"Baja",IF(AD292&lt;=500,"Media",IF(AD292&lt;=5000,"Alta","Muy Alta")))))</f>
        <v>Muy Baja</v>
      </c>
      <c r="AF292" s="158">
        <f t="shared" ref="AF292" si="1513">IF(AE292="","",IF(AE292="Muy Baja",0.2,IF(AE292="Baja",0.4,IF(AE292="Media",0.6,IF(AE292="Alta",0.8,IF(AE292="Muy Alta",1,))))))</f>
        <v>0.2</v>
      </c>
      <c r="AG292" s="158" t="str">
        <f t="shared" ref="AG292" si="1514">+T292</f>
        <v>El riesgo afecta la imagen de  la entidad con efecto publicitario sostenido a nivel de sector administrativo, nivel departamental o municipal</v>
      </c>
      <c r="AH292" s="157" t="str" cm="1">
        <f t="array" ref="AH292">_xlfn.IFS(AG292=Datos!$C$6,"Leve",AG292=Datos!$D$6,"Leve",AG292=Datos!$C$7,"Menor",AG292=Datos!$D$7,"Menor",AG292=Datos!$C$8,"Moderado",AG292=Datos!$D$8,"Moderado",AG292=Datos!$C$9,"Mayor",AG292=Datos!$D$9,"Mayor",AG292=Datos!$C$10,"Catastrófico",AG292=Datos!$D$10,"Catastrófico")</f>
        <v>Mayor</v>
      </c>
      <c r="AI292" s="158">
        <f t="shared" ref="AI292" si="1515">IF(AH292="","",IF(AH292="Leve",0.2,IF(AH292="Menor",0.4,IF(AH292="Moderado",0.6,IF(AH292="Mayor",0.8,IF(AH292="Catastrófico",1,))))))</f>
        <v>0.8</v>
      </c>
      <c r="AJ292" s="157" t="str">
        <f t="shared" ref="AJ292" si="1516">IF(OR(AND(AE292="Muy Baja",AH292="Leve"),AND(AE292="Muy Baja",AH292="Menor"),AND(AE292="Baja",AH292="Leve")),"Bajo",IF(OR(AND(AE292="Muy baja",AH292="Moderado"),AND(AE292="Baja",AH292="Menor"),AND(AE292="Baja",AH292="Moderado"),AND(AE292="Media",AH292="Leve"),AND(AE292="Media",AH292="Menor"),AND(AE292="Media",AH292="Moderado"),AND(AE292="Alta",AH292="Leve"),AND(AE292="Alta",AH292="Menor")),"Moderado",IF(OR(AND(AE292="Muy Baja",AH292="Mayor"),AND(AE292="Baja",AH292="Mayor"),AND(AE292="Media",AH292="Mayor"),AND(AE292="Alta",AH292="Moderado"),AND(AE292="Alta",AH292="Mayor"),AND(AE292="Muy Alta",AH292="Leve"),AND(AE292="Muy Alta",AH292="Menor"),AND(AE292="Muy Alta",AH292="Moderado"),AND(AE292="Muy Alta",AH292="Mayor")),"Alto",IF(OR(AND(AE292="Muy Baja",AH292="Catastrófico"),AND(AE292="Baja",AH292="Catastrófico"),AND(AE292="Media",AH292="Catastrófico"),AND(AE292="Alta",AH292="Catastrófico"),AND(AE292="Muy Alta",AH292="Catastrófico")),"Extremo",""))))</f>
        <v>Alto</v>
      </c>
      <c r="AK292" s="196" t="str" cm="1">
        <f t="array" ref="AK292">_xlfn.IFS(AJ292="Bajo","Aceptar",AJ292="Moderado","Reducir",AJ292="Alto","Reducir",AJ292="Extremo","Reducir")</f>
        <v>Reducir</v>
      </c>
      <c r="AL292" s="20" t="str">
        <f>CONCATENATE(J292," Control"," 1")</f>
        <v>GTHU 51 Control 1</v>
      </c>
      <c r="AM292" s="22" t="s">
        <v>1170</v>
      </c>
      <c r="AN292" s="22" t="s">
        <v>1171</v>
      </c>
      <c r="AO292" s="22" t="s">
        <v>1172</v>
      </c>
      <c r="AP292" s="22" t="str">
        <f t="shared" ref="AP292:AP295" si="1517">CONCATENATE(AM292," ",AN292," a través de ",AO292)</f>
        <v>El COMITÉ INSTITUCIONAL DE GESTIÓN Y DESEMPEÑO valida la propuesta del Plan Estratégico de Talento Humano a través de la sesión del CIGYD de la vigencia con la aprobación o no del Plan Estratégico de Talento Humano para el 2026 y queda registrado en el acta del CIGYD realizado por la Oficina de Planeación</v>
      </c>
      <c r="AQ292" s="20" t="s">
        <v>54</v>
      </c>
      <c r="AR292" s="20" t="str">
        <f t="shared" ref="AR292:AR295" si="1518">IF(OR(AQ292="Preventivo",AQ292="Detectivo"),"Probabilidad",IF(AQ292="Correctivo","Impacto",""))</f>
        <v>Probabilidad</v>
      </c>
      <c r="AS292" s="20" t="s">
        <v>56</v>
      </c>
      <c r="AT292" s="20" t="str">
        <f t="shared" ref="AT292:AT295" si="1519">IF(AND(AQ292="Preventivo",AS292="Automático"),"50%",IF(AND(AQ292="Preventivo",AS292="Manual"),"40%",IF(AND(AQ292="Detectivo",AS292="Automático"),"40%",IF(AND(AQ292="Detectivo",AS292="Manual"),"30%",IF(AND(AQ292="Correctivo",AS292="Automático"),"35%",IF(AND(AQ292="Correctivo",AS292="Manual"),"25%",""))))))</f>
        <v>30%</v>
      </c>
      <c r="AU292" s="20" t="s">
        <v>5</v>
      </c>
      <c r="AV292" s="20" t="s">
        <v>2</v>
      </c>
      <c r="AW292" s="20" t="s">
        <v>3</v>
      </c>
      <c r="AX292" s="21">
        <f t="shared" ref="AX292" si="1520">+IF(AR292="Probabilidad",AF292-(AF292*AT292),AF292)</f>
        <v>0.14000000000000001</v>
      </c>
      <c r="AY292" s="20" t="str">
        <f t="shared" si="1434"/>
        <v>Muy Baja</v>
      </c>
      <c r="AZ292" s="21">
        <f t="shared" ref="AZ292" si="1521">+IF(AR292="Impacto",AI292-(AI292*AT292),AI292)</f>
        <v>0.8</v>
      </c>
      <c r="BA292" s="20" t="str">
        <f t="shared" si="1436"/>
        <v>Mayor</v>
      </c>
      <c r="BB292" s="159" t="str">
        <f t="shared" ref="BB292" si="1522">IF(OR(AND(AY295="Muy Baja",BA295="Leve"),AND(AY295="Muy Baja",BA295="Menor"),AND(AY295="Baja",BA295="Leve")),"Bajo",IF(OR(AND(AY295="Muy baja",BA295="Moderado"),AND(AY295="Baja",BA295="Menor"),AND(AY295="Baja",BA295="Moderado"),AND(AY295="Media",BA295="Leve"),AND(AY295="Media",BA295="Menor"),AND(AY295="Media",BA295="Moderado"),AND(AY295="Alta",BA295="Leve"),AND(AY295="Alta",BA295="Menor")),"Moderado",IF(OR(AND(AY295="Muy Baja",BA295="Mayor"),AND(AY295="Baja",BA295="Mayor"),AND(AY295="Media",BA295="Mayor"),AND(AY295="Alta",BA295="Moderado"),AND(AY295="Alta",BA295="Mayor"),AND(AY295="Muy Alta",BA295="Leve"),AND(AY295="Muy Alta",BA295="Menor"),AND(AY295="Muy Alta",BA295="Moderado"),AND(AY295="Muy Alta",BA295="Mayor")),"Alto",IF(OR(AND(AY295="Muy Baja",BA295="Catastrófico"),AND(AY295="Baja",BA295="Catastrófico"),AND(AY295="Media",BA295="Catastrófico"),AND(AY295="Alta",BA295="Catastrófico"),AND(AY295="Muy Alta",BA295="Catastrófico")),"Extremo",""))))</f>
        <v>Moderado</v>
      </c>
      <c r="BC292" s="159" t="str" cm="1">
        <f t="array" ref="BC292">_xlfn.IFS(BB292="Bajo","Aceptar",BB292="Moderado","Reducir",BB292="Alto","Reducir",BB292="Extremo","Reducir")</f>
        <v>Reducir</v>
      </c>
      <c r="BD292" s="197" t="str" cm="1">
        <f t="array" ref="BD292">_xlfn.IFS(BC292="Aceptar","No",BC292="Reducir","Si")</f>
        <v>Si</v>
      </c>
      <c r="BE292" s="20" t="str">
        <f>CONCATENATE(J292," Acción preventiva"," 1")</f>
        <v>GTHU 51 Acción preventiva 1</v>
      </c>
      <c r="BF292" s="22" t="s">
        <v>277</v>
      </c>
      <c r="BG292" s="22" t="s">
        <v>1178</v>
      </c>
      <c r="BH292" s="22" t="s">
        <v>1179</v>
      </c>
      <c r="BI292" s="20">
        <f t="shared" si="1504"/>
        <v>2</v>
      </c>
      <c r="BJ292" s="20"/>
      <c r="BK292" s="20"/>
      <c r="BL292" s="20"/>
      <c r="BM292" s="20"/>
      <c r="BN292" s="20"/>
      <c r="BO292" s="20">
        <v>1</v>
      </c>
      <c r="BP292" s="20"/>
      <c r="BQ292" s="20"/>
      <c r="BR292" s="20"/>
      <c r="BS292" s="20"/>
      <c r="BT292" s="20"/>
      <c r="BU292" s="20">
        <v>1</v>
      </c>
      <c r="BV292" s="200">
        <f t="shared" si="1394"/>
        <v>0</v>
      </c>
      <c r="BW292" s="37"/>
      <c r="BX292" s="37"/>
      <c r="BY292" s="37"/>
      <c r="BZ292" s="37"/>
      <c r="CA292" s="37"/>
      <c r="CB292" s="37"/>
      <c r="CC292" s="37"/>
      <c r="CD292" s="37"/>
      <c r="CE292" s="37"/>
      <c r="CF292" s="37"/>
      <c r="CG292" s="37"/>
      <c r="CH292" s="37"/>
      <c r="CI292" s="37">
        <f t="shared" si="1373"/>
        <v>0</v>
      </c>
      <c r="CJ292" s="38"/>
      <c r="CK292" s="23"/>
      <c r="CL292" s="24"/>
      <c r="CM292" s="166">
        <f t="shared" ref="CM292" si="1523">+AD292</f>
        <v>1</v>
      </c>
      <c r="CN292" s="25">
        <f t="shared" ref="CN292" si="1524">1-(CL292/CM292)</f>
        <v>1</v>
      </c>
      <c r="CO292" s="23" t="str" cm="1">
        <f t="array" ref="CO292">+_xlfn.IFS(CN292&lt;0.8,"Cambio",CN292&lt;0.9,"Revisión de control",CN292&gt;0.89,"Se mantiene")</f>
        <v>Se mantiene</v>
      </c>
      <c r="CP292" s="144"/>
      <c r="CQ292" s="144"/>
      <c r="CR292" s="144"/>
      <c r="CS292" s="144"/>
      <c r="CT292" s="25">
        <f t="shared" ref="CT292:CT295" si="1525">(_xlfn.IFS(CK292="",1,CK292="SI",0)+_xlfn.IFS(CP292="",1,CP292="SI",1,CP292="NO",0)+_xlfn.IFS(CQ292="",1,CQ292="SI",1,CQ292="NO",0)+_xlfn.IFS(CR292="",1,CR292="SI",1,CR292="NO",0)+_xlfn.IFS(CS292="",1,CS292="SI",1,CS292="NO",0))/5</f>
        <v>1</v>
      </c>
    </row>
    <row r="293" spans="1:98" ht="60" customHeight="1" x14ac:dyDescent="0.35">
      <c r="A293" s="147" t="s">
        <v>1157</v>
      </c>
      <c r="B293" s="170"/>
      <c r="C293" s="148" t="s">
        <v>155</v>
      </c>
      <c r="D293" s="173"/>
      <c r="E293" s="176"/>
      <c r="F293" s="173"/>
      <c r="G293" s="208"/>
      <c r="H293" s="157"/>
      <c r="I293" s="182"/>
      <c r="J293" s="160"/>
      <c r="K293" s="160"/>
      <c r="L293" s="184"/>
      <c r="M293" s="186"/>
      <c r="N293" s="189"/>
      <c r="O293" s="192"/>
      <c r="P293" s="182"/>
      <c r="Q293" s="192"/>
      <c r="R293" s="182"/>
      <c r="S293" s="182"/>
      <c r="T293" s="182"/>
      <c r="U293" s="157"/>
      <c r="V293" s="162"/>
      <c r="W293" s="162"/>
      <c r="X293" s="194"/>
      <c r="Y293" s="160"/>
      <c r="Z293" s="160"/>
      <c r="AA293" s="164"/>
      <c r="AB293" s="164"/>
      <c r="AC293" s="164"/>
      <c r="AD293" s="195"/>
      <c r="AE293" s="157"/>
      <c r="AF293" s="158"/>
      <c r="AG293" s="157"/>
      <c r="AH293" s="157"/>
      <c r="AI293" s="158"/>
      <c r="AJ293" s="157"/>
      <c r="AK293" s="196"/>
      <c r="AL293" s="20" t="str">
        <f>CONCATENATE(J292," Control"," 2")</f>
        <v>GTHU 51 Control 2</v>
      </c>
      <c r="AM293" s="22" t="s">
        <v>1173</v>
      </c>
      <c r="AN293" s="22" t="s">
        <v>1174</v>
      </c>
      <c r="AO293" s="22" t="s">
        <v>1175</v>
      </c>
      <c r="AP293" s="22" t="str">
        <f t="shared" si="1517"/>
        <v>La SUBDIRECCIÓN DE TALENTO HUMANO valida la ejecución de las actividades programadas en el Plan Estratégico de Talento Humano a través de dos informes de seguimiento en la vigencia a las actividades del Plan de Estratégico de la Subdirección de Talento Humano</v>
      </c>
      <c r="AQ293" s="20" t="s">
        <v>54</v>
      </c>
      <c r="AR293" s="20" t="str">
        <f t="shared" si="1518"/>
        <v>Probabilidad</v>
      </c>
      <c r="AS293" s="20" t="s">
        <v>56</v>
      </c>
      <c r="AT293" s="20" t="str">
        <f t="shared" si="1519"/>
        <v>30%</v>
      </c>
      <c r="AU293" s="20" t="s">
        <v>5</v>
      </c>
      <c r="AV293" s="20" t="s">
        <v>2</v>
      </c>
      <c r="AW293" s="20" t="s">
        <v>3</v>
      </c>
      <c r="AX293" s="21">
        <f t="shared" ref="AX293:AX295" si="1526">+IF(AR293="Probabilidad",AX292-(AX292*AT293),AX292)</f>
        <v>9.8000000000000004E-2</v>
      </c>
      <c r="AY293" s="20" t="str">
        <f t="shared" si="1434"/>
        <v>Muy Baja</v>
      </c>
      <c r="AZ293" s="21">
        <f t="shared" ref="AZ293:AZ295" si="1527">+IF(AR293="Impacto",AZ292-(AZ292*AT293),AZ292)</f>
        <v>0.8</v>
      </c>
      <c r="BA293" s="20" t="str">
        <f t="shared" si="1436"/>
        <v>Mayor</v>
      </c>
      <c r="BB293" s="160"/>
      <c r="BC293" s="160"/>
      <c r="BD293" s="198"/>
      <c r="BE293" s="20" t="str">
        <f>CONCATENATE(J292," Acción preventiva"," 2")</f>
        <v>GTHU 51 Acción preventiva 2</v>
      </c>
      <c r="BF293" s="22"/>
      <c r="BG293" s="22"/>
      <c r="BH293" s="22"/>
      <c r="BI293" s="20">
        <f t="shared" ref="BI293:BI295" si="1528">+SUM(BJ293:BU293)</f>
        <v>0</v>
      </c>
      <c r="BJ293" s="20"/>
      <c r="BK293" s="20"/>
      <c r="BL293" s="20"/>
      <c r="BM293" s="20"/>
      <c r="BN293" s="20"/>
      <c r="BO293" s="20"/>
      <c r="BP293" s="20"/>
      <c r="BQ293" s="20"/>
      <c r="BR293" s="20"/>
      <c r="BS293" s="20"/>
      <c r="BT293" s="20"/>
      <c r="BU293" s="20"/>
      <c r="BV293" s="200"/>
      <c r="BW293" s="37"/>
      <c r="BX293" s="37"/>
      <c r="BY293" s="37"/>
      <c r="BZ293" s="37"/>
      <c r="CA293" s="37"/>
      <c r="CB293" s="37"/>
      <c r="CC293" s="37"/>
      <c r="CD293" s="37"/>
      <c r="CE293" s="37"/>
      <c r="CF293" s="37"/>
      <c r="CG293" s="37"/>
      <c r="CH293" s="37"/>
      <c r="CI293" s="37">
        <f t="shared" si="1373"/>
        <v>0</v>
      </c>
      <c r="CJ293" s="38"/>
      <c r="CK293" s="23"/>
      <c r="CL293" s="24"/>
      <c r="CM293" s="167"/>
      <c r="CN293" s="25">
        <f t="shared" ref="CN293" si="1529">1-(CL293/CM292)</f>
        <v>1</v>
      </c>
      <c r="CO293" s="23" t="str" cm="1">
        <f t="array" ref="CO293">+_xlfn.IFS(CN293&lt;0.8,"Cambio",CN293&lt;0.9,"Revisión de control",CN293&gt;0.89,"Se mantiene")</f>
        <v>Se mantiene</v>
      </c>
      <c r="CP293" s="144"/>
      <c r="CQ293" s="144"/>
      <c r="CR293" s="144"/>
      <c r="CS293" s="144"/>
      <c r="CT293" s="25">
        <f t="shared" si="1525"/>
        <v>1</v>
      </c>
    </row>
    <row r="294" spans="1:98" ht="60" customHeight="1" x14ac:dyDescent="0.35">
      <c r="A294" s="147" t="s">
        <v>1157</v>
      </c>
      <c r="B294" s="170"/>
      <c r="C294" s="148" t="s">
        <v>155</v>
      </c>
      <c r="D294" s="173"/>
      <c r="E294" s="176"/>
      <c r="F294" s="173"/>
      <c r="G294" s="208"/>
      <c r="H294" s="157"/>
      <c r="I294" s="182"/>
      <c r="J294" s="160"/>
      <c r="K294" s="160"/>
      <c r="L294" s="184"/>
      <c r="M294" s="186"/>
      <c r="N294" s="189"/>
      <c r="O294" s="192"/>
      <c r="P294" s="182"/>
      <c r="Q294" s="192"/>
      <c r="R294" s="182"/>
      <c r="S294" s="182"/>
      <c r="T294" s="182"/>
      <c r="U294" s="157"/>
      <c r="V294" s="162"/>
      <c r="W294" s="162"/>
      <c r="X294" s="194"/>
      <c r="Y294" s="160"/>
      <c r="Z294" s="160"/>
      <c r="AA294" s="164"/>
      <c r="AB294" s="164"/>
      <c r="AC294" s="164"/>
      <c r="AD294" s="195"/>
      <c r="AE294" s="157"/>
      <c r="AF294" s="158"/>
      <c r="AG294" s="157"/>
      <c r="AH294" s="157"/>
      <c r="AI294" s="158"/>
      <c r="AJ294" s="157"/>
      <c r="AK294" s="196"/>
      <c r="AL294" s="20" t="str">
        <f>CONCATENATE(J292," Control"," 3")</f>
        <v>GTHU 51 Control 3</v>
      </c>
      <c r="AM294" s="22" t="s">
        <v>1173</v>
      </c>
      <c r="AN294" s="22" t="s">
        <v>1176</v>
      </c>
      <c r="AO294" s="22" t="s">
        <v>1177</v>
      </c>
      <c r="AP294" s="22" t="str">
        <f t="shared" si="1517"/>
        <v>La SUBDIRECCIÓN DE TALENTO HUMANO actualiza el Plan Estratégico de Talento Humano a través de los ajustes realizados a las observaciones que se presenten por la no ejecución adecuada del documento y se debe presentar de nuevo para su revisión y aprobación en una nueva sesión del CIGYD</v>
      </c>
      <c r="AQ294" s="20" t="s">
        <v>55</v>
      </c>
      <c r="AR294" s="20" t="str">
        <f t="shared" si="1518"/>
        <v>Impacto</v>
      </c>
      <c r="AS294" s="20" t="s">
        <v>56</v>
      </c>
      <c r="AT294" s="20" t="str">
        <f t="shared" si="1519"/>
        <v>25%</v>
      </c>
      <c r="AU294" s="20" t="s">
        <v>5</v>
      </c>
      <c r="AV294" s="20" t="s">
        <v>2</v>
      </c>
      <c r="AW294" s="20" t="s">
        <v>3</v>
      </c>
      <c r="AX294" s="21">
        <f t="shared" si="1526"/>
        <v>9.8000000000000004E-2</v>
      </c>
      <c r="AY294" s="20" t="str">
        <f t="shared" si="1434"/>
        <v>Muy Baja</v>
      </c>
      <c r="AZ294" s="21">
        <f t="shared" si="1527"/>
        <v>0.60000000000000009</v>
      </c>
      <c r="BA294" s="20" t="str">
        <f t="shared" si="1436"/>
        <v>Moderado</v>
      </c>
      <c r="BB294" s="160"/>
      <c r="BC294" s="160"/>
      <c r="BD294" s="198"/>
      <c r="BE294" s="20" t="str">
        <f>CONCATENATE(J292," Acción preventiva"," 3")</f>
        <v>GTHU 51 Acción preventiva 3</v>
      </c>
      <c r="BF294" s="22"/>
      <c r="BG294" s="22"/>
      <c r="BH294" s="22"/>
      <c r="BI294" s="20">
        <f t="shared" si="1528"/>
        <v>0</v>
      </c>
      <c r="BJ294" s="20"/>
      <c r="BK294" s="20"/>
      <c r="BL294" s="20"/>
      <c r="BM294" s="20"/>
      <c r="BN294" s="20"/>
      <c r="BO294" s="20"/>
      <c r="BP294" s="20"/>
      <c r="BQ294" s="20"/>
      <c r="BR294" s="20"/>
      <c r="BS294" s="20"/>
      <c r="BT294" s="20"/>
      <c r="BU294" s="20"/>
      <c r="BV294" s="200"/>
      <c r="BW294" s="37"/>
      <c r="BX294" s="37"/>
      <c r="BY294" s="37"/>
      <c r="BZ294" s="37"/>
      <c r="CA294" s="37"/>
      <c r="CB294" s="37"/>
      <c r="CC294" s="37"/>
      <c r="CD294" s="37"/>
      <c r="CE294" s="37"/>
      <c r="CF294" s="37"/>
      <c r="CG294" s="37"/>
      <c r="CH294" s="37"/>
      <c r="CI294" s="37">
        <f t="shared" si="1373"/>
        <v>0</v>
      </c>
      <c r="CJ294" s="38"/>
      <c r="CK294" s="23"/>
      <c r="CL294" s="24"/>
      <c r="CM294" s="167"/>
      <c r="CN294" s="25">
        <f t="shared" ref="CN294" si="1530">1-(CL294/CM292)</f>
        <v>1</v>
      </c>
      <c r="CO294" s="23" t="str" cm="1">
        <f t="array" ref="CO294">+_xlfn.IFS(CN294&lt;0.8,"Cambio",CN294&lt;0.9,"Revisión de control",CN294&gt;0.89,"Se mantiene")</f>
        <v>Se mantiene</v>
      </c>
      <c r="CP294" s="144"/>
      <c r="CQ294" s="144"/>
      <c r="CR294" s="144"/>
      <c r="CS294" s="144"/>
      <c r="CT294" s="25">
        <f t="shared" si="1525"/>
        <v>1</v>
      </c>
    </row>
    <row r="295" spans="1:98" ht="60" customHeight="1" x14ac:dyDescent="0.35">
      <c r="A295" s="147" t="s">
        <v>1157</v>
      </c>
      <c r="B295" s="171"/>
      <c r="C295" s="148" t="s">
        <v>155</v>
      </c>
      <c r="D295" s="174"/>
      <c r="E295" s="177"/>
      <c r="F295" s="174"/>
      <c r="G295" s="208"/>
      <c r="H295" s="157"/>
      <c r="I295" s="183"/>
      <c r="J295" s="161"/>
      <c r="K295" s="161"/>
      <c r="L295" s="184"/>
      <c r="M295" s="187"/>
      <c r="N295" s="190"/>
      <c r="O295" s="193"/>
      <c r="P295" s="183"/>
      <c r="Q295" s="193"/>
      <c r="R295" s="183"/>
      <c r="S295" s="183"/>
      <c r="T295" s="183"/>
      <c r="U295" s="157"/>
      <c r="V295" s="162"/>
      <c r="W295" s="162"/>
      <c r="X295" s="194"/>
      <c r="Y295" s="161"/>
      <c r="Z295" s="161"/>
      <c r="AA295" s="165"/>
      <c r="AB295" s="165"/>
      <c r="AC295" s="165"/>
      <c r="AD295" s="195"/>
      <c r="AE295" s="157"/>
      <c r="AF295" s="158"/>
      <c r="AG295" s="157"/>
      <c r="AH295" s="157"/>
      <c r="AI295" s="158"/>
      <c r="AJ295" s="157"/>
      <c r="AK295" s="196"/>
      <c r="AL295" s="20" t="str">
        <f>CONCATENATE(J292," Control"," 4")</f>
        <v>GTHU 51 Control 4</v>
      </c>
      <c r="AM295" s="22"/>
      <c r="AN295" s="22"/>
      <c r="AO295" s="22"/>
      <c r="AP295" s="22" t="str">
        <f t="shared" si="1517"/>
        <v xml:space="preserve">  a través de </v>
      </c>
      <c r="AQ295" s="20"/>
      <c r="AR295" s="20" t="str">
        <f t="shared" si="1518"/>
        <v/>
      </c>
      <c r="AS295" s="20"/>
      <c r="AT295" s="20" t="str">
        <f t="shared" si="1519"/>
        <v/>
      </c>
      <c r="AU295" s="20"/>
      <c r="AV295" s="20"/>
      <c r="AW295" s="20"/>
      <c r="AX295" s="21">
        <f t="shared" si="1526"/>
        <v>9.8000000000000004E-2</v>
      </c>
      <c r="AY295" s="20" t="str">
        <f t="shared" si="1434"/>
        <v>Muy Baja</v>
      </c>
      <c r="AZ295" s="21">
        <f t="shared" si="1527"/>
        <v>0.60000000000000009</v>
      </c>
      <c r="BA295" s="20" t="str">
        <f t="shared" si="1436"/>
        <v>Moderado</v>
      </c>
      <c r="BB295" s="161"/>
      <c r="BC295" s="161"/>
      <c r="BD295" s="199"/>
      <c r="BE295" s="20" t="str">
        <f>CONCATENATE(J292," Acción preventiva"," 4")</f>
        <v>GTHU 51 Acción preventiva 4</v>
      </c>
      <c r="BF295" s="22"/>
      <c r="BG295" s="22"/>
      <c r="BH295" s="22"/>
      <c r="BI295" s="20">
        <f t="shared" si="1528"/>
        <v>0</v>
      </c>
      <c r="BJ295" s="20"/>
      <c r="BK295" s="20"/>
      <c r="BL295" s="20"/>
      <c r="BM295" s="20"/>
      <c r="BN295" s="20"/>
      <c r="BO295" s="20"/>
      <c r="BP295" s="20"/>
      <c r="BQ295" s="20"/>
      <c r="BR295" s="20"/>
      <c r="BS295" s="20"/>
      <c r="BT295" s="20"/>
      <c r="BU295" s="20"/>
      <c r="BV295" s="200"/>
      <c r="BW295" s="37"/>
      <c r="BX295" s="37"/>
      <c r="BY295" s="37"/>
      <c r="BZ295" s="37"/>
      <c r="CA295" s="37"/>
      <c r="CB295" s="37"/>
      <c r="CC295" s="37"/>
      <c r="CD295" s="37"/>
      <c r="CE295" s="37"/>
      <c r="CF295" s="37"/>
      <c r="CG295" s="37"/>
      <c r="CH295" s="37"/>
      <c r="CI295" s="37">
        <f t="shared" si="1373"/>
        <v>0</v>
      </c>
      <c r="CJ295" s="38"/>
      <c r="CK295" s="23"/>
      <c r="CL295" s="24"/>
      <c r="CM295" s="168"/>
      <c r="CN295" s="25">
        <f t="shared" ref="CN295" si="1531">1-(CL295/CM292)</f>
        <v>1</v>
      </c>
      <c r="CO295" s="23" t="str" cm="1">
        <f t="array" ref="CO295">+_xlfn.IFS(CN295&lt;0.8,"Cambio",CN295&lt;0.9,"Revisión de control",CN295&gt;0.89,"Se mantiene")</f>
        <v>Se mantiene</v>
      </c>
      <c r="CP295" s="144"/>
      <c r="CQ295" s="144"/>
      <c r="CR295" s="144"/>
      <c r="CS295" s="144"/>
      <c r="CT295" s="25">
        <f t="shared" si="1525"/>
        <v>1</v>
      </c>
    </row>
    <row r="296" spans="1:98" ht="60" customHeight="1" x14ac:dyDescent="0.35">
      <c r="A296" s="147" t="s">
        <v>1157</v>
      </c>
      <c r="B296" s="169" t="s">
        <v>154</v>
      </c>
      <c r="C296" s="148" t="s">
        <v>155</v>
      </c>
      <c r="D296" s="172" t="str">
        <f>VLOOKUP(B296,Datos!$B$65:$F$80,3,FALSE)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96" s="175" t="str">
        <f>VLOOKUP(B296,Datos!$B$65:$F$80,5,FALSE)</f>
        <v>La posibilidad de incumplir con la administración del Talento Humano de la Agencia y promover su desarrollo</v>
      </c>
      <c r="F296" s="172" t="str">
        <f>VLOOKUP(B296,Datos!$B$65:$F$80,4,FALSE)</f>
        <v>Inicia con la planeación, selección y vinculación del personal idóneo, competente y con las habilidades requeridas y, termina con el retiro del servidor público.</v>
      </c>
      <c r="G296" s="208" t="s">
        <v>281</v>
      </c>
      <c r="H296" s="157" t="s">
        <v>1159</v>
      </c>
      <c r="I296" s="181">
        <f t="shared" ref="I296" si="1532">IF(K296="",0,1)</f>
        <v>1</v>
      </c>
      <c r="J296" s="159" t="str">
        <f t="shared" ref="J296" si="1533">CONCATENATE(C296," ",K296)</f>
        <v>GTHU 52</v>
      </c>
      <c r="K296" s="159">
        <v>52</v>
      </c>
      <c r="L296" s="184">
        <v>46150</v>
      </c>
      <c r="M296" s="185">
        <f ca="1">+TODAY()-L296</f>
        <v>1</v>
      </c>
      <c r="N296" s="188" t="s">
        <v>1180</v>
      </c>
      <c r="O296" s="191" t="s">
        <v>27</v>
      </c>
      <c r="P296" s="181">
        <f>VLOOKUP(O296,Datos!$B$20:$D$25,3,FALSE)</f>
        <v>0.6</v>
      </c>
      <c r="Q296" s="191" t="s">
        <v>35</v>
      </c>
      <c r="R296" s="181">
        <f>VLOOKUP(Q296,Datos!$C$20:$D$25,2,FALSE)</f>
        <v>1</v>
      </c>
      <c r="S296" s="181">
        <f t="shared" ref="S296" si="1534">+IF(P296="",R296,IF(R296="",P296,IF(P296&gt;R296,P296,R296)))</f>
        <v>1</v>
      </c>
      <c r="T296" s="181" t="str" cm="1">
        <f t="array" ref="T296">_xlfn.IFS(S296=P296,O296,S296=R296,Q296)</f>
        <v>El riesgo afecta la imagen de la entidad a nivel nacional, con efecto publicitarios sostenible a nivel país</v>
      </c>
      <c r="U296" s="157" t="s">
        <v>4</v>
      </c>
      <c r="V296" s="201" t="s">
        <v>1182</v>
      </c>
      <c r="W296" s="162" t="s">
        <v>1183</v>
      </c>
      <c r="X296" s="194" t="str">
        <f t="shared" ref="X296" si="1535">CONCATENATE("Posibilidad de"," ",U296," ",V296," debido ",W296)</f>
        <v>Posibilidad de pérdida reputacional en la imagen institucional ante los funcionarios de la entidad, grupos de interés y público general debido a la vinculación de funcionarios de la entidad sin el cumplimiento de requisitos mínimos de ley</v>
      </c>
      <c r="Y296" s="159" t="s">
        <v>208</v>
      </c>
      <c r="Z296" s="159" t="s">
        <v>214</v>
      </c>
      <c r="AA296" s="163" t="s">
        <v>257</v>
      </c>
      <c r="AB296" s="163" t="s">
        <v>1186</v>
      </c>
      <c r="AC296" s="163" t="s">
        <v>1095</v>
      </c>
      <c r="AD296" s="195">
        <v>2</v>
      </c>
      <c r="AE296" s="157" t="str">
        <f t="shared" ref="AE296" si="1536">IF(AD296&lt;=0,"",IF(AD296&lt;=2,"Muy Baja",IF(AD296&lt;=24,"Baja",IF(AD296&lt;=500,"Media",IF(AD296&lt;=5000,"Alta","Muy Alta")))))</f>
        <v>Muy Baja</v>
      </c>
      <c r="AF296" s="158">
        <f t="shared" ref="AF296" si="1537">IF(AE296="","",IF(AE296="Muy Baja",0.2,IF(AE296="Baja",0.4,IF(AE296="Media",0.6,IF(AE296="Alta",0.8,IF(AE296="Muy Alta",1,))))))</f>
        <v>0.2</v>
      </c>
      <c r="AG296" s="158" t="str">
        <f t="shared" ref="AG296" si="1538">+T296</f>
        <v>El riesgo afecta la imagen de la entidad a nivel nacional, con efecto publicitarios sostenible a nivel país</v>
      </c>
      <c r="AH296" s="157" t="str" cm="1">
        <f t="array" ref="AH296">_xlfn.IFS(AG296=Datos!$C$6,"Leve",AG296=Datos!$D$6,"Leve",AG296=Datos!$C$7,"Menor",AG296=Datos!$D$7,"Menor",AG296=Datos!$C$8,"Moderado",AG296=Datos!$D$8,"Moderado",AG296=Datos!$C$9,"Mayor",AG296=Datos!$D$9,"Mayor",AG296=Datos!$C$10,"Catastrófico",AG296=Datos!$D$10,"Catastrófico")</f>
        <v>Catastrófico</v>
      </c>
      <c r="AI296" s="158">
        <f t="shared" ref="AI296" si="1539">IF(AH296="","",IF(AH296="Leve",0.2,IF(AH296="Menor",0.4,IF(AH296="Moderado",0.6,IF(AH296="Mayor",0.8,IF(AH296="Catastrófico",1,))))))</f>
        <v>1</v>
      </c>
      <c r="AJ296" s="157" t="str">
        <f t="shared" ref="AJ296" si="1540">IF(OR(AND(AE296="Muy Baja",AH296="Leve"),AND(AE296="Muy Baja",AH296="Menor"),AND(AE296="Baja",AH296="Leve")),"Bajo",IF(OR(AND(AE296="Muy baja",AH296="Moderado"),AND(AE296="Baja",AH296="Menor"),AND(AE296="Baja",AH296="Moderado"),AND(AE296="Media",AH296="Leve"),AND(AE296="Media",AH296="Menor"),AND(AE296="Media",AH296="Moderado"),AND(AE296="Alta",AH296="Leve"),AND(AE296="Alta",AH296="Menor")),"Moderado",IF(OR(AND(AE296="Muy Baja",AH296="Mayor"),AND(AE296="Baja",AH296="Mayor"),AND(AE296="Media",AH296="Mayor"),AND(AE296="Alta",AH296="Moderado"),AND(AE296="Alta",AH296="Mayor"),AND(AE296="Muy Alta",AH296="Leve"),AND(AE296="Muy Alta",AH296="Menor"),AND(AE296="Muy Alta",AH296="Moderado"),AND(AE296="Muy Alta",AH296="Mayor")),"Alto",IF(OR(AND(AE296="Muy Baja",AH296="Catastrófico"),AND(AE296="Baja",AH296="Catastrófico"),AND(AE296="Media",AH296="Catastrófico"),AND(AE296="Alta",AH296="Catastrófico"),AND(AE296="Muy Alta",AH296="Catastrófico")),"Extremo",""))))</f>
        <v>Extremo</v>
      </c>
      <c r="AK296" s="196" t="str" cm="1">
        <f t="array" ref="AK296">_xlfn.IFS(AJ296="Bajo","Aceptar",AJ296="Moderado","Reducir",AJ296="Alto","Reducir",AJ296="Extremo","Reducir")</f>
        <v>Reducir</v>
      </c>
      <c r="AL296" s="20" t="str">
        <f>CONCATENATE(J296," Control"," 1")</f>
        <v>GTHU 52 Control 1</v>
      </c>
      <c r="AM296" s="22" t="s">
        <v>1173</v>
      </c>
      <c r="AN296" s="22" t="s">
        <v>1187</v>
      </c>
      <c r="AO296" s="22" t="s">
        <v>1188</v>
      </c>
      <c r="AP296" s="22" t="str">
        <f t="shared" si="1493"/>
        <v>La SUBDIRECCIÓN DE TALENTO HUMANO verifica el cumplimiento de los requisitos exigidos por el empleo a proveer a través de formato cumplimiento Requisitos Mínimos GTHU-F-010 cada vez que se requiere y dando cumplimiento con los requisitos de Ley y los contemplados en el Manual Especifico de Funciones y de Competencias Laborales de la Agencia</v>
      </c>
      <c r="AQ296" s="20" t="s">
        <v>53</v>
      </c>
      <c r="AR296" s="20" t="str">
        <f t="shared" si="1494"/>
        <v>Probabilidad</v>
      </c>
      <c r="AS296" s="20" t="s">
        <v>56</v>
      </c>
      <c r="AT296" s="20" t="str">
        <f t="shared" si="1495"/>
        <v>40%</v>
      </c>
      <c r="AU296" s="20" t="s">
        <v>1</v>
      </c>
      <c r="AV296" s="20" t="s">
        <v>2</v>
      </c>
      <c r="AW296" s="20" t="s">
        <v>3</v>
      </c>
      <c r="AX296" s="21">
        <f t="shared" ref="AX296" si="1541">+IF(AR296="Probabilidad",AF296-(AF296*AT296),AF296)</f>
        <v>0.12</v>
      </c>
      <c r="AY296" s="20" t="str">
        <f t="shared" si="1434"/>
        <v>Muy Baja</v>
      </c>
      <c r="AZ296" s="21">
        <f t="shared" ref="AZ296" si="1542">+IF(AR296="Impacto",AI296-(AI296*AT296),AI296)</f>
        <v>1</v>
      </c>
      <c r="BA296" s="20" t="str">
        <f t="shared" si="1436"/>
        <v>Catastrófico</v>
      </c>
      <c r="BB296" s="159" t="str">
        <f t="shared" ref="BB296" si="1543">IF(OR(AND(AY299="Muy Baja",BA299="Leve"),AND(AY299="Muy Baja",BA299="Menor"),AND(AY299="Baja",BA299="Leve")),"Bajo",IF(OR(AND(AY299="Muy baja",BA299="Moderado"),AND(AY299="Baja",BA299="Menor"),AND(AY299="Baja",BA299="Moderado"),AND(AY299="Media",BA299="Leve"),AND(AY299="Media",BA299="Menor"),AND(AY299="Media",BA299="Moderado"),AND(AY299="Alta",BA299="Leve"),AND(AY299="Alta",BA299="Menor")),"Moderado",IF(OR(AND(AY299="Muy Baja",BA299="Mayor"),AND(AY299="Baja",BA299="Mayor"),AND(AY299="Media",BA299="Mayor"),AND(AY299="Alta",BA299="Moderado"),AND(AY299="Alta",BA299="Mayor"),AND(AY299="Muy Alta",BA299="Leve"),AND(AY299="Muy Alta",BA299="Menor"),AND(AY299="Muy Alta",BA299="Moderado"),AND(AY299="Muy Alta",BA299="Mayor")),"Alto",IF(OR(AND(AY299="Muy Baja",BA299="Catastrófico"),AND(AY299="Baja",BA299="Catastrófico"),AND(AY299="Media",BA299="Catastrófico"),AND(AY299="Alta",BA299="Catastrófico"),AND(AY299="Muy Alta",BA299="Catastrófico")),"Extremo",""))))</f>
        <v>Alto</v>
      </c>
      <c r="BC296" s="159" t="str" cm="1">
        <f t="array" ref="BC296">_xlfn.IFS(BB296="Bajo","Aceptar",BB296="Moderado","Reducir",BB296="Alto","Reducir",BB296="Extremo","Reducir")</f>
        <v>Reducir</v>
      </c>
      <c r="BD296" s="197" t="str" cm="1">
        <f t="array" ref="BD296">_xlfn.IFS(BC296="Aceptar","No",BC296="Reducir","Si")</f>
        <v>Si</v>
      </c>
      <c r="BE296" s="20" t="str">
        <f>CONCATENATE(J296," Acción preventiva"," 1")</f>
        <v>GTHU 52 Acción preventiva 1</v>
      </c>
      <c r="BF296" s="22" t="s">
        <v>277</v>
      </c>
      <c r="BG296" s="22" t="s">
        <v>284</v>
      </c>
      <c r="BH296" s="22" t="s">
        <v>1197</v>
      </c>
      <c r="BI296" s="20">
        <f t="shared" si="1504"/>
        <v>1</v>
      </c>
      <c r="BJ296" s="20"/>
      <c r="BK296" s="20"/>
      <c r="BL296" s="20"/>
      <c r="BM296" s="20"/>
      <c r="BN296" s="20"/>
      <c r="BO296" s="20"/>
      <c r="BP296" s="20"/>
      <c r="BQ296" s="20"/>
      <c r="BR296" s="20"/>
      <c r="BS296" s="20"/>
      <c r="BT296" s="20">
        <v>1</v>
      </c>
      <c r="BU296" s="20"/>
      <c r="BV296" s="200">
        <f t="shared" si="1394"/>
        <v>0</v>
      </c>
      <c r="BW296" s="37"/>
      <c r="BX296" s="37"/>
      <c r="BY296" s="37"/>
      <c r="BZ296" s="37"/>
      <c r="CA296" s="37"/>
      <c r="CB296" s="37"/>
      <c r="CC296" s="37"/>
      <c r="CD296" s="37"/>
      <c r="CE296" s="37"/>
      <c r="CF296" s="37"/>
      <c r="CG296" s="37"/>
      <c r="CH296" s="37"/>
      <c r="CI296" s="37">
        <f t="shared" si="1373"/>
        <v>0</v>
      </c>
      <c r="CJ296" s="38"/>
      <c r="CK296" s="23"/>
      <c r="CL296" s="24"/>
      <c r="CM296" s="166">
        <f t="shared" ref="CM296" si="1544">+AD296</f>
        <v>2</v>
      </c>
      <c r="CN296" s="25">
        <f t="shared" ref="CN296" si="1545">1-(CL296/CM296)</f>
        <v>1</v>
      </c>
      <c r="CO296" s="23" t="str" cm="1">
        <f t="array" ref="CO296">+_xlfn.IFS(CN296&lt;0.8,"Cambio",CN296&lt;0.9,"Revisión de control",CN296&gt;0.89,"Se mantiene")</f>
        <v>Se mantiene</v>
      </c>
      <c r="CP296" s="144"/>
      <c r="CQ296" s="144"/>
      <c r="CR296" s="144"/>
      <c r="CS296" s="144"/>
      <c r="CT296" s="25">
        <f t="shared" ref="CT296:CT307" si="1546">(_xlfn.IFS(CK296="",1,CK296="SI",0)+_xlfn.IFS(CP296="",1,CP296="SI",1,CP296="NO",0)+_xlfn.IFS(CQ296="",1,CQ296="SI",1,CQ296="NO",0)+_xlfn.IFS(CR296="",1,CR296="SI",1,CR296="NO",0)+_xlfn.IFS(CS296="",1,CS296="SI",1,CS296="NO",0))/5</f>
        <v>1</v>
      </c>
    </row>
    <row r="297" spans="1:98" ht="60" customHeight="1" x14ac:dyDescent="0.35">
      <c r="A297" s="147" t="s">
        <v>1157</v>
      </c>
      <c r="B297" s="170"/>
      <c r="C297" s="148" t="s">
        <v>155</v>
      </c>
      <c r="D297" s="173"/>
      <c r="E297" s="176"/>
      <c r="F297" s="173"/>
      <c r="G297" s="208"/>
      <c r="H297" s="157"/>
      <c r="I297" s="182"/>
      <c r="J297" s="160"/>
      <c r="K297" s="160"/>
      <c r="L297" s="184"/>
      <c r="M297" s="186"/>
      <c r="N297" s="189"/>
      <c r="O297" s="192"/>
      <c r="P297" s="182"/>
      <c r="Q297" s="192"/>
      <c r="R297" s="182"/>
      <c r="S297" s="182"/>
      <c r="T297" s="182"/>
      <c r="U297" s="157"/>
      <c r="V297" s="202"/>
      <c r="W297" s="162"/>
      <c r="X297" s="194"/>
      <c r="Y297" s="160"/>
      <c r="Z297" s="160"/>
      <c r="AA297" s="164"/>
      <c r="AB297" s="164"/>
      <c r="AC297" s="164"/>
      <c r="AD297" s="195"/>
      <c r="AE297" s="157"/>
      <c r="AF297" s="158"/>
      <c r="AG297" s="157"/>
      <c r="AH297" s="157"/>
      <c r="AI297" s="158"/>
      <c r="AJ297" s="157"/>
      <c r="AK297" s="196"/>
      <c r="AL297" s="20" t="str">
        <f>CONCATENATE(J296," Control"," 2")</f>
        <v>GTHU 52 Control 2</v>
      </c>
      <c r="AM297" s="22" t="s">
        <v>1703</v>
      </c>
      <c r="AN297" s="22" t="s">
        <v>1189</v>
      </c>
      <c r="AO297" s="22" t="s">
        <v>1190</v>
      </c>
      <c r="AP297" s="22" t="str">
        <f t="shared" si="1493"/>
        <v xml:space="preserve">El (La) SUBDIRECTOR(A) DE TALENTO HUMANO revisa para aprobación del cumplimiento de requisitos a través de un expediente creado para el aspirante al cargo en cada vez que se requiera suplir una vacante de la planta de personal de la ANT </v>
      </c>
      <c r="AQ297" s="20" t="s">
        <v>54</v>
      </c>
      <c r="AR297" s="20" t="str">
        <f t="shared" si="1494"/>
        <v>Probabilidad</v>
      </c>
      <c r="AS297" s="20" t="s">
        <v>56</v>
      </c>
      <c r="AT297" s="20" t="str">
        <f t="shared" si="1495"/>
        <v>30%</v>
      </c>
      <c r="AU297" s="20" t="s">
        <v>1</v>
      </c>
      <c r="AV297" s="20" t="s">
        <v>2</v>
      </c>
      <c r="AW297" s="20" t="s">
        <v>3</v>
      </c>
      <c r="AX297" s="21">
        <f t="shared" ref="AX297:AX299" si="1547">+IF(AR297="Probabilidad",AX296-(AX296*AT297),AX296)</f>
        <v>8.3999999999999991E-2</v>
      </c>
      <c r="AY297" s="20" t="str">
        <f t="shared" si="1434"/>
        <v>Muy Baja</v>
      </c>
      <c r="AZ297" s="21">
        <f t="shared" ref="AZ297:AZ299" si="1548">+IF(AR297="Impacto",AZ296-(AZ296*AT297),AZ296)</f>
        <v>1</v>
      </c>
      <c r="BA297" s="20" t="str">
        <f t="shared" si="1436"/>
        <v>Catastrófico</v>
      </c>
      <c r="BB297" s="160"/>
      <c r="BC297" s="160"/>
      <c r="BD297" s="198"/>
      <c r="BE297" s="20" t="str">
        <f>CONCATENATE(J296," Acción preventiva"," 2")</f>
        <v>GTHU 52 Acción preventiva 2</v>
      </c>
      <c r="BF297" s="22"/>
      <c r="BG297" s="22"/>
      <c r="BH297" s="22"/>
      <c r="BI297" s="20">
        <f t="shared" si="1504"/>
        <v>0</v>
      </c>
      <c r="BJ297" s="20"/>
      <c r="BK297" s="20"/>
      <c r="BL297" s="20"/>
      <c r="BM297" s="20"/>
      <c r="BN297" s="20"/>
      <c r="BO297" s="20"/>
      <c r="BP297" s="20"/>
      <c r="BQ297" s="20"/>
      <c r="BR297" s="20"/>
      <c r="BS297" s="20"/>
      <c r="BT297" s="20"/>
      <c r="BU297" s="20"/>
      <c r="BV297" s="200"/>
      <c r="BW297" s="37"/>
      <c r="BX297" s="37"/>
      <c r="BY297" s="37"/>
      <c r="BZ297" s="37"/>
      <c r="CA297" s="37"/>
      <c r="CB297" s="37"/>
      <c r="CC297" s="37"/>
      <c r="CD297" s="37"/>
      <c r="CE297" s="37"/>
      <c r="CF297" s="37"/>
      <c r="CG297" s="37"/>
      <c r="CH297" s="37"/>
      <c r="CI297" s="37">
        <f t="shared" si="1373"/>
        <v>0</v>
      </c>
      <c r="CJ297" s="38"/>
      <c r="CK297" s="23"/>
      <c r="CL297" s="24"/>
      <c r="CM297" s="167"/>
      <c r="CN297" s="25">
        <f t="shared" ref="CN297" si="1549">1-(CL297/CM296)</f>
        <v>1</v>
      </c>
      <c r="CO297" s="23" t="str" cm="1">
        <f t="array" ref="CO297">+_xlfn.IFS(CN297&lt;0.8,"Cambio",CN297&lt;0.9,"Revisión de control",CN297&gt;0.89,"Se mantiene")</f>
        <v>Se mantiene</v>
      </c>
      <c r="CP297" s="144"/>
      <c r="CQ297" s="144"/>
      <c r="CR297" s="144"/>
      <c r="CS297" s="144"/>
      <c r="CT297" s="25">
        <f t="shared" si="1546"/>
        <v>1</v>
      </c>
    </row>
    <row r="298" spans="1:98" ht="60" customHeight="1" x14ac:dyDescent="0.35">
      <c r="A298" s="147" t="s">
        <v>1157</v>
      </c>
      <c r="B298" s="170"/>
      <c r="C298" s="148" t="s">
        <v>155</v>
      </c>
      <c r="D298" s="173"/>
      <c r="E298" s="176"/>
      <c r="F298" s="173"/>
      <c r="G298" s="208"/>
      <c r="H298" s="157"/>
      <c r="I298" s="182"/>
      <c r="J298" s="160"/>
      <c r="K298" s="160"/>
      <c r="L298" s="184"/>
      <c r="M298" s="186"/>
      <c r="N298" s="189"/>
      <c r="O298" s="192"/>
      <c r="P298" s="182"/>
      <c r="Q298" s="192"/>
      <c r="R298" s="182"/>
      <c r="S298" s="182"/>
      <c r="T298" s="182"/>
      <c r="U298" s="157"/>
      <c r="V298" s="202"/>
      <c r="W298" s="162"/>
      <c r="X298" s="194"/>
      <c r="Y298" s="160"/>
      <c r="Z298" s="160"/>
      <c r="AA298" s="164"/>
      <c r="AB298" s="164"/>
      <c r="AC298" s="164"/>
      <c r="AD298" s="195"/>
      <c r="AE298" s="157"/>
      <c r="AF298" s="158"/>
      <c r="AG298" s="157"/>
      <c r="AH298" s="157"/>
      <c r="AI298" s="158"/>
      <c r="AJ298" s="157"/>
      <c r="AK298" s="196"/>
      <c r="AL298" s="20" t="str">
        <f>CONCATENATE(J296," Control"," 3")</f>
        <v>GTHU 52 Control 3</v>
      </c>
      <c r="AM298" s="22" t="s">
        <v>1173</v>
      </c>
      <c r="AN298" s="22" t="s">
        <v>1191</v>
      </c>
      <c r="AO298" s="22" t="s">
        <v>1192</v>
      </c>
      <c r="AP298" s="22" t="str">
        <f t="shared" si="1493"/>
        <v>La SUBDIRECCIÓN DE TALENTO HUMANO deroga nombramiento a través de un acto administrativo donde constan que no cumple los requisitos de ley</v>
      </c>
      <c r="AQ298" s="20" t="s">
        <v>55</v>
      </c>
      <c r="AR298" s="20" t="str">
        <f t="shared" si="1494"/>
        <v>Impacto</v>
      </c>
      <c r="AS298" s="20" t="s">
        <v>56</v>
      </c>
      <c r="AT298" s="20" t="str">
        <f t="shared" si="1495"/>
        <v>25%</v>
      </c>
      <c r="AU298" s="20" t="s">
        <v>5</v>
      </c>
      <c r="AV298" s="20" t="s">
        <v>2</v>
      </c>
      <c r="AW298" s="20" t="s">
        <v>3</v>
      </c>
      <c r="AX298" s="21">
        <f t="shared" si="1547"/>
        <v>8.3999999999999991E-2</v>
      </c>
      <c r="AY298" s="20" t="str">
        <f t="shared" si="1434"/>
        <v>Muy Baja</v>
      </c>
      <c r="AZ298" s="21">
        <f t="shared" si="1548"/>
        <v>0.75</v>
      </c>
      <c r="BA298" s="20" t="str">
        <f t="shared" si="1436"/>
        <v>Mayor</v>
      </c>
      <c r="BB298" s="160"/>
      <c r="BC298" s="160"/>
      <c r="BD298" s="198"/>
      <c r="BE298" s="20" t="str">
        <f>CONCATENATE(J296," Acción preventiva"," 3")</f>
        <v>GTHU 52 Acción preventiva 3</v>
      </c>
      <c r="BF298" s="22"/>
      <c r="BG298" s="22"/>
      <c r="BH298" s="22"/>
      <c r="BI298" s="20">
        <f t="shared" si="1504"/>
        <v>0</v>
      </c>
      <c r="BJ298" s="20"/>
      <c r="BK298" s="20"/>
      <c r="BL298" s="20"/>
      <c r="BM298" s="20"/>
      <c r="BN298" s="20"/>
      <c r="BO298" s="20"/>
      <c r="BP298" s="20"/>
      <c r="BQ298" s="20"/>
      <c r="BR298" s="20"/>
      <c r="BS298" s="20"/>
      <c r="BT298" s="20"/>
      <c r="BU298" s="20"/>
      <c r="BV298" s="200"/>
      <c r="BW298" s="37"/>
      <c r="BX298" s="37"/>
      <c r="BY298" s="37"/>
      <c r="BZ298" s="37"/>
      <c r="CA298" s="37"/>
      <c r="CB298" s="37"/>
      <c r="CC298" s="37"/>
      <c r="CD298" s="37"/>
      <c r="CE298" s="37"/>
      <c r="CF298" s="37"/>
      <c r="CG298" s="37"/>
      <c r="CH298" s="37"/>
      <c r="CI298" s="37">
        <f t="shared" si="1373"/>
        <v>0</v>
      </c>
      <c r="CJ298" s="38"/>
      <c r="CK298" s="23"/>
      <c r="CL298" s="24"/>
      <c r="CM298" s="167"/>
      <c r="CN298" s="25">
        <f t="shared" ref="CN298" si="1550">1-(CL298/CM296)</f>
        <v>1</v>
      </c>
      <c r="CO298" s="23" t="str" cm="1">
        <f t="array" ref="CO298">+_xlfn.IFS(CN298&lt;0.8,"Cambio",CN298&lt;0.9,"Revisión de control",CN298&gt;0.89,"Se mantiene")</f>
        <v>Se mantiene</v>
      </c>
      <c r="CP298" s="144"/>
      <c r="CQ298" s="144"/>
      <c r="CR298" s="144"/>
      <c r="CS298" s="144"/>
      <c r="CT298" s="25">
        <f t="shared" si="1546"/>
        <v>1</v>
      </c>
    </row>
    <row r="299" spans="1:98" ht="60" customHeight="1" x14ac:dyDescent="0.35">
      <c r="A299" s="147" t="s">
        <v>1157</v>
      </c>
      <c r="B299" s="171"/>
      <c r="C299" s="148" t="s">
        <v>155</v>
      </c>
      <c r="D299" s="174"/>
      <c r="E299" s="177"/>
      <c r="F299" s="174"/>
      <c r="G299" s="208"/>
      <c r="H299" s="157"/>
      <c r="I299" s="183"/>
      <c r="J299" s="161"/>
      <c r="K299" s="161"/>
      <c r="L299" s="184"/>
      <c r="M299" s="187"/>
      <c r="N299" s="190"/>
      <c r="O299" s="193"/>
      <c r="P299" s="183"/>
      <c r="Q299" s="193"/>
      <c r="R299" s="183"/>
      <c r="S299" s="183"/>
      <c r="T299" s="183"/>
      <c r="U299" s="157"/>
      <c r="V299" s="203"/>
      <c r="W299" s="162"/>
      <c r="X299" s="194"/>
      <c r="Y299" s="161"/>
      <c r="Z299" s="161"/>
      <c r="AA299" s="165"/>
      <c r="AB299" s="165"/>
      <c r="AC299" s="165"/>
      <c r="AD299" s="195"/>
      <c r="AE299" s="157"/>
      <c r="AF299" s="158"/>
      <c r="AG299" s="157"/>
      <c r="AH299" s="157"/>
      <c r="AI299" s="158"/>
      <c r="AJ299" s="157"/>
      <c r="AK299" s="196"/>
      <c r="AL299" s="20" t="str">
        <f>CONCATENATE(J296," Control"," 4")</f>
        <v>GTHU 52 Control 4</v>
      </c>
      <c r="AM299" s="22"/>
      <c r="AN299" s="22"/>
      <c r="AO299" s="22"/>
      <c r="AP299" s="22" t="str">
        <f t="shared" si="1493"/>
        <v xml:space="preserve">  a través de </v>
      </c>
      <c r="AQ299" s="20"/>
      <c r="AR299" s="20" t="str">
        <f t="shared" si="1494"/>
        <v/>
      </c>
      <c r="AS299" s="20"/>
      <c r="AT299" s="20" t="str">
        <f t="shared" si="1495"/>
        <v/>
      </c>
      <c r="AU299" s="20"/>
      <c r="AV299" s="20"/>
      <c r="AW299" s="20"/>
      <c r="AX299" s="21">
        <f t="shared" si="1547"/>
        <v>8.3999999999999991E-2</v>
      </c>
      <c r="AY299" s="20" t="str">
        <f t="shared" si="1434"/>
        <v>Muy Baja</v>
      </c>
      <c r="AZ299" s="21">
        <f t="shared" si="1548"/>
        <v>0.75</v>
      </c>
      <c r="BA299" s="20" t="str">
        <f t="shared" si="1436"/>
        <v>Mayor</v>
      </c>
      <c r="BB299" s="161"/>
      <c r="BC299" s="161"/>
      <c r="BD299" s="199"/>
      <c r="BE299" s="20" t="str">
        <f>CONCATENATE(J296," Acción preventiva"," 4")</f>
        <v>GTHU 52 Acción preventiva 4</v>
      </c>
      <c r="BF299" s="22"/>
      <c r="BG299" s="22"/>
      <c r="BH299" s="22"/>
      <c r="BI299" s="20">
        <f t="shared" si="1504"/>
        <v>0</v>
      </c>
      <c r="BJ299" s="20"/>
      <c r="BK299" s="20"/>
      <c r="BL299" s="20"/>
      <c r="BM299" s="20"/>
      <c r="BN299" s="20"/>
      <c r="BO299" s="20"/>
      <c r="BP299" s="20"/>
      <c r="BQ299" s="20"/>
      <c r="BR299" s="20"/>
      <c r="BS299" s="20"/>
      <c r="BT299" s="20"/>
      <c r="BU299" s="20"/>
      <c r="BV299" s="200"/>
      <c r="BW299" s="37"/>
      <c r="BX299" s="37"/>
      <c r="BY299" s="37"/>
      <c r="BZ299" s="37"/>
      <c r="CA299" s="37"/>
      <c r="CB299" s="37"/>
      <c r="CC299" s="37"/>
      <c r="CD299" s="37"/>
      <c r="CE299" s="37"/>
      <c r="CF299" s="37"/>
      <c r="CG299" s="37"/>
      <c r="CH299" s="37"/>
      <c r="CI299" s="37">
        <f t="shared" si="1373"/>
        <v>0</v>
      </c>
      <c r="CJ299" s="38"/>
      <c r="CK299" s="23"/>
      <c r="CL299" s="24"/>
      <c r="CM299" s="168"/>
      <c r="CN299" s="25">
        <f t="shared" ref="CN299" si="1551">1-(CL299/CM296)</f>
        <v>1</v>
      </c>
      <c r="CO299" s="23" t="str" cm="1">
        <f t="array" ref="CO299">+_xlfn.IFS(CN299&lt;0.8,"Cambio",CN299&lt;0.9,"Revisión de control",CN299&gt;0.89,"Se mantiene")</f>
        <v>Se mantiene</v>
      </c>
      <c r="CP299" s="144"/>
      <c r="CQ299" s="144"/>
      <c r="CR299" s="144"/>
      <c r="CS299" s="144"/>
      <c r="CT299" s="25">
        <f t="shared" si="1546"/>
        <v>1</v>
      </c>
    </row>
    <row r="300" spans="1:98" ht="60" customHeight="1" x14ac:dyDescent="0.35">
      <c r="A300" s="147" t="s">
        <v>1157</v>
      </c>
      <c r="B300" s="169" t="s">
        <v>154</v>
      </c>
      <c r="C300" s="148" t="s">
        <v>155</v>
      </c>
      <c r="D300" s="172" t="str">
        <f>VLOOKUP(B300,Datos!$B$65:$F$80,3,FALSE)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0" s="175" t="str">
        <f>VLOOKUP(B300,Datos!$B$65:$F$80,5,FALSE)</f>
        <v>La posibilidad de incumplir con la administración del Talento Humano de la Agencia y promover su desarrollo</v>
      </c>
      <c r="F300" s="172" t="str">
        <f>VLOOKUP(B300,Datos!$B$65:$F$80,4,FALSE)</f>
        <v>Inicia con la planeación, selección y vinculación del personal idóneo, competente y con las habilidades requeridas y, termina con el retiro del servidor público.</v>
      </c>
      <c r="G300" s="208" t="s">
        <v>282</v>
      </c>
      <c r="H300" s="157" t="s">
        <v>1159</v>
      </c>
      <c r="I300" s="181">
        <f t="shared" ref="I300" si="1552">IF(K300="",0,1)</f>
        <v>1</v>
      </c>
      <c r="J300" s="159" t="str">
        <f t="shared" ref="J300" si="1553">CONCATENATE(C300," ",K300)</f>
        <v>GTHU 53</v>
      </c>
      <c r="K300" s="159">
        <v>53</v>
      </c>
      <c r="L300" s="184">
        <v>46150</v>
      </c>
      <c r="M300" s="185">
        <f ca="1">+TODAY()-L300</f>
        <v>1</v>
      </c>
      <c r="N300" s="188" t="s">
        <v>1181</v>
      </c>
      <c r="O300" s="191" t="s">
        <v>27</v>
      </c>
      <c r="P300" s="181">
        <f>VLOOKUP(O300,Datos!$B$20:$D$25,3,FALSE)</f>
        <v>0.6</v>
      </c>
      <c r="Q300" s="191" t="s">
        <v>24</v>
      </c>
      <c r="R300" s="181">
        <f>VLOOKUP(Q300,Datos!$C$20:$D$25,2,FALSE)</f>
        <v>0.4</v>
      </c>
      <c r="S300" s="181">
        <f t="shared" ref="S300" si="1554">+IF(P300="",R300,IF(R300="",P300,IF(P300&gt;R300,P300,R300)))</f>
        <v>0.6</v>
      </c>
      <c r="T300" s="181" t="str" cm="1">
        <f t="array" ref="T300">_xlfn.IFS(S300=P300,O300,S300=R300,Q300)</f>
        <v>Entre 50 y menor a 100 SMLMV</v>
      </c>
      <c r="U300" s="157" t="s">
        <v>4</v>
      </c>
      <c r="V300" s="162" t="s">
        <v>1184</v>
      </c>
      <c r="W300" s="162" t="s">
        <v>1185</v>
      </c>
      <c r="X300" s="194" t="str">
        <f t="shared" ref="X300" si="1555">CONCATENATE("Posibilidad de"," ",U300," ",V300," debido ",W300)</f>
        <v>Posibilidad de pérdida reputacional en el presupuesto de gastos de personal de la ANT debido al desconocimiento del reporte de novedades del personal de la ANT por errores en la liquidación de la nomina y presentando fallas en el pago</v>
      </c>
      <c r="Y300" s="159" t="s">
        <v>208</v>
      </c>
      <c r="Z300" s="159" t="s">
        <v>214</v>
      </c>
      <c r="AA300" s="163" t="s">
        <v>257</v>
      </c>
      <c r="AB300" s="163" t="s">
        <v>220</v>
      </c>
      <c r="AC300" s="163" t="s">
        <v>1095</v>
      </c>
      <c r="AD300" s="195">
        <v>4</v>
      </c>
      <c r="AE300" s="157" t="str">
        <f t="shared" ref="AE300" si="1556">IF(AD300&lt;=0,"",IF(AD300&lt;=2,"Muy Baja",IF(AD300&lt;=24,"Baja",IF(AD300&lt;=500,"Media",IF(AD300&lt;=5000,"Alta","Muy Alta")))))</f>
        <v>Baja</v>
      </c>
      <c r="AF300" s="158">
        <f t="shared" ref="AF300" si="1557">IF(AE300="","",IF(AE300="Muy Baja",0.2,IF(AE300="Baja",0.4,IF(AE300="Media",0.6,IF(AE300="Alta",0.8,IF(AE300="Muy Alta",1,))))))</f>
        <v>0.4</v>
      </c>
      <c r="AG300" s="158" t="str">
        <f t="shared" ref="AG300" si="1558">+T300</f>
        <v>Entre 50 y menor a 100 SMLMV</v>
      </c>
      <c r="AH300" s="157" t="str" cm="1">
        <f t="array" ref="AH300">_xlfn.IFS(AG300=Datos!$C$6,"Leve",AG300=Datos!$D$6,"Leve",AG300=Datos!$C$7,"Menor",AG300=Datos!$D$7,"Menor",AG300=Datos!$C$8,"Moderado",AG300=Datos!$D$8,"Moderado",AG300=Datos!$C$9,"Mayor",AG300=Datos!$D$9,"Mayor",AG300=Datos!$C$10,"Catastrófico",AG300=Datos!$D$10,"Catastrófico")</f>
        <v>Moderado</v>
      </c>
      <c r="AI300" s="158">
        <f t="shared" ref="AI300" si="1559">IF(AH300="","",IF(AH300="Leve",0.2,IF(AH300="Menor",0.4,IF(AH300="Moderado",0.6,IF(AH300="Mayor",0.8,IF(AH300="Catastrófico",1,))))))</f>
        <v>0.6</v>
      </c>
      <c r="AJ300" s="157" t="str">
        <f t="shared" ref="AJ300" si="1560">IF(OR(AND(AE300="Muy Baja",AH300="Leve"),AND(AE300="Muy Baja",AH300="Menor"),AND(AE300="Baja",AH300="Leve")),"Bajo",IF(OR(AND(AE300="Muy baja",AH300="Moderado"),AND(AE300="Baja",AH300="Menor"),AND(AE300="Baja",AH300="Moderado"),AND(AE300="Media",AH300="Leve"),AND(AE300="Media",AH300="Menor"),AND(AE300="Media",AH300="Moderado"),AND(AE300="Alta",AH300="Leve"),AND(AE300="Alta",AH300="Menor")),"Moderado",IF(OR(AND(AE300="Muy Baja",AH300="Mayor"),AND(AE300="Baja",AH300="Mayor"),AND(AE300="Media",AH300="Mayor"),AND(AE300="Alta",AH300="Moderado"),AND(AE300="Alta",AH300="Mayor"),AND(AE300="Muy Alta",AH300="Leve"),AND(AE300="Muy Alta",AH300="Menor"),AND(AE300="Muy Alta",AH300="Moderado"),AND(AE300="Muy Alta",AH300="Mayor")),"Alto",IF(OR(AND(AE300="Muy Baja",AH300="Catastrófico"),AND(AE300="Baja",AH300="Catastrófico"),AND(AE300="Media",AH300="Catastrófico"),AND(AE300="Alta",AH300="Catastrófico"),AND(AE300="Muy Alta",AH300="Catastrófico")),"Extremo",""))))</f>
        <v>Moderado</v>
      </c>
      <c r="AK300" s="196" t="str" cm="1">
        <f t="array" ref="AK300">_xlfn.IFS(AJ300="Bajo","Aceptar",AJ300="Moderado","Reducir",AJ300="Alto","Reducir",AJ300="Extremo","Reducir")</f>
        <v>Reducir</v>
      </c>
      <c r="AL300" s="20" t="str">
        <f>CONCATENATE(J300," Control"," 1")</f>
        <v>GTHU 53 Control 1</v>
      </c>
      <c r="AM300" s="22" t="s">
        <v>1173</v>
      </c>
      <c r="AN300" s="22" t="s">
        <v>1193</v>
      </c>
      <c r="AO300" s="22" t="s">
        <v>1194</v>
      </c>
      <c r="AP300" s="22" t="str">
        <f t="shared" si="1493"/>
        <v>La SUBDIRECCIÓN DE TALENTO HUMANO revisa el soporte y mantenimiento del aplicativo Meta4 - SIGEP Nómina a través de informe de supervisión que presenta los ajustes en el presupuesto, las notificaciones a los interesados con inconsistencias y correcciones a que haya lugar cada vez que se requiera</v>
      </c>
      <c r="AQ300" s="20" t="s">
        <v>53</v>
      </c>
      <c r="AR300" s="20" t="str">
        <f t="shared" si="1494"/>
        <v>Probabilidad</v>
      </c>
      <c r="AS300" s="20" t="s">
        <v>56</v>
      </c>
      <c r="AT300" s="20" t="str">
        <f t="shared" si="1495"/>
        <v>40%</v>
      </c>
      <c r="AU300" s="20" t="s">
        <v>5</v>
      </c>
      <c r="AV300" s="20" t="s">
        <v>2</v>
      </c>
      <c r="AW300" s="20" t="s">
        <v>3</v>
      </c>
      <c r="AX300" s="21">
        <f t="shared" ref="AX300" si="1561">+IF(AR300="Probabilidad",AF300-(AF300*AT300),AF300)</f>
        <v>0.24</v>
      </c>
      <c r="AY300" s="20" t="str">
        <f t="shared" si="1434"/>
        <v>Baja</v>
      </c>
      <c r="AZ300" s="21">
        <f t="shared" ref="AZ300" si="1562">+IF(AR300="Impacto",AI300-(AI300*AT300),AI300)</f>
        <v>0.6</v>
      </c>
      <c r="BA300" s="20" t="str">
        <f t="shared" si="1436"/>
        <v>Moderado</v>
      </c>
      <c r="BB300" s="159" t="str">
        <f t="shared" ref="BB300" si="1563">IF(OR(AND(AY303="Muy Baja",BA303="Leve"),AND(AY303="Muy Baja",BA303="Menor"),AND(AY303="Baja",BA303="Leve")),"Bajo",IF(OR(AND(AY303="Muy baja",BA303="Moderado"),AND(AY303="Baja",BA303="Menor"),AND(AY303="Baja",BA303="Moderado"),AND(AY303="Media",BA303="Leve"),AND(AY303="Media",BA303="Menor"),AND(AY303="Media",BA303="Moderado"),AND(AY303="Alta",BA303="Leve"),AND(AY303="Alta",BA303="Menor")),"Moderado",IF(OR(AND(AY303="Muy Baja",BA303="Mayor"),AND(AY303="Baja",BA303="Mayor"),AND(AY303="Media",BA303="Mayor"),AND(AY303="Alta",BA303="Moderado"),AND(AY303="Alta",BA303="Mayor"),AND(AY303="Muy Alta",BA303="Leve"),AND(AY303="Muy Alta",BA303="Menor"),AND(AY303="Muy Alta",BA303="Moderado"),AND(AY303="Muy Alta",BA303="Mayor")),"Alto",IF(OR(AND(AY303="Muy Baja",BA303="Catastrófico"),AND(AY303="Baja",BA303="Catastrófico"),AND(AY303="Media",BA303="Catastrófico"),AND(AY303="Alta",BA303="Catastrófico"),AND(AY303="Muy Alta",BA303="Catastrófico")),"Extremo",""))))</f>
        <v>Moderado</v>
      </c>
      <c r="BC300" s="159" t="str" cm="1">
        <f t="array" ref="BC300">_xlfn.IFS(BB300="Bajo","Aceptar",BB300="Moderado","Reducir",BB300="Alto","Reducir",BB300="Extremo","Reducir")</f>
        <v>Reducir</v>
      </c>
      <c r="BD300" s="197" t="str" cm="1">
        <f t="array" ref="BD300">_xlfn.IFS(BC300="Aceptar","No",BC300="Reducir","Si")</f>
        <v>Si</v>
      </c>
      <c r="BE300" s="20" t="str">
        <f>CONCATENATE(J300," Acción preventiva"," 1")</f>
        <v>GTHU 53 Acción preventiva 1</v>
      </c>
      <c r="BF300" s="22" t="s">
        <v>277</v>
      </c>
      <c r="BG300" s="22" t="s">
        <v>286</v>
      </c>
      <c r="BH300" s="22" t="s">
        <v>287</v>
      </c>
      <c r="BI300" s="20">
        <f t="shared" si="1504"/>
        <v>4</v>
      </c>
      <c r="BJ300" s="20"/>
      <c r="BK300" s="20"/>
      <c r="BL300" s="20">
        <v>1</v>
      </c>
      <c r="BM300" s="20"/>
      <c r="BN300" s="20"/>
      <c r="BO300" s="20">
        <v>1</v>
      </c>
      <c r="BP300" s="20"/>
      <c r="BQ300" s="20"/>
      <c r="BR300" s="20">
        <v>1</v>
      </c>
      <c r="BS300" s="20"/>
      <c r="BT300" s="20"/>
      <c r="BU300" s="20">
        <v>1</v>
      </c>
      <c r="BV300" s="200">
        <f t="shared" si="1394"/>
        <v>0</v>
      </c>
      <c r="BW300" s="37"/>
      <c r="BX300" s="37"/>
      <c r="BY300" s="37"/>
      <c r="BZ300" s="37"/>
      <c r="CA300" s="37"/>
      <c r="CB300" s="37"/>
      <c r="CC300" s="37"/>
      <c r="CD300" s="37"/>
      <c r="CE300" s="37"/>
      <c r="CF300" s="37"/>
      <c r="CG300" s="37"/>
      <c r="CH300" s="37"/>
      <c r="CI300" s="37">
        <f t="shared" si="1373"/>
        <v>0</v>
      </c>
      <c r="CJ300" s="38"/>
      <c r="CK300" s="23"/>
      <c r="CL300" s="24"/>
      <c r="CM300" s="166">
        <f t="shared" ref="CM300" si="1564">+AD300</f>
        <v>4</v>
      </c>
      <c r="CN300" s="25">
        <f t="shared" ref="CN300" si="1565">1-(CL300/CM300)</f>
        <v>1</v>
      </c>
      <c r="CO300" s="23" t="str" cm="1">
        <f t="array" ref="CO300">+_xlfn.IFS(CN300&lt;0.8,"Cambio",CN300&lt;0.9,"Revisión de control",CN300&gt;0.89,"Se mantiene")</f>
        <v>Se mantiene</v>
      </c>
      <c r="CP300" s="144"/>
      <c r="CQ300" s="144"/>
      <c r="CR300" s="144"/>
      <c r="CS300" s="144"/>
      <c r="CT300" s="25">
        <f t="shared" si="1546"/>
        <v>1</v>
      </c>
    </row>
    <row r="301" spans="1:98" ht="60" customHeight="1" x14ac:dyDescent="0.35">
      <c r="A301" s="147" t="s">
        <v>1157</v>
      </c>
      <c r="B301" s="170"/>
      <c r="C301" s="148" t="s">
        <v>155</v>
      </c>
      <c r="D301" s="173"/>
      <c r="E301" s="176"/>
      <c r="F301" s="173"/>
      <c r="G301" s="208"/>
      <c r="H301" s="157"/>
      <c r="I301" s="182"/>
      <c r="J301" s="160"/>
      <c r="K301" s="160"/>
      <c r="L301" s="184"/>
      <c r="M301" s="186"/>
      <c r="N301" s="189"/>
      <c r="O301" s="192"/>
      <c r="P301" s="182"/>
      <c r="Q301" s="192"/>
      <c r="R301" s="182"/>
      <c r="S301" s="182"/>
      <c r="T301" s="182"/>
      <c r="U301" s="157"/>
      <c r="V301" s="162"/>
      <c r="W301" s="162"/>
      <c r="X301" s="194"/>
      <c r="Y301" s="160"/>
      <c r="Z301" s="160"/>
      <c r="AA301" s="164"/>
      <c r="AB301" s="164"/>
      <c r="AC301" s="164"/>
      <c r="AD301" s="195"/>
      <c r="AE301" s="157"/>
      <c r="AF301" s="158"/>
      <c r="AG301" s="157"/>
      <c r="AH301" s="157"/>
      <c r="AI301" s="158"/>
      <c r="AJ301" s="157"/>
      <c r="AK301" s="196"/>
      <c r="AL301" s="20" t="str">
        <f>CONCATENATE(J300," Control"," 2")</f>
        <v>GTHU 53 Control 2</v>
      </c>
      <c r="AM301" s="22" t="s">
        <v>1173</v>
      </c>
      <c r="AN301" s="22" t="s">
        <v>1195</v>
      </c>
      <c r="AO301" s="22" t="s">
        <v>1196</v>
      </c>
      <c r="AP301" s="22" t="str">
        <f t="shared" si="1493"/>
        <v>La SUBDIRECCIÓN DE TALENTO HUMANO se realiza en el próximo pago un ajuste de la liquidación adicional realizada en el salario a través de aplicativo SIGEP NOMINA y las disposiciones de ley para realizar la actualización del pago</v>
      </c>
      <c r="AQ301" s="20" t="s">
        <v>55</v>
      </c>
      <c r="AR301" s="20" t="str">
        <f t="shared" si="1494"/>
        <v>Impacto</v>
      </c>
      <c r="AS301" s="20" t="s">
        <v>56</v>
      </c>
      <c r="AT301" s="20" t="str">
        <f t="shared" si="1495"/>
        <v>25%</v>
      </c>
      <c r="AU301" s="20" t="s">
        <v>5</v>
      </c>
      <c r="AV301" s="20" t="s">
        <v>2</v>
      </c>
      <c r="AW301" s="20" t="s">
        <v>3</v>
      </c>
      <c r="AX301" s="21">
        <f t="shared" ref="AX301:AX303" si="1566">+IF(AR301="Probabilidad",AX300-(AX300*AT301),AX300)</f>
        <v>0.24</v>
      </c>
      <c r="AY301" s="20" t="str">
        <f t="shared" si="1434"/>
        <v>Baja</v>
      </c>
      <c r="AZ301" s="21">
        <f t="shared" ref="AZ301:AZ303" si="1567">+IF(AR301="Impacto",AZ300-(AZ300*AT301),AZ300)</f>
        <v>0.44999999999999996</v>
      </c>
      <c r="BA301" s="20" t="str">
        <f t="shared" si="1436"/>
        <v>Moderado</v>
      </c>
      <c r="BB301" s="160"/>
      <c r="BC301" s="160"/>
      <c r="BD301" s="198"/>
      <c r="BE301" s="20" t="str">
        <f>CONCATENATE(J300," Acción preventiva"," 2")</f>
        <v>GTHU 53 Acción preventiva 2</v>
      </c>
      <c r="BF301" s="22"/>
      <c r="BG301" s="22"/>
      <c r="BH301" s="22"/>
      <c r="BI301" s="20">
        <f t="shared" si="1504"/>
        <v>0</v>
      </c>
      <c r="BJ301" s="20"/>
      <c r="BK301" s="20"/>
      <c r="BL301" s="20"/>
      <c r="BM301" s="20"/>
      <c r="BN301" s="20"/>
      <c r="BO301" s="20"/>
      <c r="BP301" s="20"/>
      <c r="BQ301" s="20"/>
      <c r="BR301" s="20"/>
      <c r="BS301" s="20"/>
      <c r="BT301" s="20"/>
      <c r="BU301" s="20"/>
      <c r="BV301" s="200"/>
      <c r="BW301" s="37"/>
      <c r="BX301" s="37"/>
      <c r="BY301" s="37"/>
      <c r="BZ301" s="37"/>
      <c r="CA301" s="37"/>
      <c r="CB301" s="37"/>
      <c r="CC301" s="37"/>
      <c r="CD301" s="37"/>
      <c r="CE301" s="37"/>
      <c r="CF301" s="37"/>
      <c r="CG301" s="37"/>
      <c r="CH301" s="37"/>
      <c r="CI301" s="37">
        <f t="shared" si="1373"/>
        <v>0</v>
      </c>
      <c r="CJ301" s="38"/>
      <c r="CK301" s="23"/>
      <c r="CL301" s="24"/>
      <c r="CM301" s="167"/>
      <c r="CN301" s="25">
        <f t="shared" ref="CN301" si="1568">1-(CL301/CM300)</f>
        <v>1</v>
      </c>
      <c r="CO301" s="23" t="str" cm="1">
        <f t="array" ref="CO301">+_xlfn.IFS(CN301&lt;0.8,"Cambio",CN301&lt;0.9,"Revisión de control",CN301&gt;0.89,"Se mantiene")</f>
        <v>Se mantiene</v>
      </c>
      <c r="CP301" s="144"/>
      <c r="CQ301" s="144"/>
      <c r="CR301" s="144"/>
      <c r="CS301" s="144"/>
      <c r="CT301" s="25">
        <f t="shared" si="1546"/>
        <v>1</v>
      </c>
    </row>
    <row r="302" spans="1:98" ht="60" customHeight="1" x14ac:dyDescent="0.35">
      <c r="A302" s="147" t="s">
        <v>1157</v>
      </c>
      <c r="B302" s="170"/>
      <c r="C302" s="148" t="s">
        <v>155</v>
      </c>
      <c r="D302" s="173"/>
      <c r="E302" s="176"/>
      <c r="F302" s="173"/>
      <c r="G302" s="208"/>
      <c r="H302" s="157"/>
      <c r="I302" s="182"/>
      <c r="J302" s="160"/>
      <c r="K302" s="160"/>
      <c r="L302" s="184"/>
      <c r="M302" s="186"/>
      <c r="N302" s="189"/>
      <c r="O302" s="192"/>
      <c r="P302" s="182"/>
      <c r="Q302" s="192"/>
      <c r="R302" s="182"/>
      <c r="S302" s="182"/>
      <c r="T302" s="182"/>
      <c r="U302" s="157"/>
      <c r="V302" s="162"/>
      <c r="W302" s="162"/>
      <c r="X302" s="194"/>
      <c r="Y302" s="160"/>
      <c r="Z302" s="160"/>
      <c r="AA302" s="164"/>
      <c r="AB302" s="164"/>
      <c r="AC302" s="164"/>
      <c r="AD302" s="195"/>
      <c r="AE302" s="157"/>
      <c r="AF302" s="158"/>
      <c r="AG302" s="157"/>
      <c r="AH302" s="157"/>
      <c r="AI302" s="158"/>
      <c r="AJ302" s="157"/>
      <c r="AK302" s="196"/>
      <c r="AL302" s="20" t="str">
        <f>CONCATENATE(J300," Control"," 3")</f>
        <v>GTHU 53 Control 3</v>
      </c>
      <c r="AM302" s="22"/>
      <c r="AN302" s="22"/>
      <c r="AO302" s="22"/>
      <c r="AP302" s="22" t="str">
        <f t="shared" si="1493"/>
        <v xml:space="preserve">  a través de </v>
      </c>
      <c r="AQ302" s="20"/>
      <c r="AR302" s="20" t="str">
        <f t="shared" si="1494"/>
        <v/>
      </c>
      <c r="AS302" s="20"/>
      <c r="AT302" s="20" t="str">
        <f t="shared" si="1495"/>
        <v/>
      </c>
      <c r="AU302" s="20"/>
      <c r="AV302" s="20"/>
      <c r="AW302" s="20"/>
      <c r="AX302" s="21">
        <f t="shared" si="1566"/>
        <v>0.24</v>
      </c>
      <c r="AY302" s="20" t="str">
        <f t="shared" si="1434"/>
        <v>Baja</v>
      </c>
      <c r="AZ302" s="21">
        <f t="shared" si="1567"/>
        <v>0.44999999999999996</v>
      </c>
      <c r="BA302" s="20" t="str">
        <f t="shared" si="1436"/>
        <v>Moderado</v>
      </c>
      <c r="BB302" s="160"/>
      <c r="BC302" s="160"/>
      <c r="BD302" s="198"/>
      <c r="BE302" s="20" t="str">
        <f>CONCATENATE(J300," Acción preventiva"," 3")</f>
        <v>GTHU 53 Acción preventiva 3</v>
      </c>
      <c r="BF302" s="22"/>
      <c r="BG302" s="22"/>
      <c r="BH302" s="22"/>
      <c r="BI302" s="20">
        <f t="shared" si="1504"/>
        <v>0</v>
      </c>
      <c r="BJ302" s="20"/>
      <c r="BK302" s="20"/>
      <c r="BL302" s="20"/>
      <c r="BM302" s="20"/>
      <c r="BN302" s="20"/>
      <c r="BO302" s="20"/>
      <c r="BP302" s="20"/>
      <c r="BQ302" s="20"/>
      <c r="BR302" s="20"/>
      <c r="BS302" s="20"/>
      <c r="BT302" s="20"/>
      <c r="BU302" s="20"/>
      <c r="BV302" s="200"/>
      <c r="BW302" s="37"/>
      <c r="BX302" s="37"/>
      <c r="BY302" s="37"/>
      <c r="BZ302" s="37"/>
      <c r="CA302" s="37"/>
      <c r="CB302" s="37"/>
      <c r="CC302" s="37"/>
      <c r="CD302" s="37"/>
      <c r="CE302" s="37"/>
      <c r="CF302" s="37"/>
      <c r="CG302" s="37"/>
      <c r="CH302" s="37"/>
      <c r="CI302" s="37">
        <f t="shared" si="1373"/>
        <v>0</v>
      </c>
      <c r="CJ302" s="38"/>
      <c r="CK302" s="23"/>
      <c r="CL302" s="24"/>
      <c r="CM302" s="167"/>
      <c r="CN302" s="25">
        <f t="shared" ref="CN302" si="1569">1-(CL302/CM300)</f>
        <v>1</v>
      </c>
      <c r="CO302" s="23" t="str" cm="1">
        <f t="array" ref="CO302">+_xlfn.IFS(CN302&lt;0.8,"Cambio",CN302&lt;0.9,"Revisión de control",CN302&gt;0.89,"Se mantiene")</f>
        <v>Se mantiene</v>
      </c>
      <c r="CP302" s="144"/>
      <c r="CQ302" s="144"/>
      <c r="CR302" s="144"/>
      <c r="CS302" s="144"/>
      <c r="CT302" s="25">
        <f t="shared" si="1546"/>
        <v>1</v>
      </c>
    </row>
    <row r="303" spans="1:98" ht="60" customHeight="1" x14ac:dyDescent="0.35">
      <c r="A303" s="147" t="s">
        <v>1157</v>
      </c>
      <c r="B303" s="171"/>
      <c r="C303" s="148" t="s">
        <v>155</v>
      </c>
      <c r="D303" s="174"/>
      <c r="E303" s="177"/>
      <c r="F303" s="174"/>
      <c r="G303" s="208"/>
      <c r="H303" s="157"/>
      <c r="I303" s="183"/>
      <c r="J303" s="161"/>
      <c r="K303" s="161"/>
      <c r="L303" s="184"/>
      <c r="M303" s="187"/>
      <c r="N303" s="190"/>
      <c r="O303" s="193"/>
      <c r="P303" s="183"/>
      <c r="Q303" s="193"/>
      <c r="R303" s="183"/>
      <c r="S303" s="183"/>
      <c r="T303" s="183"/>
      <c r="U303" s="157"/>
      <c r="V303" s="162"/>
      <c r="W303" s="162"/>
      <c r="X303" s="194"/>
      <c r="Y303" s="161"/>
      <c r="Z303" s="161"/>
      <c r="AA303" s="165"/>
      <c r="AB303" s="165"/>
      <c r="AC303" s="165"/>
      <c r="AD303" s="195"/>
      <c r="AE303" s="157"/>
      <c r="AF303" s="158"/>
      <c r="AG303" s="157"/>
      <c r="AH303" s="157"/>
      <c r="AI303" s="158"/>
      <c r="AJ303" s="157"/>
      <c r="AK303" s="196"/>
      <c r="AL303" s="20" t="str">
        <f>CONCATENATE(J300," Control"," 4")</f>
        <v>GTHU 53 Control 4</v>
      </c>
      <c r="AM303" s="22"/>
      <c r="AN303" s="22"/>
      <c r="AO303" s="22"/>
      <c r="AP303" s="22" t="str">
        <f t="shared" si="1493"/>
        <v xml:space="preserve">  a través de </v>
      </c>
      <c r="AQ303" s="20"/>
      <c r="AR303" s="20" t="str">
        <f t="shared" si="1494"/>
        <v/>
      </c>
      <c r="AS303" s="20"/>
      <c r="AT303" s="20" t="str">
        <f t="shared" si="1495"/>
        <v/>
      </c>
      <c r="AU303" s="20"/>
      <c r="AV303" s="20"/>
      <c r="AW303" s="20"/>
      <c r="AX303" s="21">
        <f t="shared" si="1566"/>
        <v>0.24</v>
      </c>
      <c r="AY303" s="20" t="str">
        <f t="shared" si="1434"/>
        <v>Baja</v>
      </c>
      <c r="AZ303" s="21">
        <f t="shared" si="1567"/>
        <v>0.44999999999999996</v>
      </c>
      <c r="BA303" s="20" t="str">
        <f t="shared" si="1436"/>
        <v>Moderado</v>
      </c>
      <c r="BB303" s="161"/>
      <c r="BC303" s="161"/>
      <c r="BD303" s="199"/>
      <c r="BE303" s="20" t="str">
        <f>CONCATENATE(J300," Acción preventiva"," 4")</f>
        <v>GTHU 53 Acción preventiva 4</v>
      </c>
      <c r="BF303" s="22"/>
      <c r="BG303" s="22"/>
      <c r="BH303" s="22"/>
      <c r="BI303" s="20">
        <f t="shared" si="1504"/>
        <v>0</v>
      </c>
      <c r="BJ303" s="20"/>
      <c r="BK303" s="20"/>
      <c r="BL303" s="20"/>
      <c r="BM303" s="20"/>
      <c r="BN303" s="20"/>
      <c r="BO303" s="20"/>
      <c r="BP303" s="20"/>
      <c r="BQ303" s="20"/>
      <c r="BR303" s="20"/>
      <c r="BS303" s="20"/>
      <c r="BT303" s="20"/>
      <c r="BU303" s="20"/>
      <c r="BV303" s="200"/>
      <c r="BW303" s="37"/>
      <c r="BX303" s="37"/>
      <c r="BY303" s="37"/>
      <c r="BZ303" s="37"/>
      <c r="CA303" s="37"/>
      <c r="CB303" s="37"/>
      <c r="CC303" s="37"/>
      <c r="CD303" s="37"/>
      <c r="CE303" s="37"/>
      <c r="CF303" s="37"/>
      <c r="CG303" s="37"/>
      <c r="CH303" s="37"/>
      <c r="CI303" s="37">
        <f t="shared" si="1373"/>
        <v>0</v>
      </c>
      <c r="CJ303" s="38"/>
      <c r="CK303" s="23"/>
      <c r="CL303" s="24"/>
      <c r="CM303" s="168"/>
      <c r="CN303" s="25">
        <f t="shared" ref="CN303" si="1570">1-(CL303/CM300)</f>
        <v>1</v>
      </c>
      <c r="CO303" s="23" t="str" cm="1">
        <f t="array" ref="CO303">+_xlfn.IFS(CN303&lt;0.8,"Cambio",CN303&lt;0.9,"Revisión de control",CN303&gt;0.89,"Se mantiene")</f>
        <v>Se mantiene</v>
      </c>
      <c r="CP303" s="144"/>
      <c r="CQ303" s="144"/>
      <c r="CR303" s="144"/>
      <c r="CS303" s="144"/>
      <c r="CT303" s="25">
        <f t="shared" si="1546"/>
        <v>1</v>
      </c>
    </row>
    <row r="304" spans="1:98" ht="60" hidden="1" customHeight="1" x14ac:dyDescent="0.35">
      <c r="A304" s="147"/>
      <c r="B304" s="227" t="s">
        <v>154</v>
      </c>
      <c r="C304" s="149" t="s">
        <v>155</v>
      </c>
      <c r="D304" s="172" t="str">
        <f>VLOOKUP(B304,Datos!$B$65:$F$80,3,FALSE)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4" s="175" t="str">
        <f>VLOOKUP(B304,Datos!$B$65:$F$80,5,FALSE)</f>
        <v>La posibilidad de incumplir con la administración del Talento Humano de la Agencia y promover su desarrollo</v>
      </c>
      <c r="F304" s="172" t="str">
        <f>VLOOKUP(B304,Datos!$B$65:$F$80,4,FALSE)</f>
        <v>Inicia con la planeación, selección y vinculación del personal idóneo, competente y con las habilidades requeridas y, termina con el retiro del servidor público.</v>
      </c>
      <c r="G304" s="208" t="s">
        <v>654</v>
      </c>
      <c r="H304" s="157"/>
      <c r="I304" s="181">
        <f t="shared" ref="I304" si="1571">IF(K304="",0,1)</f>
        <v>0</v>
      </c>
      <c r="J304" s="159" t="str">
        <f t="shared" ref="J304" si="1572">CONCATENATE(C304," ",K304)</f>
        <v xml:space="preserve">GTHU </v>
      </c>
      <c r="K304" s="159"/>
      <c r="L304" s="184"/>
      <c r="M304" s="185">
        <f ca="1">+TODAY()-L304</f>
        <v>46151</v>
      </c>
      <c r="N304" s="188"/>
      <c r="O304" s="191"/>
      <c r="P304" s="181" t="e">
        <f>VLOOKUP(O304,Datos!$B$20:$D$25,3,FALSE)</f>
        <v>#N/A</v>
      </c>
      <c r="Q304" s="191"/>
      <c r="R304" s="181" t="e">
        <f>VLOOKUP(Q304,Datos!$C$20:$D$25,2,FALSE)</f>
        <v>#N/A</v>
      </c>
      <c r="S304" s="181" t="e">
        <f t="shared" ref="S304" si="1573">+IF(P304="",R304,IF(R304="",P304,IF(P304&gt;R304,P304,R304)))</f>
        <v>#N/A</v>
      </c>
      <c r="T304" s="181" t="e" cm="1">
        <f t="array" ref="T304">_xlfn.IFS(S304=P304,O304,S304=R304,Q304)</f>
        <v>#N/A</v>
      </c>
      <c r="U304" s="157"/>
      <c r="V304" s="162"/>
      <c r="W304" s="162"/>
      <c r="X304" s="194" t="str">
        <f t="shared" ref="X304" si="1574">CONCATENATE("Posibilidad de"," ",U304," ",V304," debido ",W304)</f>
        <v xml:space="preserve">Posibilidad de   debido </v>
      </c>
      <c r="Y304" s="159"/>
      <c r="Z304" s="159"/>
      <c r="AA304" s="163"/>
      <c r="AB304" s="163"/>
      <c r="AC304" s="163"/>
      <c r="AD304" s="195"/>
      <c r="AE304" s="157" t="str">
        <f t="shared" ref="AE304" si="1575">IF(AD304&lt;=0,"",IF(AD304&lt;=2,"Muy Baja",IF(AD304&lt;=24,"Baja",IF(AD304&lt;=500,"Media",IF(AD304&lt;=5000,"Alta","Muy Alta")))))</f>
        <v/>
      </c>
      <c r="AF304" s="158" t="str">
        <f t="shared" ref="AF304" si="1576">IF(AE304="","",IF(AE304="Muy Baja",0.2,IF(AE304="Baja",0.4,IF(AE304="Media",0.6,IF(AE304="Alta",0.8,IF(AE304="Muy Alta",1,))))))</f>
        <v/>
      </c>
      <c r="AG304" s="158" t="e">
        <f t="shared" ref="AG304" si="1577">+T304</f>
        <v>#N/A</v>
      </c>
      <c r="AH304" s="157" t="e" cm="1">
        <f t="array" ref="AH304">_xlfn.IFS(AG304=Datos!$C$6,"Leve",AG304=Datos!$D$6,"Leve",AG304=Datos!$C$7,"Menor",AG304=Datos!$D$7,"Menor",AG304=Datos!$C$8,"Moderado",AG304=Datos!$D$8,"Moderado",AG304=Datos!$C$9,"Mayor",AG304=Datos!$D$9,"Mayor",AG304=Datos!$C$10,"Catastrófico",AG304=Datos!$D$10,"Catastrófico")</f>
        <v>#N/A</v>
      </c>
      <c r="AI304" s="158" t="e">
        <f t="shared" ref="AI304" si="1578">IF(AH304="","",IF(AH304="Leve",0.2,IF(AH304="Menor",0.4,IF(AH304="Moderado",0.6,IF(AH304="Mayor",0.8,IF(AH304="Catastrófico",1,))))))</f>
        <v>#N/A</v>
      </c>
      <c r="AJ304" s="157" t="e">
        <f t="shared" ref="AJ304" si="1579">IF(OR(AND(AE304="Muy Baja",AH304="Leve"),AND(AE304="Muy Baja",AH304="Menor"),AND(AE304="Baja",AH304="Leve")),"Bajo",IF(OR(AND(AE304="Muy baja",AH304="Moderado"),AND(AE304="Baja",AH304="Menor"),AND(AE304="Baja",AH304="Moderado"),AND(AE304="Media",AH304="Leve"),AND(AE304="Media",AH304="Menor"),AND(AE304="Media",AH304="Moderado"),AND(AE304="Alta",AH304="Leve"),AND(AE304="Alta",AH304="Menor")),"Moderado",IF(OR(AND(AE304="Muy Baja",AH304="Mayor"),AND(AE304="Baja",AH304="Mayor"),AND(AE304="Media",AH304="Mayor"),AND(AE304="Alta",AH304="Moderado"),AND(AE304="Alta",AH304="Mayor"),AND(AE304="Muy Alta",AH304="Leve"),AND(AE304="Muy Alta",AH304="Menor"),AND(AE304="Muy Alta",AH304="Moderado"),AND(AE304="Muy Alta",AH304="Mayor")),"Alto",IF(OR(AND(AE304="Muy Baja",AH304="Catastrófico"),AND(AE304="Baja",AH304="Catastrófico"),AND(AE304="Media",AH304="Catastrófico"),AND(AE304="Alta",AH304="Catastrófico"),AND(AE304="Muy Alta",AH304="Catastrófico")),"Extremo",""))))</f>
        <v>#N/A</v>
      </c>
      <c r="AK304" s="196" t="e" cm="1">
        <f t="array" ref="AK304">_xlfn.IFS(AJ304="Bajo","Aceptar",AJ304="Moderado","Reducir",AJ304="Alto","Reducir",AJ304="Extremo","Reducir")</f>
        <v>#N/A</v>
      </c>
      <c r="AL304" s="20" t="str">
        <f>CONCATENATE(J304," Control"," 1")</f>
        <v>GTHU  Control 1</v>
      </c>
      <c r="AM304" s="22"/>
      <c r="AN304" s="22"/>
      <c r="AO304" s="22"/>
      <c r="AP304" s="22" t="str">
        <f t="shared" ref="AP304:AP307" si="1580">CONCATENATE(AM304," ",AN304," a través de ",AO304)</f>
        <v xml:space="preserve">  a través de </v>
      </c>
      <c r="AQ304" s="20"/>
      <c r="AR304" s="20" t="str">
        <f t="shared" si="1494"/>
        <v/>
      </c>
      <c r="AS304" s="20"/>
      <c r="AT304" s="20" t="str">
        <f t="shared" si="1495"/>
        <v/>
      </c>
      <c r="AU304" s="20"/>
      <c r="AV304" s="20"/>
      <c r="AW304" s="20"/>
      <c r="AX304" s="21" t="str">
        <f t="shared" ref="AX304" si="1581">+IF(AR304="Probabilidad",AF304-(AF304*AT304),AF304)</f>
        <v/>
      </c>
      <c r="AY304" s="20" t="str">
        <f t="shared" si="1434"/>
        <v/>
      </c>
      <c r="AZ304" s="21" t="e">
        <f t="shared" ref="AZ304" si="1582">+IF(AR304="Impacto",AI304-(AI304*AT304),AI304)</f>
        <v>#N/A</v>
      </c>
      <c r="BA304" s="20" t="str">
        <f t="shared" si="1436"/>
        <v/>
      </c>
      <c r="BB304" s="159" t="str">
        <f t="shared" ref="BB304" si="1583">IF(OR(AND(AY307="Muy Baja",BA307="Leve"),AND(AY307="Muy Baja",BA307="Menor"),AND(AY307="Baja",BA307="Leve")),"Bajo",IF(OR(AND(AY307="Muy baja",BA307="Moderado"),AND(AY307="Baja",BA307="Menor"),AND(AY307="Baja",BA307="Moderado"),AND(AY307="Media",BA307="Leve"),AND(AY307="Media",BA307="Menor"),AND(AY307="Media",BA307="Moderado"),AND(AY307="Alta",BA307="Leve"),AND(AY307="Alta",BA307="Menor")),"Moderado",IF(OR(AND(AY307="Muy Baja",BA307="Mayor"),AND(AY307="Baja",BA307="Mayor"),AND(AY307="Media",BA307="Mayor"),AND(AY307="Alta",BA307="Moderado"),AND(AY307="Alta",BA307="Mayor"),AND(AY307="Muy Alta",BA307="Leve"),AND(AY307="Muy Alta",BA307="Menor"),AND(AY307="Muy Alta",BA307="Moderado"),AND(AY307="Muy Alta",BA307="Mayor")),"Alto",IF(OR(AND(AY307="Muy Baja",BA307="Catastrófico"),AND(AY307="Baja",BA307="Catastrófico"),AND(AY307="Media",BA307="Catastrófico"),AND(AY307="Alta",BA307="Catastrófico"),AND(AY307="Muy Alta",BA307="Catastrófico")),"Extremo",""))))</f>
        <v/>
      </c>
      <c r="BC304" s="159" t="e" cm="1">
        <f t="array" ref="BC304">_xlfn.IFS(BB304="Bajo","Aceptar",BB304="Moderado","Reducir",BB304="Alto","Reducir",BB304="Extremo","Reducir")</f>
        <v>#N/A</v>
      </c>
      <c r="BD304" s="197" t="e" cm="1">
        <f t="array" ref="BD304">_xlfn.IFS(BC304="Aceptar","No",BC304="Reducir","Si")</f>
        <v>#N/A</v>
      </c>
      <c r="BE304" s="20" t="str">
        <f>CONCATENATE(J304," Acción preventiva"," 1")</f>
        <v>GTHU  Acción preventiva 1</v>
      </c>
      <c r="BF304" s="22"/>
      <c r="BG304" s="22"/>
      <c r="BH304" s="22"/>
      <c r="BI304" s="20">
        <f t="shared" ref="BI304:BI323" si="1584">+SUM(BJ304:BU304)</f>
        <v>0</v>
      </c>
      <c r="BJ304" s="20"/>
      <c r="BK304" s="20"/>
      <c r="BL304" s="20"/>
      <c r="BM304" s="20"/>
      <c r="BN304" s="20"/>
      <c r="BO304" s="20"/>
      <c r="BP304" s="20"/>
      <c r="BQ304" s="20"/>
      <c r="BR304" s="20"/>
      <c r="BS304" s="20"/>
      <c r="BT304" s="20"/>
      <c r="BU304" s="20"/>
      <c r="BV304" s="200"/>
      <c r="BW304" s="37"/>
      <c r="BX304" s="37"/>
      <c r="BY304" s="37"/>
      <c r="BZ304" s="37"/>
      <c r="CA304" s="37"/>
      <c r="CB304" s="37"/>
      <c r="CC304" s="37"/>
      <c r="CD304" s="37"/>
      <c r="CE304" s="37"/>
      <c r="CF304" s="37"/>
      <c r="CG304" s="37"/>
      <c r="CH304" s="37"/>
      <c r="CI304" s="37">
        <f t="shared" si="1373"/>
        <v>0</v>
      </c>
      <c r="CJ304" s="38"/>
      <c r="CK304" s="23"/>
      <c r="CL304" s="24"/>
      <c r="CM304" s="166">
        <f t="shared" ref="CM304" si="1585">+AD304</f>
        <v>0</v>
      </c>
      <c r="CN304" s="25" t="e">
        <f t="shared" ref="CN304" si="1586">1-(CL304/CM304)</f>
        <v>#DIV/0!</v>
      </c>
      <c r="CO304" s="23" t="e" cm="1">
        <f t="array" ref="CO304">+_xlfn.IFS(CN304&lt;0.8,"Cambio",CN304&lt;0.9,"Revisión de control",CN304&gt;0.89,"Se mantiene")</f>
        <v>#DIV/0!</v>
      </c>
      <c r="CP304" s="144"/>
      <c r="CQ304" s="144"/>
      <c r="CR304" s="144"/>
      <c r="CS304" s="144"/>
      <c r="CT304" s="25">
        <f t="shared" si="1546"/>
        <v>1</v>
      </c>
    </row>
    <row r="305" spans="1:98" ht="60" hidden="1" customHeight="1" x14ac:dyDescent="0.35">
      <c r="A305" s="147"/>
      <c r="B305" s="228"/>
      <c r="C305" s="149" t="s">
        <v>155</v>
      </c>
      <c r="D305" s="173"/>
      <c r="E305" s="176"/>
      <c r="F305" s="173"/>
      <c r="G305" s="208"/>
      <c r="H305" s="157"/>
      <c r="I305" s="182"/>
      <c r="J305" s="160"/>
      <c r="K305" s="160"/>
      <c r="L305" s="184"/>
      <c r="M305" s="186"/>
      <c r="N305" s="189"/>
      <c r="O305" s="192"/>
      <c r="P305" s="182"/>
      <c r="Q305" s="192"/>
      <c r="R305" s="182"/>
      <c r="S305" s="182"/>
      <c r="T305" s="182"/>
      <c r="U305" s="157"/>
      <c r="V305" s="162"/>
      <c r="W305" s="162"/>
      <c r="X305" s="194"/>
      <c r="Y305" s="160"/>
      <c r="Z305" s="160"/>
      <c r="AA305" s="164"/>
      <c r="AB305" s="164"/>
      <c r="AC305" s="164"/>
      <c r="AD305" s="195"/>
      <c r="AE305" s="157"/>
      <c r="AF305" s="158"/>
      <c r="AG305" s="157"/>
      <c r="AH305" s="157"/>
      <c r="AI305" s="158"/>
      <c r="AJ305" s="157"/>
      <c r="AK305" s="196"/>
      <c r="AL305" s="20" t="str">
        <f>CONCATENATE(J304," Control"," 2")</f>
        <v>GTHU  Control 2</v>
      </c>
      <c r="AM305" s="22"/>
      <c r="AN305" s="22"/>
      <c r="AO305" s="22"/>
      <c r="AP305" s="22" t="str">
        <f t="shared" si="1580"/>
        <v xml:space="preserve">  a través de </v>
      </c>
      <c r="AQ305" s="20"/>
      <c r="AR305" s="20" t="str">
        <f t="shared" si="1494"/>
        <v/>
      </c>
      <c r="AS305" s="20"/>
      <c r="AT305" s="20" t="str">
        <f t="shared" si="1495"/>
        <v/>
      </c>
      <c r="AU305" s="20"/>
      <c r="AV305" s="20"/>
      <c r="AW305" s="20"/>
      <c r="AX305" s="21" t="str">
        <f t="shared" ref="AX305:AX307" si="1587">+IF(AR305="Probabilidad",AX304-(AX304*AT305),AX304)</f>
        <v/>
      </c>
      <c r="AY305" s="20" t="str">
        <f t="shared" si="1434"/>
        <v/>
      </c>
      <c r="AZ305" s="21" t="e">
        <f t="shared" ref="AZ305:AZ307" si="1588">+IF(AR305="Impacto",AZ304-(AZ304*AT305),AZ304)</f>
        <v>#N/A</v>
      </c>
      <c r="BA305" s="20" t="str">
        <f t="shared" si="1436"/>
        <v/>
      </c>
      <c r="BB305" s="160"/>
      <c r="BC305" s="160"/>
      <c r="BD305" s="198"/>
      <c r="BE305" s="20" t="str">
        <f>CONCATENATE(J304," Acción preventiva"," 2")</f>
        <v>GTHU  Acción preventiva 2</v>
      </c>
      <c r="BF305" s="22"/>
      <c r="BG305" s="22"/>
      <c r="BH305" s="22"/>
      <c r="BI305" s="20">
        <f t="shared" si="1584"/>
        <v>0</v>
      </c>
      <c r="BJ305" s="20"/>
      <c r="BK305" s="20"/>
      <c r="BL305" s="20"/>
      <c r="BM305" s="20"/>
      <c r="BN305" s="20"/>
      <c r="BO305" s="20"/>
      <c r="BP305" s="20"/>
      <c r="BQ305" s="20"/>
      <c r="BR305" s="20"/>
      <c r="BS305" s="20"/>
      <c r="BT305" s="20"/>
      <c r="BU305" s="20"/>
      <c r="BV305" s="200"/>
      <c r="BW305" s="37"/>
      <c r="BX305" s="37"/>
      <c r="BY305" s="37"/>
      <c r="BZ305" s="37"/>
      <c r="CA305" s="37"/>
      <c r="CB305" s="37"/>
      <c r="CC305" s="37"/>
      <c r="CD305" s="37"/>
      <c r="CE305" s="37"/>
      <c r="CF305" s="37"/>
      <c r="CG305" s="37"/>
      <c r="CH305" s="37"/>
      <c r="CI305" s="37">
        <f t="shared" si="1373"/>
        <v>0</v>
      </c>
      <c r="CJ305" s="38"/>
      <c r="CK305" s="23"/>
      <c r="CL305" s="24"/>
      <c r="CM305" s="167"/>
      <c r="CN305" s="25" t="e">
        <f t="shared" ref="CN305" si="1589">1-(CL305/CM304)</f>
        <v>#DIV/0!</v>
      </c>
      <c r="CO305" s="23" t="e" cm="1">
        <f t="array" ref="CO305">+_xlfn.IFS(CN305&lt;0.8,"Cambio",CN305&lt;0.9,"Revisión de control",CN305&gt;0.89,"Se mantiene")</f>
        <v>#DIV/0!</v>
      </c>
      <c r="CP305" s="144"/>
      <c r="CQ305" s="144"/>
      <c r="CR305" s="144"/>
      <c r="CS305" s="144"/>
      <c r="CT305" s="25">
        <f t="shared" si="1546"/>
        <v>1</v>
      </c>
    </row>
    <row r="306" spans="1:98" ht="60" hidden="1" customHeight="1" x14ac:dyDescent="0.35">
      <c r="A306" s="147"/>
      <c r="B306" s="228"/>
      <c r="C306" s="149" t="s">
        <v>155</v>
      </c>
      <c r="D306" s="173"/>
      <c r="E306" s="176"/>
      <c r="F306" s="173"/>
      <c r="G306" s="208"/>
      <c r="H306" s="157"/>
      <c r="I306" s="182"/>
      <c r="J306" s="160"/>
      <c r="K306" s="160"/>
      <c r="L306" s="184"/>
      <c r="M306" s="186"/>
      <c r="N306" s="189"/>
      <c r="O306" s="192"/>
      <c r="P306" s="182"/>
      <c r="Q306" s="192"/>
      <c r="R306" s="182"/>
      <c r="S306" s="182"/>
      <c r="T306" s="182"/>
      <c r="U306" s="157"/>
      <c r="V306" s="162"/>
      <c r="W306" s="162"/>
      <c r="X306" s="194"/>
      <c r="Y306" s="160"/>
      <c r="Z306" s="160"/>
      <c r="AA306" s="164"/>
      <c r="AB306" s="164"/>
      <c r="AC306" s="164"/>
      <c r="AD306" s="195"/>
      <c r="AE306" s="157"/>
      <c r="AF306" s="158"/>
      <c r="AG306" s="157"/>
      <c r="AH306" s="157"/>
      <c r="AI306" s="158"/>
      <c r="AJ306" s="157"/>
      <c r="AK306" s="196"/>
      <c r="AL306" s="20" t="str">
        <f>CONCATENATE(J304," Control"," 3")</f>
        <v>GTHU  Control 3</v>
      </c>
      <c r="AM306" s="22"/>
      <c r="AN306" s="22"/>
      <c r="AO306" s="22"/>
      <c r="AP306" s="22" t="str">
        <f t="shared" si="1580"/>
        <v xml:space="preserve">  a través de </v>
      </c>
      <c r="AQ306" s="20"/>
      <c r="AR306" s="20" t="str">
        <f t="shared" si="1494"/>
        <v/>
      </c>
      <c r="AS306" s="20"/>
      <c r="AT306" s="20" t="str">
        <f t="shared" si="1495"/>
        <v/>
      </c>
      <c r="AU306" s="20"/>
      <c r="AV306" s="20"/>
      <c r="AW306" s="20"/>
      <c r="AX306" s="21" t="str">
        <f t="shared" si="1587"/>
        <v/>
      </c>
      <c r="AY306" s="20" t="str">
        <f t="shared" si="1434"/>
        <v/>
      </c>
      <c r="AZ306" s="21" t="e">
        <f t="shared" si="1588"/>
        <v>#N/A</v>
      </c>
      <c r="BA306" s="20" t="str">
        <f t="shared" si="1436"/>
        <v/>
      </c>
      <c r="BB306" s="160"/>
      <c r="BC306" s="160"/>
      <c r="BD306" s="198"/>
      <c r="BE306" s="20" t="str">
        <f>CONCATENATE(J304," Acción preventiva"," 3")</f>
        <v>GTHU  Acción preventiva 3</v>
      </c>
      <c r="BF306" s="22"/>
      <c r="BG306" s="22"/>
      <c r="BH306" s="22"/>
      <c r="BI306" s="20">
        <f t="shared" si="1584"/>
        <v>0</v>
      </c>
      <c r="BJ306" s="20"/>
      <c r="BK306" s="20"/>
      <c r="BL306" s="20"/>
      <c r="BM306" s="20"/>
      <c r="BN306" s="20"/>
      <c r="BO306" s="20"/>
      <c r="BP306" s="20"/>
      <c r="BQ306" s="20"/>
      <c r="BR306" s="20"/>
      <c r="BS306" s="20"/>
      <c r="BT306" s="20"/>
      <c r="BU306" s="20"/>
      <c r="BV306" s="200"/>
      <c r="BW306" s="37"/>
      <c r="BX306" s="37"/>
      <c r="BY306" s="37"/>
      <c r="BZ306" s="37"/>
      <c r="CA306" s="37"/>
      <c r="CB306" s="37"/>
      <c r="CC306" s="37"/>
      <c r="CD306" s="37"/>
      <c r="CE306" s="37"/>
      <c r="CF306" s="37"/>
      <c r="CG306" s="37"/>
      <c r="CH306" s="37"/>
      <c r="CI306" s="37">
        <f t="shared" si="1373"/>
        <v>0</v>
      </c>
      <c r="CJ306" s="38"/>
      <c r="CK306" s="23"/>
      <c r="CL306" s="24"/>
      <c r="CM306" s="167"/>
      <c r="CN306" s="25" t="e">
        <f t="shared" ref="CN306" si="1590">1-(CL306/CM304)</f>
        <v>#DIV/0!</v>
      </c>
      <c r="CO306" s="23" t="e" cm="1">
        <f t="array" ref="CO306">+_xlfn.IFS(CN306&lt;0.8,"Cambio",CN306&lt;0.9,"Revisión de control",CN306&gt;0.89,"Se mantiene")</f>
        <v>#DIV/0!</v>
      </c>
      <c r="CP306" s="144"/>
      <c r="CQ306" s="144"/>
      <c r="CR306" s="144"/>
      <c r="CS306" s="144"/>
      <c r="CT306" s="25">
        <f t="shared" si="1546"/>
        <v>1</v>
      </c>
    </row>
    <row r="307" spans="1:98" ht="60" hidden="1" customHeight="1" x14ac:dyDescent="0.35">
      <c r="A307" s="147"/>
      <c r="B307" s="229"/>
      <c r="C307" s="149" t="s">
        <v>155</v>
      </c>
      <c r="D307" s="174"/>
      <c r="E307" s="177"/>
      <c r="F307" s="174"/>
      <c r="G307" s="208"/>
      <c r="H307" s="157"/>
      <c r="I307" s="183"/>
      <c r="J307" s="161"/>
      <c r="K307" s="161"/>
      <c r="L307" s="184"/>
      <c r="M307" s="187"/>
      <c r="N307" s="190"/>
      <c r="O307" s="193"/>
      <c r="P307" s="183"/>
      <c r="Q307" s="193"/>
      <c r="R307" s="183"/>
      <c r="S307" s="183"/>
      <c r="T307" s="183"/>
      <c r="U307" s="157"/>
      <c r="V307" s="162"/>
      <c r="W307" s="162"/>
      <c r="X307" s="194"/>
      <c r="Y307" s="161"/>
      <c r="Z307" s="161"/>
      <c r="AA307" s="165"/>
      <c r="AB307" s="165"/>
      <c r="AC307" s="165"/>
      <c r="AD307" s="195"/>
      <c r="AE307" s="157"/>
      <c r="AF307" s="158"/>
      <c r="AG307" s="157"/>
      <c r="AH307" s="157"/>
      <c r="AI307" s="158"/>
      <c r="AJ307" s="157"/>
      <c r="AK307" s="196"/>
      <c r="AL307" s="20" t="str">
        <f>CONCATENATE(J304," Control"," 4")</f>
        <v>GTHU  Control 4</v>
      </c>
      <c r="AM307" s="22"/>
      <c r="AN307" s="22"/>
      <c r="AO307" s="22"/>
      <c r="AP307" s="22" t="str">
        <f t="shared" si="1580"/>
        <v xml:space="preserve">  a través de </v>
      </c>
      <c r="AQ307" s="20"/>
      <c r="AR307" s="20" t="str">
        <f t="shared" si="1494"/>
        <v/>
      </c>
      <c r="AS307" s="20"/>
      <c r="AT307" s="20" t="str">
        <f t="shared" si="1495"/>
        <v/>
      </c>
      <c r="AU307" s="20"/>
      <c r="AV307" s="20"/>
      <c r="AW307" s="20"/>
      <c r="AX307" s="21" t="str">
        <f t="shared" si="1587"/>
        <v/>
      </c>
      <c r="AY307" s="20" t="str">
        <f t="shared" si="1434"/>
        <v/>
      </c>
      <c r="AZ307" s="21" t="e">
        <f t="shared" si="1588"/>
        <v>#N/A</v>
      </c>
      <c r="BA307" s="20" t="str">
        <f t="shared" si="1436"/>
        <v/>
      </c>
      <c r="BB307" s="161"/>
      <c r="BC307" s="161"/>
      <c r="BD307" s="199"/>
      <c r="BE307" s="20" t="str">
        <f>CONCATENATE(J304," Acción preventiva"," 4")</f>
        <v>GTHU  Acción preventiva 4</v>
      </c>
      <c r="BF307" s="22"/>
      <c r="BG307" s="22"/>
      <c r="BH307" s="22"/>
      <c r="BI307" s="20">
        <f t="shared" si="1584"/>
        <v>0</v>
      </c>
      <c r="BJ307" s="20"/>
      <c r="BK307" s="20"/>
      <c r="BL307" s="20"/>
      <c r="BM307" s="20"/>
      <c r="BN307" s="20"/>
      <c r="BO307" s="20"/>
      <c r="BP307" s="20"/>
      <c r="BQ307" s="20"/>
      <c r="BR307" s="20"/>
      <c r="BS307" s="20"/>
      <c r="BT307" s="20"/>
      <c r="BU307" s="20"/>
      <c r="BV307" s="200"/>
      <c r="BW307" s="37"/>
      <c r="BX307" s="37"/>
      <c r="BY307" s="37"/>
      <c r="BZ307" s="37"/>
      <c r="CA307" s="37"/>
      <c r="CB307" s="37"/>
      <c r="CC307" s="37"/>
      <c r="CD307" s="37"/>
      <c r="CE307" s="37"/>
      <c r="CF307" s="37"/>
      <c r="CG307" s="37"/>
      <c r="CH307" s="37"/>
      <c r="CI307" s="37">
        <f t="shared" si="1373"/>
        <v>0</v>
      </c>
      <c r="CJ307" s="38"/>
      <c r="CK307" s="23"/>
      <c r="CL307" s="24"/>
      <c r="CM307" s="168"/>
      <c r="CN307" s="25" t="e">
        <f t="shared" ref="CN307" si="1591">1-(CL307/CM304)</f>
        <v>#DIV/0!</v>
      </c>
      <c r="CO307" s="23" t="e" cm="1">
        <f t="array" ref="CO307">+_xlfn.IFS(CN307&lt;0.8,"Cambio",CN307&lt;0.9,"Revisión de control",CN307&gt;0.89,"Se mantiene")</f>
        <v>#DIV/0!</v>
      </c>
      <c r="CP307" s="144"/>
      <c r="CQ307" s="144"/>
      <c r="CR307" s="144"/>
      <c r="CS307" s="144"/>
      <c r="CT307" s="25">
        <f t="shared" si="1546"/>
        <v>1</v>
      </c>
    </row>
    <row r="308" spans="1:98" ht="60" hidden="1" customHeight="1" x14ac:dyDescent="0.35">
      <c r="A308" s="147"/>
      <c r="B308" s="227" t="s">
        <v>154</v>
      </c>
      <c r="C308" s="149" t="s">
        <v>155</v>
      </c>
      <c r="D308" s="172" t="str">
        <f>VLOOKUP(B308,Datos!$B$65:$F$80,3,FALSE)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8" s="175" t="str">
        <f>VLOOKUP(B308,Datos!$B$65:$F$80,5,FALSE)</f>
        <v>La posibilidad de incumplir con la administración del Talento Humano de la Agencia y promover su desarrollo</v>
      </c>
      <c r="F308" s="172" t="str">
        <f>VLOOKUP(B308,Datos!$B$65:$F$80,4,FALSE)</f>
        <v>Inicia con la planeación, selección y vinculación del personal idóneo, competente y con las habilidades requeridas y, termina con el retiro del servidor público.</v>
      </c>
      <c r="G308" s="208" t="s">
        <v>655</v>
      </c>
      <c r="H308" s="157"/>
      <c r="I308" s="181">
        <f t="shared" ref="I308" si="1592">IF(K308="",0,1)</f>
        <v>0</v>
      </c>
      <c r="J308" s="159" t="str">
        <f t="shared" ref="J308" si="1593">CONCATENATE(C308," ",K308)</f>
        <v xml:space="preserve">GTHU </v>
      </c>
      <c r="K308" s="159"/>
      <c r="L308" s="184"/>
      <c r="M308" s="185">
        <f ca="1">+TODAY()-L308</f>
        <v>46151</v>
      </c>
      <c r="N308" s="188"/>
      <c r="O308" s="191"/>
      <c r="P308" s="181" t="e">
        <f>VLOOKUP(O308,Datos!$B$20:$D$25,3,FALSE)</f>
        <v>#N/A</v>
      </c>
      <c r="Q308" s="191"/>
      <c r="R308" s="181" t="e">
        <f>VLOOKUP(Q308,Datos!$C$20:$D$25,2,FALSE)</f>
        <v>#N/A</v>
      </c>
      <c r="S308" s="181" t="e">
        <f t="shared" ref="S308" si="1594">+IF(P308="",R308,IF(R308="",P308,IF(P308&gt;R308,P308,R308)))</f>
        <v>#N/A</v>
      </c>
      <c r="T308" s="181" t="e" cm="1">
        <f t="array" ref="T308">_xlfn.IFS(S308=P308,O308,S308=R308,Q308)</f>
        <v>#N/A</v>
      </c>
      <c r="U308" s="157"/>
      <c r="V308" s="162"/>
      <c r="W308" s="162"/>
      <c r="X308" s="194" t="str">
        <f t="shared" ref="X308" si="1595">CONCATENATE("Posibilidad de"," ",U308," ",V308," debido ",W308)</f>
        <v xml:space="preserve">Posibilidad de   debido </v>
      </c>
      <c r="Y308" s="159"/>
      <c r="Z308" s="159"/>
      <c r="AA308" s="163"/>
      <c r="AB308" s="163"/>
      <c r="AC308" s="163"/>
      <c r="AD308" s="195"/>
      <c r="AE308" s="157" t="str">
        <f t="shared" ref="AE308" si="1596">IF(AD308&lt;=0,"",IF(AD308&lt;=2,"Muy Baja",IF(AD308&lt;=24,"Baja",IF(AD308&lt;=500,"Media",IF(AD308&lt;=5000,"Alta","Muy Alta")))))</f>
        <v/>
      </c>
      <c r="AF308" s="158" t="str">
        <f t="shared" ref="AF308" si="1597">IF(AE308="","",IF(AE308="Muy Baja",0.2,IF(AE308="Baja",0.4,IF(AE308="Media",0.6,IF(AE308="Alta",0.8,IF(AE308="Muy Alta",1,))))))</f>
        <v/>
      </c>
      <c r="AG308" s="158" t="e">
        <f t="shared" ref="AG308" si="1598">+T308</f>
        <v>#N/A</v>
      </c>
      <c r="AH308" s="157" t="e" cm="1">
        <f t="array" ref="AH308">_xlfn.IFS(AG308=Datos!$C$6,"Leve",AG308=Datos!$D$6,"Leve",AG308=Datos!$C$7,"Menor",AG308=Datos!$D$7,"Menor",AG308=Datos!$C$8,"Moderado",AG308=Datos!$D$8,"Moderado",AG308=Datos!$C$9,"Mayor",AG308=Datos!$D$9,"Mayor",AG308=Datos!$C$10,"Catastrófico",AG308=Datos!$D$10,"Catastrófico")</f>
        <v>#N/A</v>
      </c>
      <c r="AI308" s="158" t="e">
        <f t="shared" ref="AI308" si="1599">IF(AH308="","",IF(AH308="Leve",0.2,IF(AH308="Menor",0.4,IF(AH308="Moderado",0.6,IF(AH308="Mayor",0.8,IF(AH308="Catastrófico",1,))))))</f>
        <v>#N/A</v>
      </c>
      <c r="AJ308" s="157" t="e">
        <f t="shared" ref="AJ308" si="1600">IF(OR(AND(AE308="Muy Baja",AH308="Leve"),AND(AE308="Muy Baja",AH308="Menor"),AND(AE308="Baja",AH308="Leve")),"Bajo",IF(OR(AND(AE308="Muy baja",AH308="Moderado"),AND(AE308="Baja",AH308="Menor"),AND(AE308="Baja",AH308="Moderado"),AND(AE308="Media",AH308="Leve"),AND(AE308="Media",AH308="Menor"),AND(AE308="Media",AH308="Moderado"),AND(AE308="Alta",AH308="Leve"),AND(AE308="Alta",AH308="Menor")),"Moderado",IF(OR(AND(AE308="Muy Baja",AH308="Mayor"),AND(AE308="Baja",AH308="Mayor"),AND(AE308="Media",AH308="Mayor"),AND(AE308="Alta",AH308="Moderado"),AND(AE308="Alta",AH308="Mayor"),AND(AE308="Muy Alta",AH308="Leve"),AND(AE308="Muy Alta",AH308="Menor"),AND(AE308="Muy Alta",AH308="Moderado"),AND(AE308="Muy Alta",AH308="Mayor")),"Alto",IF(OR(AND(AE308="Muy Baja",AH308="Catastrófico"),AND(AE308="Baja",AH308="Catastrófico"),AND(AE308="Media",AH308="Catastrófico"),AND(AE308="Alta",AH308="Catastrófico"),AND(AE308="Muy Alta",AH308="Catastrófico")),"Extremo",""))))</f>
        <v>#N/A</v>
      </c>
      <c r="AK308" s="196" t="e" cm="1">
        <f t="array" ref="AK308">_xlfn.IFS(AJ308="Bajo","Aceptar",AJ308="Moderado","Reducir",AJ308="Alto","Reducir",AJ308="Extremo","Reducir")</f>
        <v>#N/A</v>
      </c>
      <c r="AL308" s="20" t="str">
        <f>CONCATENATE(J308," Control"," 1")</f>
        <v>GTHU  Control 1</v>
      </c>
      <c r="AM308" s="22"/>
      <c r="AN308" s="22"/>
      <c r="AO308" s="22"/>
      <c r="AP308" s="22" t="str">
        <f t="shared" ref="AP308:AP311" si="1601">CONCATENATE(AM308," ",AN308," a través de ",AO308)</f>
        <v xml:space="preserve">  a través de </v>
      </c>
      <c r="AQ308" s="20"/>
      <c r="AR308" s="20" t="str">
        <f t="shared" si="1494"/>
        <v/>
      </c>
      <c r="AS308" s="20"/>
      <c r="AT308" s="20" t="str">
        <f t="shared" si="1495"/>
        <v/>
      </c>
      <c r="AU308" s="20"/>
      <c r="AV308" s="20"/>
      <c r="AW308" s="20"/>
      <c r="AX308" s="21" t="str">
        <f t="shared" ref="AX308" si="1602">+IF(AR308="Probabilidad",AF308-(AF308*AT308),AF308)</f>
        <v/>
      </c>
      <c r="AY308" s="20" t="str">
        <f t="shared" si="1434"/>
        <v/>
      </c>
      <c r="AZ308" s="21" t="e">
        <f t="shared" ref="AZ308" si="1603">+IF(AR308="Impacto",AI308-(AI308*AT308),AI308)</f>
        <v>#N/A</v>
      </c>
      <c r="BA308" s="20" t="str">
        <f t="shared" si="1436"/>
        <v/>
      </c>
      <c r="BB308" s="159" t="str">
        <f t="shared" ref="BB308" si="1604">IF(OR(AND(AY311="Muy Baja",BA311="Leve"),AND(AY311="Muy Baja",BA311="Menor"),AND(AY311="Baja",BA311="Leve")),"Bajo",IF(OR(AND(AY311="Muy baja",BA311="Moderado"),AND(AY311="Baja",BA311="Menor"),AND(AY311="Baja",BA311="Moderado"),AND(AY311="Media",BA311="Leve"),AND(AY311="Media",BA311="Menor"),AND(AY311="Media",BA311="Moderado"),AND(AY311="Alta",BA311="Leve"),AND(AY311="Alta",BA311="Menor")),"Moderado",IF(OR(AND(AY311="Muy Baja",BA311="Mayor"),AND(AY311="Baja",BA311="Mayor"),AND(AY311="Media",BA311="Mayor"),AND(AY311="Alta",BA311="Moderado"),AND(AY311="Alta",BA311="Mayor"),AND(AY311="Muy Alta",BA311="Leve"),AND(AY311="Muy Alta",BA311="Menor"),AND(AY311="Muy Alta",BA311="Moderado"),AND(AY311="Muy Alta",BA311="Mayor")),"Alto",IF(OR(AND(AY311="Muy Baja",BA311="Catastrófico"),AND(AY311="Baja",BA311="Catastrófico"),AND(AY311="Media",BA311="Catastrófico"),AND(AY311="Alta",BA311="Catastrófico"),AND(AY311="Muy Alta",BA311="Catastrófico")),"Extremo",""))))</f>
        <v/>
      </c>
      <c r="BC308" s="159" t="e" cm="1">
        <f t="array" ref="BC308">_xlfn.IFS(BB308="Bajo","Aceptar",BB308="Moderado","Reducir",BB308="Alto","Reducir",BB308="Extremo","Reducir")</f>
        <v>#N/A</v>
      </c>
      <c r="BD308" s="197" t="e" cm="1">
        <f t="array" ref="BD308">_xlfn.IFS(BC308="Aceptar","No",BC308="Reducir","Si")</f>
        <v>#N/A</v>
      </c>
      <c r="BE308" s="20" t="str">
        <f>CONCATENATE(J308," Acción preventiva"," 1")</f>
        <v>GTHU  Acción preventiva 1</v>
      </c>
      <c r="BF308" s="22"/>
      <c r="BG308" s="22"/>
      <c r="BH308" s="22"/>
      <c r="BI308" s="20">
        <f t="shared" si="1584"/>
        <v>0</v>
      </c>
      <c r="BJ308" s="20"/>
      <c r="BK308" s="20"/>
      <c r="BL308" s="20"/>
      <c r="BM308" s="20"/>
      <c r="BN308" s="20"/>
      <c r="BO308" s="20"/>
      <c r="BP308" s="20"/>
      <c r="BQ308" s="20"/>
      <c r="BR308" s="20"/>
      <c r="BS308" s="20"/>
      <c r="BT308" s="20"/>
      <c r="BU308" s="20"/>
      <c r="BV308" s="200"/>
      <c r="BW308" s="37"/>
      <c r="BX308" s="37"/>
      <c r="BY308" s="37"/>
      <c r="BZ308" s="37"/>
      <c r="CA308" s="37"/>
      <c r="CB308" s="37"/>
      <c r="CC308" s="37"/>
      <c r="CD308" s="37"/>
      <c r="CE308" s="37"/>
      <c r="CF308" s="37"/>
      <c r="CG308" s="37"/>
      <c r="CH308" s="37"/>
      <c r="CI308" s="37">
        <f t="shared" si="1373"/>
        <v>0</v>
      </c>
      <c r="CJ308" s="38"/>
      <c r="CK308" s="23"/>
      <c r="CL308" s="24"/>
      <c r="CM308" s="166">
        <f t="shared" ref="CM308" si="1605">+AD308</f>
        <v>0</v>
      </c>
      <c r="CN308" s="25" t="e">
        <f t="shared" ref="CN308" si="1606">1-(CL308/CM308)</f>
        <v>#DIV/0!</v>
      </c>
      <c r="CO308" s="23" t="e" cm="1">
        <f t="array" ref="CO308">+_xlfn.IFS(CN308&lt;0.8,"Cambio",CN308&lt;0.9,"Revisión de control",CN308&gt;0.89,"Se mantiene")</f>
        <v>#DIV/0!</v>
      </c>
      <c r="CP308" s="144"/>
      <c r="CQ308" s="144"/>
      <c r="CR308" s="144"/>
      <c r="CS308" s="144"/>
      <c r="CT308" s="25">
        <f t="shared" ref="CT308:CT311" si="1607">(_xlfn.IFS(CK308="",1,CK308="SI",0)+_xlfn.IFS(CP308="",1,CP308="SI",1,CP308="NO",0)+_xlfn.IFS(CQ308="",1,CQ308="SI",1,CQ308="NO",0)+_xlfn.IFS(CR308="",1,CR308="SI",1,CR308="NO",0)+_xlfn.IFS(CS308="",1,CS308="SI",1,CS308="NO",0))/5</f>
        <v>1</v>
      </c>
    </row>
    <row r="309" spans="1:98" ht="60" hidden="1" customHeight="1" x14ac:dyDescent="0.35">
      <c r="A309" s="147"/>
      <c r="B309" s="228"/>
      <c r="C309" s="149" t="s">
        <v>155</v>
      </c>
      <c r="D309" s="173"/>
      <c r="E309" s="176"/>
      <c r="F309" s="173"/>
      <c r="G309" s="208"/>
      <c r="H309" s="157"/>
      <c r="I309" s="182"/>
      <c r="J309" s="160"/>
      <c r="K309" s="160"/>
      <c r="L309" s="184"/>
      <c r="M309" s="186"/>
      <c r="N309" s="189"/>
      <c r="O309" s="192"/>
      <c r="P309" s="182"/>
      <c r="Q309" s="192"/>
      <c r="R309" s="182"/>
      <c r="S309" s="182"/>
      <c r="T309" s="182"/>
      <c r="U309" s="157"/>
      <c r="V309" s="162"/>
      <c r="W309" s="162"/>
      <c r="X309" s="194"/>
      <c r="Y309" s="160"/>
      <c r="Z309" s="160"/>
      <c r="AA309" s="164"/>
      <c r="AB309" s="164"/>
      <c r="AC309" s="164"/>
      <c r="AD309" s="195"/>
      <c r="AE309" s="157"/>
      <c r="AF309" s="158"/>
      <c r="AG309" s="157"/>
      <c r="AH309" s="157"/>
      <c r="AI309" s="158"/>
      <c r="AJ309" s="157"/>
      <c r="AK309" s="196"/>
      <c r="AL309" s="20" t="str">
        <f>CONCATENATE(J308," Control"," 2")</f>
        <v>GTHU  Control 2</v>
      </c>
      <c r="AM309" s="22"/>
      <c r="AN309" s="22"/>
      <c r="AO309" s="22"/>
      <c r="AP309" s="22" t="str">
        <f t="shared" si="1601"/>
        <v xml:space="preserve">  a través de </v>
      </c>
      <c r="AQ309" s="20"/>
      <c r="AR309" s="20" t="str">
        <f t="shared" si="1494"/>
        <v/>
      </c>
      <c r="AS309" s="20"/>
      <c r="AT309" s="20" t="str">
        <f t="shared" si="1495"/>
        <v/>
      </c>
      <c r="AU309" s="20"/>
      <c r="AV309" s="20"/>
      <c r="AW309" s="20"/>
      <c r="AX309" s="21" t="str">
        <f t="shared" ref="AX309:AX311" si="1608">+IF(AR309="Probabilidad",AX308-(AX308*AT309),AX308)</f>
        <v/>
      </c>
      <c r="AY309" s="20" t="str">
        <f t="shared" si="1434"/>
        <v/>
      </c>
      <c r="AZ309" s="21" t="e">
        <f t="shared" ref="AZ309:AZ311" si="1609">+IF(AR309="Impacto",AZ308-(AZ308*AT309),AZ308)</f>
        <v>#N/A</v>
      </c>
      <c r="BA309" s="20" t="str">
        <f t="shared" si="1436"/>
        <v/>
      </c>
      <c r="BB309" s="160"/>
      <c r="BC309" s="160"/>
      <c r="BD309" s="198"/>
      <c r="BE309" s="20" t="str">
        <f>CONCATENATE(J308," Acción preventiva"," 2")</f>
        <v>GTHU  Acción preventiva 2</v>
      </c>
      <c r="BF309" s="22"/>
      <c r="BG309" s="22"/>
      <c r="BH309" s="22"/>
      <c r="BI309" s="20">
        <f t="shared" si="1584"/>
        <v>0</v>
      </c>
      <c r="BJ309" s="20"/>
      <c r="BK309" s="20"/>
      <c r="BL309" s="20"/>
      <c r="BM309" s="20"/>
      <c r="BN309" s="20"/>
      <c r="BO309" s="20"/>
      <c r="BP309" s="20"/>
      <c r="BQ309" s="20"/>
      <c r="BR309" s="20"/>
      <c r="BS309" s="20"/>
      <c r="BT309" s="20"/>
      <c r="BU309" s="20"/>
      <c r="BV309" s="200"/>
      <c r="BW309" s="37"/>
      <c r="BX309" s="37"/>
      <c r="BY309" s="37"/>
      <c r="BZ309" s="37"/>
      <c r="CA309" s="37"/>
      <c r="CB309" s="37"/>
      <c r="CC309" s="37"/>
      <c r="CD309" s="37"/>
      <c r="CE309" s="37"/>
      <c r="CF309" s="37"/>
      <c r="CG309" s="37"/>
      <c r="CH309" s="37"/>
      <c r="CI309" s="37">
        <f t="shared" si="1373"/>
        <v>0</v>
      </c>
      <c r="CJ309" s="38"/>
      <c r="CK309" s="23"/>
      <c r="CL309" s="24"/>
      <c r="CM309" s="167"/>
      <c r="CN309" s="25" t="e">
        <f t="shared" ref="CN309" si="1610">1-(CL309/CM308)</f>
        <v>#DIV/0!</v>
      </c>
      <c r="CO309" s="23" t="e" cm="1">
        <f t="array" ref="CO309">+_xlfn.IFS(CN309&lt;0.8,"Cambio",CN309&lt;0.9,"Revisión de control",CN309&gt;0.89,"Se mantiene")</f>
        <v>#DIV/0!</v>
      </c>
      <c r="CP309" s="144"/>
      <c r="CQ309" s="144"/>
      <c r="CR309" s="144"/>
      <c r="CS309" s="144"/>
      <c r="CT309" s="25">
        <f t="shared" si="1607"/>
        <v>1</v>
      </c>
    </row>
    <row r="310" spans="1:98" ht="60" hidden="1" customHeight="1" x14ac:dyDescent="0.35">
      <c r="A310" s="147"/>
      <c r="B310" s="228"/>
      <c r="C310" s="149" t="s">
        <v>155</v>
      </c>
      <c r="D310" s="173"/>
      <c r="E310" s="176"/>
      <c r="F310" s="173"/>
      <c r="G310" s="208"/>
      <c r="H310" s="157"/>
      <c r="I310" s="182"/>
      <c r="J310" s="160"/>
      <c r="K310" s="160"/>
      <c r="L310" s="184"/>
      <c r="M310" s="186"/>
      <c r="N310" s="189"/>
      <c r="O310" s="192"/>
      <c r="P310" s="182"/>
      <c r="Q310" s="192"/>
      <c r="R310" s="182"/>
      <c r="S310" s="182"/>
      <c r="T310" s="182"/>
      <c r="U310" s="157"/>
      <c r="V310" s="162"/>
      <c r="W310" s="162"/>
      <c r="X310" s="194"/>
      <c r="Y310" s="160"/>
      <c r="Z310" s="160"/>
      <c r="AA310" s="164"/>
      <c r="AB310" s="164"/>
      <c r="AC310" s="164"/>
      <c r="AD310" s="195"/>
      <c r="AE310" s="157"/>
      <c r="AF310" s="158"/>
      <c r="AG310" s="157"/>
      <c r="AH310" s="157"/>
      <c r="AI310" s="158"/>
      <c r="AJ310" s="157"/>
      <c r="AK310" s="196"/>
      <c r="AL310" s="20" t="str">
        <f>CONCATENATE(J308," Control"," 3")</f>
        <v>GTHU  Control 3</v>
      </c>
      <c r="AM310" s="22"/>
      <c r="AN310" s="22"/>
      <c r="AO310" s="22"/>
      <c r="AP310" s="22" t="str">
        <f t="shared" si="1601"/>
        <v xml:space="preserve">  a través de </v>
      </c>
      <c r="AQ310" s="20"/>
      <c r="AR310" s="20" t="str">
        <f t="shared" si="1494"/>
        <v/>
      </c>
      <c r="AS310" s="20"/>
      <c r="AT310" s="20" t="str">
        <f t="shared" si="1495"/>
        <v/>
      </c>
      <c r="AU310" s="20"/>
      <c r="AV310" s="20"/>
      <c r="AW310" s="20"/>
      <c r="AX310" s="21" t="str">
        <f t="shared" si="1608"/>
        <v/>
      </c>
      <c r="AY310" s="20" t="str">
        <f t="shared" si="1434"/>
        <v/>
      </c>
      <c r="AZ310" s="21" t="e">
        <f t="shared" si="1609"/>
        <v>#N/A</v>
      </c>
      <c r="BA310" s="20" t="str">
        <f t="shared" si="1436"/>
        <v/>
      </c>
      <c r="BB310" s="160"/>
      <c r="BC310" s="160"/>
      <c r="BD310" s="198"/>
      <c r="BE310" s="20" t="str">
        <f>CONCATENATE(J308," Acción preventiva"," 3")</f>
        <v>GTHU  Acción preventiva 3</v>
      </c>
      <c r="BF310" s="22"/>
      <c r="BG310" s="22"/>
      <c r="BH310" s="22"/>
      <c r="BI310" s="20">
        <f t="shared" si="1584"/>
        <v>0</v>
      </c>
      <c r="BJ310" s="20"/>
      <c r="BK310" s="20"/>
      <c r="BL310" s="20"/>
      <c r="BM310" s="20"/>
      <c r="BN310" s="20"/>
      <c r="BO310" s="20"/>
      <c r="BP310" s="20"/>
      <c r="BQ310" s="20"/>
      <c r="BR310" s="20"/>
      <c r="BS310" s="20"/>
      <c r="BT310" s="20"/>
      <c r="BU310" s="20"/>
      <c r="BV310" s="200"/>
      <c r="BW310" s="37"/>
      <c r="BX310" s="37"/>
      <c r="BY310" s="37"/>
      <c r="BZ310" s="37"/>
      <c r="CA310" s="37"/>
      <c r="CB310" s="37"/>
      <c r="CC310" s="37"/>
      <c r="CD310" s="37"/>
      <c r="CE310" s="37"/>
      <c r="CF310" s="37"/>
      <c r="CG310" s="37"/>
      <c r="CH310" s="37"/>
      <c r="CI310" s="37">
        <f t="shared" si="1373"/>
        <v>0</v>
      </c>
      <c r="CJ310" s="38"/>
      <c r="CK310" s="23"/>
      <c r="CL310" s="24"/>
      <c r="CM310" s="167"/>
      <c r="CN310" s="25" t="e">
        <f t="shared" ref="CN310" si="1611">1-(CL310/CM308)</f>
        <v>#DIV/0!</v>
      </c>
      <c r="CO310" s="23" t="e" cm="1">
        <f t="array" ref="CO310">+_xlfn.IFS(CN310&lt;0.8,"Cambio",CN310&lt;0.9,"Revisión de control",CN310&gt;0.89,"Se mantiene")</f>
        <v>#DIV/0!</v>
      </c>
      <c r="CP310" s="144"/>
      <c r="CQ310" s="144"/>
      <c r="CR310" s="144"/>
      <c r="CS310" s="144"/>
      <c r="CT310" s="25">
        <f t="shared" si="1607"/>
        <v>1</v>
      </c>
    </row>
    <row r="311" spans="1:98" ht="60" hidden="1" customHeight="1" x14ac:dyDescent="0.35">
      <c r="A311" s="147"/>
      <c r="B311" s="229"/>
      <c r="C311" s="149" t="s">
        <v>155</v>
      </c>
      <c r="D311" s="174"/>
      <c r="E311" s="177"/>
      <c r="F311" s="174"/>
      <c r="G311" s="208"/>
      <c r="H311" s="157"/>
      <c r="I311" s="183"/>
      <c r="J311" s="161"/>
      <c r="K311" s="161"/>
      <c r="L311" s="184"/>
      <c r="M311" s="187"/>
      <c r="N311" s="190"/>
      <c r="O311" s="193"/>
      <c r="P311" s="183"/>
      <c r="Q311" s="193"/>
      <c r="R311" s="183"/>
      <c r="S311" s="183"/>
      <c r="T311" s="183"/>
      <c r="U311" s="157"/>
      <c r="V311" s="162"/>
      <c r="W311" s="162"/>
      <c r="X311" s="194"/>
      <c r="Y311" s="161"/>
      <c r="Z311" s="161"/>
      <c r="AA311" s="165"/>
      <c r="AB311" s="165"/>
      <c r="AC311" s="165"/>
      <c r="AD311" s="195"/>
      <c r="AE311" s="157"/>
      <c r="AF311" s="158"/>
      <c r="AG311" s="157"/>
      <c r="AH311" s="157"/>
      <c r="AI311" s="158"/>
      <c r="AJ311" s="157"/>
      <c r="AK311" s="196"/>
      <c r="AL311" s="20" t="str">
        <f>CONCATENATE(J308," Control"," 4")</f>
        <v>GTHU  Control 4</v>
      </c>
      <c r="AM311" s="22"/>
      <c r="AN311" s="22"/>
      <c r="AO311" s="22"/>
      <c r="AP311" s="22" t="str">
        <f t="shared" si="1601"/>
        <v xml:space="preserve">  a través de </v>
      </c>
      <c r="AQ311" s="20"/>
      <c r="AR311" s="20" t="str">
        <f t="shared" si="1494"/>
        <v/>
      </c>
      <c r="AS311" s="20"/>
      <c r="AT311" s="20" t="str">
        <f t="shared" si="1495"/>
        <v/>
      </c>
      <c r="AU311" s="20"/>
      <c r="AV311" s="20"/>
      <c r="AW311" s="20"/>
      <c r="AX311" s="21" t="str">
        <f t="shared" si="1608"/>
        <v/>
      </c>
      <c r="AY311" s="20" t="str">
        <f t="shared" si="1434"/>
        <v/>
      </c>
      <c r="AZ311" s="21" t="e">
        <f t="shared" si="1609"/>
        <v>#N/A</v>
      </c>
      <c r="BA311" s="20" t="str">
        <f t="shared" si="1436"/>
        <v/>
      </c>
      <c r="BB311" s="161"/>
      <c r="BC311" s="161"/>
      <c r="BD311" s="199"/>
      <c r="BE311" s="20" t="str">
        <f>CONCATENATE(J308," Acción preventiva"," 4")</f>
        <v>GTHU  Acción preventiva 4</v>
      </c>
      <c r="BF311" s="22"/>
      <c r="BG311" s="22"/>
      <c r="BH311" s="22"/>
      <c r="BI311" s="20">
        <f t="shared" si="1584"/>
        <v>0</v>
      </c>
      <c r="BJ311" s="20"/>
      <c r="BK311" s="20"/>
      <c r="BL311" s="20"/>
      <c r="BM311" s="20"/>
      <c r="BN311" s="20"/>
      <c r="BO311" s="20"/>
      <c r="BP311" s="20"/>
      <c r="BQ311" s="20"/>
      <c r="BR311" s="20"/>
      <c r="BS311" s="20"/>
      <c r="BT311" s="20"/>
      <c r="BU311" s="20"/>
      <c r="BV311" s="200"/>
      <c r="BW311" s="37"/>
      <c r="BX311" s="37"/>
      <c r="BY311" s="37"/>
      <c r="BZ311" s="37"/>
      <c r="CA311" s="37"/>
      <c r="CB311" s="37"/>
      <c r="CC311" s="37"/>
      <c r="CD311" s="37"/>
      <c r="CE311" s="37"/>
      <c r="CF311" s="37"/>
      <c r="CG311" s="37"/>
      <c r="CH311" s="37"/>
      <c r="CI311" s="37">
        <f t="shared" si="1373"/>
        <v>0</v>
      </c>
      <c r="CJ311" s="38"/>
      <c r="CK311" s="23"/>
      <c r="CL311" s="24"/>
      <c r="CM311" s="168"/>
      <c r="CN311" s="25" t="e">
        <f t="shared" ref="CN311" si="1612">1-(CL311/CM308)</f>
        <v>#DIV/0!</v>
      </c>
      <c r="CO311" s="23" t="e" cm="1">
        <f t="array" ref="CO311">+_xlfn.IFS(CN311&lt;0.8,"Cambio",CN311&lt;0.9,"Revisión de control",CN311&gt;0.89,"Se mantiene")</f>
        <v>#DIV/0!</v>
      </c>
      <c r="CP311" s="144"/>
      <c r="CQ311" s="144"/>
      <c r="CR311" s="144"/>
      <c r="CS311" s="144"/>
      <c r="CT311" s="25">
        <f t="shared" si="1607"/>
        <v>1</v>
      </c>
    </row>
    <row r="312" spans="1:98" ht="60" hidden="1" customHeight="1" x14ac:dyDescent="0.35">
      <c r="A312" s="147"/>
      <c r="B312" s="227" t="s">
        <v>154</v>
      </c>
      <c r="C312" s="149" t="s">
        <v>155</v>
      </c>
      <c r="D312" s="172" t="str">
        <f>VLOOKUP(B312,Datos!$B$65:$F$80,3,FALSE)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12" s="175" t="str">
        <f>VLOOKUP(B312,Datos!$B$65:$F$80,5,FALSE)</f>
        <v>La posibilidad de incumplir con la administración del Talento Humano de la Agencia y promover su desarrollo</v>
      </c>
      <c r="F312" s="172" t="str">
        <f>VLOOKUP(B312,Datos!$B$65:$F$80,4,FALSE)</f>
        <v>Inicia con la planeación, selección y vinculación del personal idóneo, competente y con las habilidades requeridas y, termina con el retiro del servidor público.</v>
      </c>
      <c r="G312" s="208" t="s">
        <v>656</v>
      </c>
      <c r="H312" s="157"/>
      <c r="I312" s="181">
        <f t="shared" ref="I312" si="1613">IF(K312="",0,1)</f>
        <v>0</v>
      </c>
      <c r="J312" s="159" t="str">
        <f t="shared" ref="J312" si="1614">CONCATENATE(C312," ",K312)</f>
        <v xml:space="preserve">GTHU </v>
      </c>
      <c r="K312" s="159"/>
      <c r="L312" s="184"/>
      <c r="M312" s="185">
        <f ca="1">+TODAY()-L312</f>
        <v>46151</v>
      </c>
      <c r="N312" s="188"/>
      <c r="O312" s="191"/>
      <c r="P312" s="181" t="e">
        <f>VLOOKUP(O312,Datos!$B$20:$D$25,3,FALSE)</f>
        <v>#N/A</v>
      </c>
      <c r="Q312" s="191"/>
      <c r="R312" s="181" t="e">
        <f>VLOOKUP(Q312,Datos!$C$20:$D$25,2,FALSE)</f>
        <v>#N/A</v>
      </c>
      <c r="S312" s="181" t="e">
        <f t="shared" ref="S312" si="1615">+IF(P312="",R312,IF(R312="",P312,IF(P312&gt;R312,P312,R312)))</f>
        <v>#N/A</v>
      </c>
      <c r="T312" s="181" t="e" cm="1">
        <f t="array" ref="T312">_xlfn.IFS(S312=P312,O312,S312=R312,Q312)</f>
        <v>#N/A</v>
      </c>
      <c r="U312" s="157"/>
      <c r="V312" s="162"/>
      <c r="W312" s="162"/>
      <c r="X312" s="194" t="str">
        <f t="shared" ref="X312" si="1616">CONCATENATE("Posibilidad de"," ",U312," ",V312," debido ",W312)</f>
        <v xml:space="preserve">Posibilidad de   debido </v>
      </c>
      <c r="Y312" s="159"/>
      <c r="Z312" s="159"/>
      <c r="AA312" s="163"/>
      <c r="AB312" s="163"/>
      <c r="AC312" s="163"/>
      <c r="AD312" s="195"/>
      <c r="AE312" s="157" t="str">
        <f t="shared" ref="AE312" si="1617">IF(AD312&lt;=0,"",IF(AD312&lt;=2,"Muy Baja",IF(AD312&lt;=24,"Baja",IF(AD312&lt;=500,"Media",IF(AD312&lt;=5000,"Alta","Muy Alta")))))</f>
        <v/>
      </c>
      <c r="AF312" s="158" t="str">
        <f t="shared" ref="AF312" si="1618">IF(AE312="","",IF(AE312="Muy Baja",0.2,IF(AE312="Baja",0.4,IF(AE312="Media",0.6,IF(AE312="Alta",0.8,IF(AE312="Muy Alta",1,))))))</f>
        <v/>
      </c>
      <c r="AG312" s="158" t="e">
        <f t="shared" ref="AG312" si="1619">+T312</f>
        <v>#N/A</v>
      </c>
      <c r="AH312" s="157" t="e" cm="1">
        <f t="array" ref="AH312">_xlfn.IFS(AG312=Datos!$C$6,"Leve",AG312=Datos!$D$6,"Leve",AG312=Datos!$C$7,"Menor",AG312=Datos!$D$7,"Menor",AG312=Datos!$C$8,"Moderado",AG312=Datos!$D$8,"Moderado",AG312=Datos!$C$9,"Mayor",AG312=Datos!$D$9,"Mayor",AG312=Datos!$C$10,"Catastrófico",AG312=Datos!$D$10,"Catastrófico")</f>
        <v>#N/A</v>
      </c>
      <c r="AI312" s="158" t="e">
        <f t="shared" ref="AI312" si="1620">IF(AH312="","",IF(AH312="Leve",0.2,IF(AH312="Menor",0.4,IF(AH312="Moderado",0.6,IF(AH312="Mayor",0.8,IF(AH312="Catastrófico",1,))))))</f>
        <v>#N/A</v>
      </c>
      <c r="AJ312" s="157" t="e">
        <f t="shared" ref="AJ312" si="1621">IF(OR(AND(AE312="Muy Baja",AH312="Leve"),AND(AE312="Muy Baja",AH312="Menor"),AND(AE312="Baja",AH312="Leve")),"Bajo",IF(OR(AND(AE312="Muy baja",AH312="Moderado"),AND(AE312="Baja",AH312="Menor"),AND(AE312="Baja",AH312="Moderado"),AND(AE312="Media",AH312="Leve"),AND(AE312="Media",AH312="Menor"),AND(AE312="Media",AH312="Moderado"),AND(AE312="Alta",AH312="Leve"),AND(AE312="Alta",AH312="Menor")),"Moderado",IF(OR(AND(AE312="Muy Baja",AH312="Mayor"),AND(AE312="Baja",AH312="Mayor"),AND(AE312="Media",AH312="Mayor"),AND(AE312="Alta",AH312="Moderado"),AND(AE312="Alta",AH312="Mayor"),AND(AE312="Muy Alta",AH312="Leve"),AND(AE312="Muy Alta",AH312="Menor"),AND(AE312="Muy Alta",AH312="Moderado"),AND(AE312="Muy Alta",AH312="Mayor")),"Alto",IF(OR(AND(AE312="Muy Baja",AH312="Catastrófico"),AND(AE312="Baja",AH312="Catastrófico"),AND(AE312="Media",AH312="Catastrófico"),AND(AE312="Alta",AH312="Catastrófico"),AND(AE312="Muy Alta",AH312="Catastrófico")),"Extremo",""))))</f>
        <v>#N/A</v>
      </c>
      <c r="AK312" s="196" t="e" cm="1">
        <f t="array" ref="AK312">_xlfn.IFS(AJ312="Bajo","Aceptar",AJ312="Moderado","Reducir",AJ312="Alto","Reducir",AJ312="Extremo","Reducir")</f>
        <v>#N/A</v>
      </c>
      <c r="AL312" s="20" t="str">
        <f>CONCATENATE(J312," Control"," 1")</f>
        <v>GTHU  Control 1</v>
      </c>
      <c r="AM312" s="22"/>
      <c r="AN312" s="22"/>
      <c r="AO312" s="22"/>
      <c r="AP312" s="22" t="str">
        <f t="shared" ref="AP312:AP315" si="1622">CONCATENATE(AM312," ",AN312," a través de ",AO312)</f>
        <v xml:space="preserve">  a través de </v>
      </c>
      <c r="AQ312" s="20"/>
      <c r="AR312" s="20" t="str">
        <f t="shared" si="1494"/>
        <v/>
      </c>
      <c r="AS312" s="20"/>
      <c r="AT312" s="20" t="str">
        <f t="shared" si="1495"/>
        <v/>
      </c>
      <c r="AU312" s="20"/>
      <c r="AV312" s="20"/>
      <c r="AW312" s="20"/>
      <c r="AX312" s="21" t="str">
        <f t="shared" ref="AX312" si="1623">+IF(AR312="Probabilidad",AF312-(AF312*AT312),AF312)</f>
        <v/>
      </c>
      <c r="AY312" s="20" t="str">
        <f t="shared" si="1434"/>
        <v/>
      </c>
      <c r="AZ312" s="21" t="e">
        <f t="shared" ref="AZ312" si="1624">+IF(AR312="Impacto",AI312-(AI312*AT312),AI312)</f>
        <v>#N/A</v>
      </c>
      <c r="BA312" s="20" t="str">
        <f t="shared" si="1436"/>
        <v/>
      </c>
      <c r="BB312" s="159" t="str">
        <f t="shared" ref="BB312" si="1625">IF(OR(AND(AY315="Muy Baja",BA315="Leve"),AND(AY315="Muy Baja",BA315="Menor"),AND(AY315="Baja",BA315="Leve")),"Bajo",IF(OR(AND(AY315="Muy baja",BA315="Moderado"),AND(AY315="Baja",BA315="Menor"),AND(AY315="Baja",BA315="Moderado"),AND(AY315="Media",BA315="Leve"),AND(AY315="Media",BA315="Menor"),AND(AY315="Media",BA315="Moderado"),AND(AY315="Alta",BA315="Leve"),AND(AY315="Alta",BA315="Menor")),"Moderado",IF(OR(AND(AY315="Muy Baja",BA315="Mayor"),AND(AY315="Baja",BA315="Mayor"),AND(AY315="Media",BA315="Mayor"),AND(AY315="Alta",BA315="Moderado"),AND(AY315="Alta",BA315="Mayor"),AND(AY315="Muy Alta",BA315="Leve"),AND(AY315="Muy Alta",BA315="Menor"),AND(AY315="Muy Alta",BA315="Moderado"),AND(AY315="Muy Alta",BA315="Mayor")),"Alto",IF(OR(AND(AY315="Muy Baja",BA315="Catastrófico"),AND(AY315="Baja",BA315="Catastrófico"),AND(AY315="Media",BA315="Catastrófico"),AND(AY315="Alta",BA315="Catastrófico"),AND(AY315="Muy Alta",BA315="Catastrófico")),"Extremo",""))))</f>
        <v/>
      </c>
      <c r="BC312" s="159" t="e" cm="1">
        <f t="array" ref="BC312">_xlfn.IFS(BB312="Bajo","Aceptar",BB312="Moderado","Reducir",BB312="Alto","Reducir",BB312="Extremo","Reducir")</f>
        <v>#N/A</v>
      </c>
      <c r="BD312" s="197" t="e" cm="1">
        <f t="array" ref="BD312">_xlfn.IFS(BC312="Aceptar","No",BC312="Reducir","Si")</f>
        <v>#N/A</v>
      </c>
      <c r="BE312" s="20" t="str">
        <f>CONCATENATE(J312," Acción preventiva"," 1")</f>
        <v>GTHU  Acción preventiva 1</v>
      </c>
      <c r="BF312" s="22"/>
      <c r="BG312" s="22"/>
      <c r="BH312" s="22"/>
      <c r="BI312" s="20">
        <f t="shared" si="1584"/>
        <v>0</v>
      </c>
      <c r="BJ312" s="20"/>
      <c r="BK312" s="20"/>
      <c r="BL312" s="20"/>
      <c r="BM312" s="20"/>
      <c r="BN312" s="20"/>
      <c r="BO312" s="20"/>
      <c r="BP312" s="20"/>
      <c r="BQ312" s="20"/>
      <c r="BR312" s="20"/>
      <c r="BS312" s="20"/>
      <c r="BT312" s="20"/>
      <c r="BU312" s="20"/>
      <c r="BV312" s="200"/>
      <c r="BW312" s="37"/>
      <c r="BX312" s="37"/>
      <c r="BY312" s="37"/>
      <c r="BZ312" s="37"/>
      <c r="CA312" s="37"/>
      <c r="CB312" s="37"/>
      <c r="CC312" s="37"/>
      <c r="CD312" s="37"/>
      <c r="CE312" s="37"/>
      <c r="CF312" s="37"/>
      <c r="CG312" s="37"/>
      <c r="CH312" s="37"/>
      <c r="CI312" s="37">
        <f t="shared" si="1373"/>
        <v>0</v>
      </c>
      <c r="CJ312" s="38"/>
      <c r="CK312" s="23"/>
      <c r="CL312" s="24"/>
      <c r="CM312" s="166">
        <f t="shared" ref="CM312" si="1626">+AD312</f>
        <v>0</v>
      </c>
      <c r="CN312" s="25" t="e">
        <f t="shared" ref="CN312" si="1627">1-(CL312/CM312)</f>
        <v>#DIV/0!</v>
      </c>
      <c r="CO312" s="23" t="e" cm="1">
        <f t="array" ref="CO312">+_xlfn.IFS(CN312&lt;0.8,"Cambio",CN312&lt;0.9,"Revisión de control",CN312&gt;0.89,"Se mantiene")</f>
        <v>#DIV/0!</v>
      </c>
      <c r="CP312" s="144"/>
      <c r="CQ312" s="144"/>
      <c r="CR312" s="144"/>
      <c r="CS312" s="144"/>
      <c r="CT312" s="25">
        <f t="shared" ref="CT312:CT315" si="1628">(_xlfn.IFS(CK312="",1,CK312="SI",0)+_xlfn.IFS(CP312="",1,CP312="SI",1,CP312="NO",0)+_xlfn.IFS(CQ312="",1,CQ312="SI",1,CQ312="NO",0)+_xlfn.IFS(CR312="",1,CR312="SI",1,CR312="NO",0)+_xlfn.IFS(CS312="",1,CS312="SI",1,CS312="NO",0))/5</f>
        <v>1</v>
      </c>
    </row>
    <row r="313" spans="1:98" ht="60" hidden="1" customHeight="1" x14ac:dyDescent="0.35">
      <c r="A313" s="147"/>
      <c r="B313" s="228"/>
      <c r="C313" s="149" t="s">
        <v>155</v>
      </c>
      <c r="D313" s="173"/>
      <c r="E313" s="176"/>
      <c r="F313" s="173"/>
      <c r="G313" s="208"/>
      <c r="H313" s="157"/>
      <c r="I313" s="182"/>
      <c r="J313" s="160"/>
      <c r="K313" s="160"/>
      <c r="L313" s="184"/>
      <c r="M313" s="186"/>
      <c r="N313" s="189"/>
      <c r="O313" s="192"/>
      <c r="P313" s="182"/>
      <c r="Q313" s="192"/>
      <c r="R313" s="182"/>
      <c r="S313" s="182"/>
      <c r="T313" s="182"/>
      <c r="U313" s="157"/>
      <c r="V313" s="162"/>
      <c r="W313" s="162"/>
      <c r="X313" s="194"/>
      <c r="Y313" s="160"/>
      <c r="Z313" s="160"/>
      <c r="AA313" s="164"/>
      <c r="AB313" s="164"/>
      <c r="AC313" s="164"/>
      <c r="AD313" s="195"/>
      <c r="AE313" s="157"/>
      <c r="AF313" s="158"/>
      <c r="AG313" s="157"/>
      <c r="AH313" s="157"/>
      <c r="AI313" s="158"/>
      <c r="AJ313" s="157"/>
      <c r="AK313" s="196"/>
      <c r="AL313" s="20" t="str">
        <f>CONCATENATE(J312," Control"," 2")</f>
        <v>GTHU  Control 2</v>
      </c>
      <c r="AM313" s="22"/>
      <c r="AN313" s="22"/>
      <c r="AO313" s="22"/>
      <c r="AP313" s="22" t="str">
        <f t="shared" si="1622"/>
        <v xml:space="preserve">  a través de </v>
      </c>
      <c r="AQ313" s="20"/>
      <c r="AR313" s="20" t="str">
        <f t="shared" si="1494"/>
        <v/>
      </c>
      <c r="AS313" s="20"/>
      <c r="AT313" s="20" t="str">
        <f t="shared" si="1495"/>
        <v/>
      </c>
      <c r="AU313" s="20"/>
      <c r="AV313" s="20"/>
      <c r="AW313" s="20"/>
      <c r="AX313" s="21" t="str">
        <f t="shared" ref="AX313:AX315" si="1629">+IF(AR313="Probabilidad",AX312-(AX312*AT313),AX312)</f>
        <v/>
      </c>
      <c r="AY313" s="20" t="str">
        <f t="shared" si="1434"/>
        <v/>
      </c>
      <c r="AZ313" s="21" t="e">
        <f t="shared" ref="AZ313:AZ315" si="1630">+IF(AR313="Impacto",AZ312-(AZ312*AT313),AZ312)</f>
        <v>#N/A</v>
      </c>
      <c r="BA313" s="20" t="str">
        <f t="shared" si="1436"/>
        <v/>
      </c>
      <c r="BB313" s="160"/>
      <c r="BC313" s="160"/>
      <c r="BD313" s="198"/>
      <c r="BE313" s="20" t="str">
        <f>CONCATENATE(J312," Acción preventiva"," 2")</f>
        <v>GTHU  Acción preventiva 2</v>
      </c>
      <c r="BF313" s="22"/>
      <c r="BG313" s="22"/>
      <c r="BH313" s="22"/>
      <c r="BI313" s="20">
        <f t="shared" si="1584"/>
        <v>0</v>
      </c>
      <c r="BJ313" s="20"/>
      <c r="BK313" s="20"/>
      <c r="BL313" s="20"/>
      <c r="BM313" s="20"/>
      <c r="BN313" s="20"/>
      <c r="BO313" s="20"/>
      <c r="BP313" s="20"/>
      <c r="BQ313" s="20"/>
      <c r="BR313" s="20"/>
      <c r="BS313" s="20"/>
      <c r="BT313" s="20"/>
      <c r="BU313" s="20"/>
      <c r="BV313" s="200"/>
      <c r="BW313" s="37"/>
      <c r="BX313" s="37"/>
      <c r="BY313" s="37"/>
      <c r="BZ313" s="37"/>
      <c r="CA313" s="37"/>
      <c r="CB313" s="37"/>
      <c r="CC313" s="37"/>
      <c r="CD313" s="37"/>
      <c r="CE313" s="37"/>
      <c r="CF313" s="37"/>
      <c r="CG313" s="37"/>
      <c r="CH313" s="37"/>
      <c r="CI313" s="37">
        <f t="shared" si="1373"/>
        <v>0</v>
      </c>
      <c r="CJ313" s="38"/>
      <c r="CK313" s="23"/>
      <c r="CL313" s="24"/>
      <c r="CM313" s="167"/>
      <c r="CN313" s="25" t="e">
        <f t="shared" ref="CN313" si="1631">1-(CL313/CM312)</f>
        <v>#DIV/0!</v>
      </c>
      <c r="CO313" s="23" t="e" cm="1">
        <f t="array" ref="CO313">+_xlfn.IFS(CN313&lt;0.8,"Cambio",CN313&lt;0.9,"Revisión de control",CN313&gt;0.89,"Se mantiene")</f>
        <v>#DIV/0!</v>
      </c>
      <c r="CP313" s="144"/>
      <c r="CQ313" s="144"/>
      <c r="CR313" s="144"/>
      <c r="CS313" s="144"/>
      <c r="CT313" s="25">
        <f t="shared" si="1628"/>
        <v>1</v>
      </c>
    </row>
    <row r="314" spans="1:98" ht="60" hidden="1" customHeight="1" x14ac:dyDescent="0.35">
      <c r="A314" s="147"/>
      <c r="B314" s="228"/>
      <c r="C314" s="149" t="s">
        <v>155</v>
      </c>
      <c r="D314" s="173"/>
      <c r="E314" s="176"/>
      <c r="F314" s="173"/>
      <c r="G314" s="208"/>
      <c r="H314" s="157"/>
      <c r="I314" s="182"/>
      <c r="J314" s="160"/>
      <c r="K314" s="160"/>
      <c r="L314" s="184"/>
      <c r="M314" s="186"/>
      <c r="N314" s="189"/>
      <c r="O314" s="192"/>
      <c r="P314" s="182"/>
      <c r="Q314" s="192"/>
      <c r="R314" s="182"/>
      <c r="S314" s="182"/>
      <c r="T314" s="182"/>
      <c r="U314" s="157"/>
      <c r="V314" s="162"/>
      <c r="W314" s="162"/>
      <c r="X314" s="194"/>
      <c r="Y314" s="160"/>
      <c r="Z314" s="160"/>
      <c r="AA314" s="164"/>
      <c r="AB314" s="164"/>
      <c r="AC314" s="164"/>
      <c r="AD314" s="195"/>
      <c r="AE314" s="157"/>
      <c r="AF314" s="158"/>
      <c r="AG314" s="157"/>
      <c r="AH314" s="157"/>
      <c r="AI314" s="158"/>
      <c r="AJ314" s="157"/>
      <c r="AK314" s="196"/>
      <c r="AL314" s="20" t="str">
        <f>CONCATENATE(J312," Control"," 3")</f>
        <v>GTHU  Control 3</v>
      </c>
      <c r="AM314" s="22"/>
      <c r="AN314" s="22"/>
      <c r="AO314" s="22"/>
      <c r="AP314" s="22" t="str">
        <f t="shared" si="1622"/>
        <v xml:space="preserve">  a través de </v>
      </c>
      <c r="AQ314" s="20"/>
      <c r="AR314" s="20" t="str">
        <f t="shared" si="1494"/>
        <v/>
      </c>
      <c r="AS314" s="20"/>
      <c r="AT314" s="20" t="str">
        <f t="shared" si="1495"/>
        <v/>
      </c>
      <c r="AU314" s="20"/>
      <c r="AV314" s="20"/>
      <c r="AW314" s="20"/>
      <c r="AX314" s="21" t="str">
        <f t="shared" si="1629"/>
        <v/>
      </c>
      <c r="AY314" s="20" t="str">
        <f t="shared" si="1434"/>
        <v/>
      </c>
      <c r="AZ314" s="21" t="e">
        <f t="shared" si="1630"/>
        <v>#N/A</v>
      </c>
      <c r="BA314" s="20" t="str">
        <f t="shared" si="1436"/>
        <v/>
      </c>
      <c r="BB314" s="160"/>
      <c r="BC314" s="160"/>
      <c r="BD314" s="198"/>
      <c r="BE314" s="20" t="str">
        <f>CONCATENATE(J312," Acción preventiva"," 3")</f>
        <v>GTHU  Acción preventiva 3</v>
      </c>
      <c r="BF314" s="22"/>
      <c r="BG314" s="22"/>
      <c r="BH314" s="22"/>
      <c r="BI314" s="20">
        <f t="shared" si="1584"/>
        <v>0</v>
      </c>
      <c r="BJ314" s="20"/>
      <c r="BK314" s="20"/>
      <c r="BL314" s="20"/>
      <c r="BM314" s="20"/>
      <c r="BN314" s="20"/>
      <c r="BO314" s="20"/>
      <c r="BP314" s="20"/>
      <c r="BQ314" s="20"/>
      <c r="BR314" s="20"/>
      <c r="BS314" s="20"/>
      <c r="BT314" s="20"/>
      <c r="BU314" s="20"/>
      <c r="BV314" s="200"/>
      <c r="BW314" s="37"/>
      <c r="BX314" s="37"/>
      <c r="BY314" s="37"/>
      <c r="BZ314" s="37"/>
      <c r="CA314" s="37"/>
      <c r="CB314" s="37"/>
      <c r="CC314" s="37"/>
      <c r="CD314" s="37"/>
      <c r="CE314" s="37"/>
      <c r="CF314" s="37"/>
      <c r="CG314" s="37"/>
      <c r="CH314" s="37"/>
      <c r="CI314" s="37">
        <f t="shared" si="1373"/>
        <v>0</v>
      </c>
      <c r="CJ314" s="38"/>
      <c r="CK314" s="23"/>
      <c r="CL314" s="24"/>
      <c r="CM314" s="167"/>
      <c r="CN314" s="25" t="e">
        <f t="shared" ref="CN314" si="1632">1-(CL314/CM312)</f>
        <v>#DIV/0!</v>
      </c>
      <c r="CO314" s="23" t="e" cm="1">
        <f t="array" ref="CO314">+_xlfn.IFS(CN314&lt;0.8,"Cambio",CN314&lt;0.9,"Revisión de control",CN314&gt;0.89,"Se mantiene")</f>
        <v>#DIV/0!</v>
      </c>
      <c r="CP314" s="144"/>
      <c r="CQ314" s="144"/>
      <c r="CR314" s="144"/>
      <c r="CS314" s="144"/>
      <c r="CT314" s="25">
        <f t="shared" si="1628"/>
        <v>1</v>
      </c>
    </row>
    <row r="315" spans="1:98" ht="60" hidden="1" customHeight="1" x14ac:dyDescent="0.35">
      <c r="A315" s="147"/>
      <c r="B315" s="229"/>
      <c r="C315" s="149" t="s">
        <v>155</v>
      </c>
      <c r="D315" s="174"/>
      <c r="E315" s="177"/>
      <c r="F315" s="174"/>
      <c r="G315" s="208"/>
      <c r="H315" s="157"/>
      <c r="I315" s="183"/>
      <c r="J315" s="161"/>
      <c r="K315" s="161"/>
      <c r="L315" s="184"/>
      <c r="M315" s="187"/>
      <c r="N315" s="190"/>
      <c r="O315" s="193"/>
      <c r="P315" s="183"/>
      <c r="Q315" s="193"/>
      <c r="R315" s="183"/>
      <c r="S315" s="183"/>
      <c r="T315" s="183"/>
      <c r="U315" s="157"/>
      <c r="V315" s="162"/>
      <c r="W315" s="162"/>
      <c r="X315" s="194"/>
      <c r="Y315" s="161"/>
      <c r="Z315" s="161"/>
      <c r="AA315" s="165"/>
      <c r="AB315" s="165"/>
      <c r="AC315" s="165"/>
      <c r="AD315" s="195"/>
      <c r="AE315" s="157"/>
      <c r="AF315" s="158"/>
      <c r="AG315" s="157"/>
      <c r="AH315" s="157"/>
      <c r="AI315" s="158"/>
      <c r="AJ315" s="157"/>
      <c r="AK315" s="196"/>
      <c r="AL315" s="20" t="str">
        <f>CONCATENATE(J312," Control"," 4")</f>
        <v>GTHU  Control 4</v>
      </c>
      <c r="AM315" s="22"/>
      <c r="AN315" s="22"/>
      <c r="AO315" s="22"/>
      <c r="AP315" s="22" t="str">
        <f t="shared" si="1622"/>
        <v xml:space="preserve">  a través de </v>
      </c>
      <c r="AQ315" s="20"/>
      <c r="AR315" s="20" t="str">
        <f t="shared" si="1494"/>
        <v/>
      </c>
      <c r="AS315" s="20"/>
      <c r="AT315" s="20" t="str">
        <f t="shared" si="1495"/>
        <v/>
      </c>
      <c r="AU315" s="20"/>
      <c r="AV315" s="20"/>
      <c r="AW315" s="20"/>
      <c r="AX315" s="21" t="str">
        <f t="shared" si="1629"/>
        <v/>
      </c>
      <c r="AY315" s="20" t="str">
        <f t="shared" si="1434"/>
        <v/>
      </c>
      <c r="AZ315" s="21" t="e">
        <f t="shared" si="1630"/>
        <v>#N/A</v>
      </c>
      <c r="BA315" s="20" t="str">
        <f t="shared" si="1436"/>
        <v/>
      </c>
      <c r="BB315" s="161"/>
      <c r="BC315" s="161"/>
      <c r="BD315" s="199"/>
      <c r="BE315" s="20" t="str">
        <f>CONCATENATE(J312," Acción preventiva"," 4")</f>
        <v>GTHU  Acción preventiva 4</v>
      </c>
      <c r="BF315" s="22"/>
      <c r="BG315" s="22"/>
      <c r="BH315" s="22"/>
      <c r="BI315" s="20">
        <f t="shared" si="1584"/>
        <v>0</v>
      </c>
      <c r="BJ315" s="20"/>
      <c r="BK315" s="20"/>
      <c r="BL315" s="20"/>
      <c r="BM315" s="20"/>
      <c r="BN315" s="20"/>
      <c r="BO315" s="20"/>
      <c r="BP315" s="20"/>
      <c r="BQ315" s="20"/>
      <c r="BR315" s="20"/>
      <c r="BS315" s="20"/>
      <c r="BT315" s="20"/>
      <c r="BU315" s="20"/>
      <c r="BV315" s="200"/>
      <c r="BW315" s="37"/>
      <c r="BX315" s="37"/>
      <c r="BY315" s="37"/>
      <c r="BZ315" s="37"/>
      <c r="CA315" s="37"/>
      <c r="CB315" s="37"/>
      <c r="CC315" s="37"/>
      <c r="CD315" s="37"/>
      <c r="CE315" s="37"/>
      <c r="CF315" s="37"/>
      <c r="CG315" s="37"/>
      <c r="CH315" s="37"/>
      <c r="CI315" s="37">
        <f t="shared" si="1373"/>
        <v>0</v>
      </c>
      <c r="CJ315" s="38"/>
      <c r="CK315" s="23"/>
      <c r="CL315" s="24"/>
      <c r="CM315" s="168"/>
      <c r="CN315" s="25" t="e">
        <f t="shared" ref="CN315" si="1633">1-(CL315/CM312)</f>
        <v>#DIV/0!</v>
      </c>
      <c r="CO315" s="23" t="e" cm="1">
        <f t="array" ref="CO315">+_xlfn.IFS(CN315&lt;0.8,"Cambio",CN315&lt;0.9,"Revisión de control",CN315&gt;0.89,"Se mantiene")</f>
        <v>#DIV/0!</v>
      </c>
      <c r="CP315" s="144"/>
      <c r="CQ315" s="144"/>
      <c r="CR315" s="144"/>
      <c r="CS315" s="144"/>
      <c r="CT315" s="25">
        <f t="shared" si="1628"/>
        <v>1</v>
      </c>
    </row>
    <row r="316" spans="1:98" ht="60" customHeight="1" x14ac:dyDescent="0.35">
      <c r="A316" s="147" t="s">
        <v>476</v>
      </c>
      <c r="B316" s="169" t="s">
        <v>154</v>
      </c>
      <c r="C316" s="149" t="s">
        <v>155</v>
      </c>
      <c r="D316" s="172" t="str">
        <f>VLOOKUP(B316,Datos!$B$65:$F$80,3,FALSE)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16" s="175" t="str">
        <f>VLOOKUP(B316,Datos!$B$65:$F$80,5,FALSE)</f>
        <v>La posibilidad de incumplir con la administración del Talento Humano de la Agencia y promover su desarrollo</v>
      </c>
      <c r="F316" s="172" t="str">
        <f>VLOOKUP(B316,Datos!$B$65:$F$80,4,FALSE)</f>
        <v>Inicia con la planeación, selección y vinculación del personal idóneo, competente y con las habilidades requeridas y, termina con el retiro del servidor público.</v>
      </c>
      <c r="G316" s="208" t="s">
        <v>477</v>
      </c>
      <c r="H316" s="157" t="s">
        <v>1595</v>
      </c>
      <c r="I316" s="181">
        <f t="shared" ref="I316" si="1634">IF(K316="",0,1)</f>
        <v>1</v>
      </c>
      <c r="J316" s="159" t="str">
        <f t="shared" ref="J316" si="1635">CONCATENATE(C316," ",K316)</f>
        <v>GTHU 54</v>
      </c>
      <c r="K316" s="159">
        <v>54</v>
      </c>
      <c r="L316" s="184">
        <v>46150</v>
      </c>
      <c r="M316" s="185">
        <f ca="1">+TODAY()-L316</f>
        <v>1</v>
      </c>
      <c r="N316" s="188" t="s">
        <v>1596</v>
      </c>
      <c r="O316" s="191" t="s">
        <v>19</v>
      </c>
      <c r="P316" s="181">
        <f>VLOOKUP(O316,Datos!$B$20:$D$25,3,FALSE)</f>
        <v>0.2</v>
      </c>
      <c r="Q316" s="191" t="s">
        <v>35</v>
      </c>
      <c r="R316" s="181">
        <f>VLOOKUP(Q316,Datos!$C$20:$D$25,2,FALSE)</f>
        <v>1</v>
      </c>
      <c r="S316" s="181">
        <f t="shared" ref="S316" si="1636">+IF(P316="",R316,IF(R316="",P316,IF(P316&gt;R316,P316,R316)))</f>
        <v>1</v>
      </c>
      <c r="T316" s="181" t="str" cm="1">
        <f t="array" ref="T316">_xlfn.IFS(S316=P316,O316,S316=R316,Q316)</f>
        <v>El riesgo afecta la imagen de la entidad a nivel nacional, con efecto publicitarios sostenible a nivel país</v>
      </c>
      <c r="U316" s="157" t="s">
        <v>4</v>
      </c>
      <c r="V316" s="162" t="s">
        <v>1597</v>
      </c>
      <c r="W316" s="162" t="s">
        <v>1598</v>
      </c>
      <c r="X316" s="194" t="str">
        <f t="shared" ref="X316" si="1637">CONCATENATE("Posibilidad de"," ",U316," ",V316," debido ",W316)</f>
        <v>Posibilidad de pérdida reputacional en la imagen interna de Control Interno Disciplinario de la Oficina Jurídica  debido a la falta de impulso procesal en los expedientes a prescribir</v>
      </c>
      <c r="Y316" s="159" t="s">
        <v>211</v>
      </c>
      <c r="Z316" s="159" t="s">
        <v>214</v>
      </c>
      <c r="AA316" s="163" t="s">
        <v>257</v>
      </c>
      <c r="AB316" s="163" t="s">
        <v>1037</v>
      </c>
      <c r="AC316" s="163" t="s">
        <v>1599</v>
      </c>
      <c r="AD316" s="195">
        <v>12</v>
      </c>
      <c r="AE316" s="157" t="str">
        <f t="shared" ref="AE316" si="1638">IF(AD316&lt;=0,"",IF(AD316&lt;=2,"Muy Baja",IF(AD316&lt;=24,"Baja",IF(AD316&lt;=500,"Media",IF(AD316&lt;=5000,"Alta","Muy Alta")))))</f>
        <v>Baja</v>
      </c>
      <c r="AF316" s="158">
        <f t="shared" ref="AF316" si="1639">IF(AE316="","",IF(AE316="Muy Baja",0.2,IF(AE316="Baja",0.4,IF(AE316="Media",0.6,IF(AE316="Alta",0.8,IF(AE316="Muy Alta",1,))))))</f>
        <v>0.4</v>
      </c>
      <c r="AG316" s="158" t="str">
        <f t="shared" ref="AG316" si="1640">+T316</f>
        <v>El riesgo afecta la imagen de la entidad a nivel nacional, con efecto publicitarios sostenible a nivel país</v>
      </c>
      <c r="AH316" s="157" t="str" cm="1">
        <f t="array" ref="AH316">_xlfn.IFS(AG316=Datos!$C$6,"Leve",AG316=Datos!$D$6,"Leve",AG316=Datos!$C$7,"Menor",AG316=Datos!$D$7,"Menor",AG316=Datos!$C$8,"Moderado",AG316=Datos!$D$8,"Moderado",AG316=Datos!$C$9,"Mayor",AG316=Datos!$D$9,"Mayor",AG316=Datos!$C$10,"Catastrófico",AG316=Datos!$D$10,"Catastrófico")</f>
        <v>Catastrófico</v>
      </c>
      <c r="AI316" s="158">
        <f t="shared" ref="AI316" si="1641">IF(AH316="","",IF(AH316="Leve",0.2,IF(AH316="Menor",0.4,IF(AH316="Moderado",0.6,IF(AH316="Mayor",0.8,IF(AH316="Catastrófico",1,))))))</f>
        <v>1</v>
      </c>
      <c r="AJ316" s="157" t="str">
        <f t="shared" ref="AJ316" si="1642">IF(OR(AND(AE316="Muy Baja",AH316="Leve"),AND(AE316="Muy Baja",AH316="Menor"),AND(AE316="Baja",AH316="Leve")),"Bajo",IF(OR(AND(AE316="Muy baja",AH316="Moderado"),AND(AE316="Baja",AH316="Menor"),AND(AE316="Baja",AH316="Moderado"),AND(AE316="Media",AH316="Leve"),AND(AE316="Media",AH316="Menor"),AND(AE316="Media",AH316="Moderado"),AND(AE316="Alta",AH316="Leve"),AND(AE316="Alta",AH316="Menor")),"Moderado",IF(OR(AND(AE316="Muy Baja",AH316="Mayor"),AND(AE316="Baja",AH316="Mayor"),AND(AE316="Media",AH316="Mayor"),AND(AE316="Alta",AH316="Moderado"),AND(AE316="Alta",AH316="Mayor"),AND(AE316="Muy Alta",AH316="Leve"),AND(AE316="Muy Alta",AH316="Menor"),AND(AE316="Muy Alta",AH316="Moderado"),AND(AE316="Muy Alta",AH316="Mayor")),"Alto",IF(OR(AND(AE316="Muy Baja",AH316="Catastrófico"),AND(AE316="Baja",AH316="Catastrófico"),AND(AE316="Media",AH316="Catastrófico"),AND(AE316="Alta",AH316="Catastrófico"),AND(AE316="Muy Alta",AH316="Catastrófico")),"Extremo",""))))</f>
        <v>Extremo</v>
      </c>
      <c r="AK316" s="196" t="str" cm="1">
        <f t="array" ref="AK316">_xlfn.IFS(AJ316="Bajo","Aceptar",AJ316="Moderado","Reducir",AJ316="Alto","Reducir",AJ316="Extremo","Reducir")</f>
        <v>Reducir</v>
      </c>
      <c r="AL316" s="20" t="str">
        <f>CONCATENATE(J316," Control"," 1")</f>
        <v>GTHU 54 Control 1</v>
      </c>
      <c r="AM316" s="22" t="s">
        <v>1600</v>
      </c>
      <c r="AN316" s="22" t="s">
        <v>1601</v>
      </c>
      <c r="AO316" s="22" t="s">
        <v>1602</v>
      </c>
      <c r="AP316" s="22" t="str">
        <f>CONCATENATE(AM316," ",AN316," a través del ",AO316)</f>
        <v xml:space="preserve">La OFICINA JURÍDICA - CONTROL INTERNO DISCIPLINARIO verifica el cumplimiento de términos procesales para evitar la prescripción del proceso a través del seguimiento mensual de la matriz de monitoreo de procesos disciplinarios </v>
      </c>
      <c r="AQ316" s="20" t="s">
        <v>54</v>
      </c>
      <c r="AR316" s="20" t="str">
        <f>IF(OR(AQ316="Preventivo",AQ316="Detectivo"),"Probabilidad",IF(AQ316="Correctivo","Impacto",""))</f>
        <v>Probabilidad</v>
      </c>
      <c r="AS316" s="20" t="s">
        <v>56</v>
      </c>
      <c r="AT316" s="20" t="str">
        <f>IF(AND(AQ316="Preventivo",AS316="Automático"),"50%",IF(AND(AQ316="Preventivo",AS316="Manual"),"40%",IF(AND(AQ316="Detectivo",AS316="Automático"),"40%",IF(AND(AQ316="Detectivo",AS316="Manual"),"30%",IF(AND(AQ316="Correctivo",AS316="Automático"),"35%",IF(AND(AQ316="Correctivo",AS316="Manual"),"25%",""))))))</f>
        <v>30%</v>
      </c>
      <c r="AU316" s="20" t="s">
        <v>5</v>
      </c>
      <c r="AV316" s="20" t="s">
        <v>2</v>
      </c>
      <c r="AW316" s="20" t="s">
        <v>3</v>
      </c>
      <c r="AX316" s="21">
        <f t="shared" ref="AX316" si="1643">+IF(AR316="Probabilidad",AF316-(AF316*AT316),AF316)</f>
        <v>0.28000000000000003</v>
      </c>
      <c r="AY316" s="20" t="str">
        <f t="shared" si="1434"/>
        <v>Baja</v>
      </c>
      <c r="AZ316" s="21">
        <f t="shared" ref="AZ316" si="1644">+IF(AR316="Impacto",AI316-(AI316*AT316),AI316)</f>
        <v>1</v>
      </c>
      <c r="BA316" s="20" t="str">
        <f t="shared" si="1436"/>
        <v>Catastrófico</v>
      </c>
      <c r="BB316" s="159" t="str">
        <f t="shared" ref="BB316" si="1645">IF(OR(AND(AY319="Muy Baja",BA319="Leve"),AND(AY319="Muy Baja",BA319="Menor"),AND(AY319="Baja",BA319="Leve")),"Bajo",IF(OR(AND(AY319="Muy baja",BA319="Moderado"),AND(AY319="Baja",BA319="Menor"),AND(AY319="Baja",BA319="Moderado"),AND(AY319="Media",BA319="Leve"),AND(AY319="Media",BA319="Menor"),AND(AY319="Media",BA319="Moderado"),AND(AY319="Alta",BA319="Leve"),AND(AY319="Alta",BA319="Menor")),"Moderado",IF(OR(AND(AY319="Muy Baja",BA319="Mayor"),AND(AY319="Baja",BA319="Mayor"),AND(AY319="Media",BA319="Mayor"),AND(AY319="Alta",BA319="Moderado"),AND(AY319="Alta",BA319="Mayor"),AND(AY319="Muy Alta",BA319="Leve"),AND(AY319="Muy Alta",BA319="Menor"),AND(AY319="Muy Alta",BA319="Moderado"),AND(AY319="Muy Alta",BA319="Mayor")),"Alto",IF(OR(AND(AY319="Muy Baja",BA319="Catastrófico"),AND(AY319="Baja",BA319="Catastrófico"),AND(AY319="Media",BA319="Catastrófico"),AND(AY319="Alta",BA319="Catastrófico"),AND(AY319="Muy Alta",BA319="Catastrófico")),"Extremo",""))))</f>
        <v>Alto</v>
      </c>
      <c r="BC316" s="159" t="str" cm="1">
        <f t="array" ref="BC316">_xlfn.IFS(BB316="Bajo","Aceptar",BB316="Moderado","Reducir",BB316="Alto","Reducir",BB316="Extremo","Reducir")</f>
        <v>Reducir</v>
      </c>
      <c r="BD316" s="197" t="str" cm="1">
        <f t="array" ref="BD316">_xlfn.IFS(BC316="Aceptar","No",BC316="Reducir","Si")</f>
        <v>Si</v>
      </c>
      <c r="BE316" s="20" t="str">
        <f>CONCATENATE(J316," Acción preventiva"," 1")</f>
        <v>GTHU 54 Acción preventiva 1</v>
      </c>
      <c r="BF316" s="22" t="s">
        <v>479</v>
      </c>
      <c r="BG316" s="22" t="s">
        <v>480</v>
      </c>
      <c r="BH316" s="22" t="s">
        <v>481</v>
      </c>
      <c r="BI316" s="20">
        <f t="shared" ref="BI316:BI319" si="1646">+SUM(BJ316:BU316)</f>
        <v>1</v>
      </c>
      <c r="BJ316" s="20"/>
      <c r="BK316" s="20"/>
      <c r="BL316" s="20"/>
      <c r="BM316" s="20"/>
      <c r="BN316" s="20"/>
      <c r="BO316" s="20"/>
      <c r="BP316" s="20"/>
      <c r="BQ316" s="20"/>
      <c r="BR316" s="20"/>
      <c r="BS316" s="20"/>
      <c r="BT316" s="20">
        <v>1</v>
      </c>
      <c r="BU316" s="20"/>
      <c r="BV316" s="200">
        <f t="shared" si="1394"/>
        <v>0</v>
      </c>
      <c r="BW316" s="37"/>
      <c r="BX316" s="37"/>
      <c r="BY316" s="37"/>
      <c r="BZ316" s="37"/>
      <c r="CA316" s="37"/>
      <c r="CB316" s="37"/>
      <c r="CC316" s="37"/>
      <c r="CD316" s="37"/>
      <c r="CE316" s="37"/>
      <c r="CF316" s="37"/>
      <c r="CG316" s="37"/>
      <c r="CH316" s="37"/>
      <c r="CI316" s="37">
        <f t="shared" si="1373"/>
        <v>0</v>
      </c>
      <c r="CJ316" s="38"/>
      <c r="CK316" s="23"/>
      <c r="CL316" s="24"/>
      <c r="CM316" s="166">
        <f t="shared" ref="CM316" si="1647">+AD316</f>
        <v>12</v>
      </c>
      <c r="CN316" s="25">
        <f t="shared" ref="CN316" si="1648">1-(CL316/CM316)</f>
        <v>1</v>
      </c>
      <c r="CO316" s="23" t="str" cm="1">
        <f t="array" ref="CO316">+_xlfn.IFS(CN316&lt;0.8,"Cambio",CN316&lt;0.9,"Revisión de control",CN316&gt;0.89,"Se mantiene")</f>
        <v>Se mantiene</v>
      </c>
      <c r="CP316" s="144"/>
      <c r="CQ316" s="144"/>
      <c r="CR316" s="144"/>
      <c r="CS316" s="144"/>
      <c r="CT316" s="25">
        <f>(_xlfn.IFS(CK316="",1,CK316="SI",0)+_xlfn.IFS(CP316="",1,CP316="SI",1,CP316="NO",0)+_xlfn.IFS(CQ316="",1,CQ316="SI",1,CQ316="NO",0)+_xlfn.IFS(CR316="",1,CR316="SI",1,CR316="NO",0)+_xlfn.IFS(CS316="",1,CS316="SI",1,CS316="NO",0))/5</f>
        <v>1</v>
      </c>
    </row>
    <row r="317" spans="1:98" ht="60" customHeight="1" x14ac:dyDescent="0.35">
      <c r="A317" s="147" t="s">
        <v>476</v>
      </c>
      <c r="B317" s="170"/>
      <c r="C317" s="149" t="s">
        <v>155</v>
      </c>
      <c r="D317" s="173"/>
      <c r="E317" s="176"/>
      <c r="F317" s="173"/>
      <c r="G317" s="208"/>
      <c r="H317" s="157"/>
      <c r="I317" s="182"/>
      <c r="J317" s="160"/>
      <c r="K317" s="160"/>
      <c r="L317" s="184"/>
      <c r="M317" s="186"/>
      <c r="N317" s="189"/>
      <c r="O317" s="192"/>
      <c r="P317" s="182"/>
      <c r="Q317" s="192"/>
      <c r="R317" s="182"/>
      <c r="S317" s="182"/>
      <c r="T317" s="182"/>
      <c r="U317" s="157"/>
      <c r="V317" s="162"/>
      <c r="W317" s="162"/>
      <c r="X317" s="194"/>
      <c r="Y317" s="160"/>
      <c r="Z317" s="160"/>
      <c r="AA317" s="164"/>
      <c r="AB317" s="164"/>
      <c r="AC317" s="164"/>
      <c r="AD317" s="195"/>
      <c r="AE317" s="157"/>
      <c r="AF317" s="158"/>
      <c r="AG317" s="157"/>
      <c r="AH317" s="157"/>
      <c r="AI317" s="158"/>
      <c r="AJ317" s="157"/>
      <c r="AK317" s="196"/>
      <c r="AL317" s="20" t="str">
        <f>CONCATENATE(J316," Control"," 2")</f>
        <v>GTHU 54 Control 2</v>
      </c>
      <c r="AM317" s="22" t="s">
        <v>1600</v>
      </c>
      <c r="AN317" s="22" t="s">
        <v>1603</v>
      </c>
      <c r="AO317" s="22" t="s">
        <v>1604</v>
      </c>
      <c r="AP317" s="22" t="str">
        <f>CONCATENATE(AM317," ",AN317," a través del ",AO317)</f>
        <v>La OFICINA JURÍDICA - CONTROL INTERNO DISCIPLINARIO archiva el proceso por prescripción a través del auto de notificación donde se comunica al interesado la decisión de fondo en el proceso</v>
      </c>
      <c r="AQ317" s="20" t="s">
        <v>55</v>
      </c>
      <c r="AR317" s="20" t="str">
        <f>IF(OR(AQ317="Preventivo",AQ317="Detectivo"),"Probabilidad",IF(AQ317="Correctivo","Impacto",""))</f>
        <v>Impacto</v>
      </c>
      <c r="AS317" s="20" t="s">
        <v>56</v>
      </c>
      <c r="AT317" s="20" t="str">
        <f>IF(AND(AQ317="Preventivo",AS317="Automático"),"50%",IF(AND(AQ317="Preventivo",AS317="Manual"),"40%",IF(AND(AQ317="Detectivo",AS317="Automático"),"40%",IF(AND(AQ317="Detectivo",AS317="Manual"),"30%",IF(AND(AQ317="Correctivo",AS317="Automático"),"35%",IF(AND(AQ317="Correctivo",AS317="Manual"),"25%",""))))))</f>
        <v>25%</v>
      </c>
      <c r="AU317" s="20" t="s">
        <v>5</v>
      </c>
      <c r="AV317" s="20" t="s">
        <v>2</v>
      </c>
      <c r="AW317" s="20" t="s">
        <v>3</v>
      </c>
      <c r="AX317" s="21">
        <f t="shared" ref="AX317:AX319" si="1649">+IF(AR317="Probabilidad",AX316-(AX316*AT317),AX316)</f>
        <v>0.28000000000000003</v>
      </c>
      <c r="AY317" s="20" t="str">
        <f t="shared" si="1434"/>
        <v>Baja</v>
      </c>
      <c r="AZ317" s="21">
        <f t="shared" ref="AZ317:AZ319" si="1650">+IF(AR317="Impacto",AZ316-(AZ316*AT317),AZ316)</f>
        <v>0.75</v>
      </c>
      <c r="BA317" s="20" t="str">
        <f t="shared" si="1436"/>
        <v>Mayor</v>
      </c>
      <c r="BB317" s="160"/>
      <c r="BC317" s="160"/>
      <c r="BD317" s="198"/>
      <c r="BE317" s="20" t="str">
        <f>CONCATENATE(J316," Acción preventiva"," 2")</f>
        <v>GTHU 54 Acción preventiva 2</v>
      </c>
      <c r="BF317" s="22"/>
      <c r="BG317" s="22"/>
      <c r="BH317" s="22"/>
      <c r="BI317" s="20">
        <f t="shared" si="1646"/>
        <v>0</v>
      </c>
      <c r="BJ317" s="20"/>
      <c r="BK317" s="20"/>
      <c r="BL317" s="20"/>
      <c r="BM317" s="20"/>
      <c r="BN317" s="20"/>
      <c r="BO317" s="20"/>
      <c r="BP317" s="20"/>
      <c r="BQ317" s="20"/>
      <c r="BR317" s="20"/>
      <c r="BS317" s="20"/>
      <c r="BT317" s="20"/>
      <c r="BU317" s="20"/>
      <c r="BV317" s="200"/>
      <c r="BW317" s="37"/>
      <c r="BX317" s="37"/>
      <c r="BY317" s="37"/>
      <c r="BZ317" s="37"/>
      <c r="CA317" s="37"/>
      <c r="CB317" s="37"/>
      <c r="CC317" s="37"/>
      <c r="CD317" s="37"/>
      <c r="CE317" s="37"/>
      <c r="CF317" s="37"/>
      <c r="CG317" s="37"/>
      <c r="CH317" s="37"/>
      <c r="CI317" s="37">
        <f t="shared" si="1373"/>
        <v>0</v>
      </c>
      <c r="CJ317" s="38"/>
      <c r="CK317" s="23"/>
      <c r="CL317" s="24"/>
      <c r="CM317" s="167"/>
      <c r="CN317" s="25">
        <f t="shared" ref="CN317" si="1651">1-(CL317/CM316)</f>
        <v>1</v>
      </c>
      <c r="CO317" s="23" t="str" cm="1">
        <f t="array" ref="CO317">+_xlfn.IFS(CN317&lt;0.8,"Cambio",CN317&lt;0.9,"Revisión de control",CN317&gt;0.89,"Se mantiene")</f>
        <v>Se mantiene</v>
      </c>
      <c r="CP317" s="144"/>
      <c r="CQ317" s="144"/>
      <c r="CR317" s="144"/>
      <c r="CS317" s="144"/>
      <c r="CT317" s="25">
        <f>(_xlfn.IFS(CK317="",1,CK317="SI",0)+_xlfn.IFS(CP317="",1,CP317="SI",1,CP317="NO",0)+_xlfn.IFS(CQ317="",1,CQ317="SI",1,CQ317="NO",0)+_xlfn.IFS(CR317="",1,CR317="SI",1,CR317="NO",0)+_xlfn.IFS(CS317="",1,CS317="SI",1,CS317="NO",0))/5</f>
        <v>1</v>
      </c>
    </row>
    <row r="318" spans="1:98" ht="60" customHeight="1" x14ac:dyDescent="0.35">
      <c r="A318" s="147" t="s">
        <v>476</v>
      </c>
      <c r="B318" s="170"/>
      <c r="C318" s="149" t="s">
        <v>155</v>
      </c>
      <c r="D318" s="173"/>
      <c r="E318" s="176"/>
      <c r="F318" s="173"/>
      <c r="G318" s="208"/>
      <c r="H318" s="157"/>
      <c r="I318" s="182"/>
      <c r="J318" s="160"/>
      <c r="K318" s="160"/>
      <c r="L318" s="184"/>
      <c r="M318" s="186"/>
      <c r="N318" s="189"/>
      <c r="O318" s="192"/>
      <c r="P318" s="182"/>
      <c r="Q318" s="192"/>
      <c r="R318" s="182"/>
      <c r="S318" s="182"/>
      <c r="T318" s="182"/>
      <c r="U318" s="157"/>
      <c r="V318" s="162"/>
      <c r="W318" s="162"/>
      <c r="X318" s="194"/>
      <c r="Y318" s="160"/>
      <c r="Z318" s="160"/>
      <c r="AA318" s="164"/>
      <c r="AB318" s="164"/>
      <c r="AC318" s="164"/>
      <c r="AD318" s="195"/>
      <c r="AE318" s="157"/>
      <c r="AF318" s="158"/>
      <c r="AG318" s="157"/>
      <c r="AH318" s="157"/>
      <c r="AI318" s="158"/>
      <c r="AJ318" s="157"/>
      <c r="AK318" s="196"/>
      <c r="AL318" s="20" t="str">
        <f>CONCATENATE(J316," Control"," 3")</f>
        <v>GTHU 54 Control 3</v>
      </c>
      <c r="AM318" s="22"/>
      <c r="AN318" s="22"/>
      <c r="AO318" s="22"/>
      <c r="AP318" s="22" t="str">
        <f t="shared" ref="AP318:AP319" si="1652">CONCATENATE(AM318," ",AN318," a través de ",AO318)</f>
        <v xml:space="preserve">  a través de </v>
      </c>
      <c r="AQ318" s="20"/>
      <c r="AR318" s="20" t="str">
        <f>IF(OR(AQ318="Preventivo",AQ318="Detectivo"),"Probabilidad",IF(AQ318="Correctivo","Impacto",""))</f>
        <v/>
      </c>
      <c r="AS318" s="20"/>
      <c r="AT318" s="20" t="str">
        <f>IF(AND(AQ318="Preventivo",AS318="Automático"),"50%",IF(AND(AQ318="Preventivo",AS318="Manual"),"40%",IF(AND(AQ318="Detectivo",AS318="Automático"),"40%",IF(AND(AQ318="Detectivo",AS318="Manual"),"30%",IF(AND(AQ318="Correctivo",AS318="Automático"),"35%",IF(AND(AQ318="Correctivo",AS318="Manual"),"25%",""))))))</f>
        <v/>
      </c>
      <c r="AU318" s="20"/>
      <c r="AV318" s="20"/>
      <c r="AW318" s="20"/>
      <c r="AX318" s="21">
        <f t="shared" si="1649"/>
        <v>0.28000000000000003</v>
      </c>
      <c r="AY318" s="20" t="str">
        <f t="shared" si="1434"/>
        <v>Baja</v>
      </c>
      <c r="AZ318" s="21">
        <f t="shared" si="1650"/>
        <v>0.75</v>
      </c>
      <c r="BA318" s="20" t="str">
        <f t="shared" si="1436"/>
        <v>Mayor</v>
      </c>
      <c r="BB318" s="160"/>
      <c r="BC318" s="160"/>
      <c r="BD318" s="198"/>
      <c r="BE318" s="20" t="str">
        <f>CONCATENATE(J316," Acción preventiva"," 3")</f>
        <v>GTHU 54 Acción preventiva 3</v>
      </c>
      <c r="BF318" s="22"/>
      <c r="BG318" s="22"/>
      <c r="BH318" s="22"/>
      <c r="BI318" s="20">
        <f t="shared" si="1646"/>
        <v>0</v>
      </c>
      <c r="BJ318" s="20"/>
      <c r="BK318" s="20"/>
      <c r="BL318" s="20"/>
      <c r="BM318" s="20"/>
      <c r="BN318" s="20"/>
      <c r="BO318" s="20"/>
      <c r="BP318" s="20"/>
      <c r="BQ318" s="20"/>
      <c r="BR318" s="20"/>
      <c r="BS318" s="20"/>
      <c r="BT318" s="20"/>
      <c r="BU318" s="20"/>
      <c r="BV318" s="200"/>
      <c r="BW318" s="37"/>
      <c r="BX318" s="37"/>
      <c r="BY318" s="37"/>
      <c r="BZ318" s="37"/>
      <c r="CA318" s="37"/>
      <c r="CB318" s="37"/>
      <c r="CC318" s="37"/>
      <c r="CD318" s="37"/>
      <c r="CE318" s="37"/>
      <c r="CF318" s="37"/>
      <c r="CG318" s="37"/>
      <c r="CH318" s="37"/>
      <c r="CI318" s="37">
        <f t="shared" si="1373"/>
        <v>0</v>
      </c>
      <c r="CJ318" s="38"/>
      <c r="CK318" s="23"/>
      <c r="CL318" s="24"/>
      <c r="CM318" s="167"/>
      <c r="CN318" s="25">
        <f t="shared" ref="CN318" si="1653">1-(CL318/CM316)</f>
        <v>1</v>
      </c>
      <c r="CO318" s="23" t="str" cm="1">
        <f t="array" ref="CO318">+_xlfn.IFS(CN318&lt;0.8,"Cambio",CN318&lt;0.9,"Revisión de control",CN318&gt;0.89,"Se mantiene")</f>
        <v>Se mantiene</v>
      </c>
      <c r="CP318" s="144"/>
      <c r="CQ318" s="144"/>
      <c r="CR318" s="144"/>
      <c r="CS318" s="144"/>
      <c r="CT318" s="25">
        <f>(_xlfn.IFS(CK318="",1,CK318="SI",0)+_xlfn.IFS(CP318="",1,CP318="SI",1,CP318="NO",0)+_xlfn.IFS(CQ318="",1,CQ318="SI",1,CQ318="NO",0)+_xlfn.IFS(CR318="",1,CR318="SI",1,CR318="NO",0)+_xlfn.IFS(CS318="",1,CS318="SI",1,CS318="NO",0))/5</f>
        <v>1</v>
      </c>
    </row>
    <row r="319" spans="1:98" ht="60" customHeight="1" x14ac:dyDescent="0.35">
      <c r="A319" s="147" t="s">
        <v>476</v>
      </c>
      <c r="B319" s="171"/>
      <c r="C319" s="149" t="s">
        <v>155</v>
      </c>
      <c r="D319" s="174"/>
      <c r="E319" s="177"/>
      <c r="F319" s="174"/>
      <c r="G319" s="208"/>
      <c r="H319" s="157"/>
      <c r="I319" s="183"/>
      <c r="J319" s="161"/>
      <c r="K319" s="161"/>
      <c r="L319" s="184"/>
      <c r="M319" s="187"/>
      <c r="N319" s="190"/>
      <c r="O319" s="193"/>
      <c r="P319" s="183"/>
      <c r="Q319" s="193"/>
      <c r="R319" s="183"/>
      <c r="S319" s="183"/>
      <c r="T319" s="183"/>
      <c r="U319" s="157"/>
      <c r="V319" s="162"/>
      <c r="W319" s="162"/>
      <c r="X319" s="194"/>
      <c r="Y319" s="161"/>
      <c r="Z319" s="161"/>
      <c r="AA319" s="165"/>
      <c r="AB319" s="165"/>
      <c r="AC319" s="165"/>
      <c r="AD319" s="195"/>
      <c r="AE319" s="157"/>
      <c r="AF319" s="158"/>
      <c r="AG319" s="157"/>
      <c r="AH319" s="157"/>
      <c r="AI319" s="158"/>
      <c r="AJ319" s="157"/>
      <c r="AK319" s="196"/>
      <c r="AL319" s="20" t="str">
        <f>CONCATENATE(J316," Control"," 4")</f>
        <v>GTHU 54 Control 4</v>
      </c>
      <c r="AM319" s="22"/>
      <c r="AN319" s="22"/>
      <c r="AO319" s="22"/>
      <c r="AP319" s="22" t="str">
        <f t="shared" si="1652"/>
        <v xml:space="preserve">  a través de </v>
      </c>
      <c r="AQ319" s="20"/>
      <c r="AR319" s="20" t="str">
        <f>IF(OR(AQ319="Preventivo",AQ319="Detectivo"),"Probabilidad",IF(AQ319="Correctivo","Impacto",""))</f>
        <v/>
      </c>
      <c r="AS319" s="20"/>
      <c r="AT319" s="20" t="str">
        <f>IF(AND(AQ319="Preventivo",AS319="Automático"),"50%",IF(AND(AQ319="Preventivo",AS319="Manual"),"40%",IF(AND(AQ319="Detectivo",AS319="Automático"),"40%",IF(AND(AQ319="Detectivo",AS319="Manual"),"30%",IF(AND(AQ319="Correctivo",AS319="Automático"),"35%",IF(AND(AQ319="Correctivo",AS319="Manual"),"25%",""))))))</f>
        <v/>
      </c>
      <c r="AU319" s="20"/>
      <c r="AV319" s="20"/>
      <c r="AW319" s="20"/>
      <c r="AX319" s="21">
        <f t="shared" si="1649"/>
        <v>0.28000000000000003</v>
      </c>
      <c r="AY319" s="20" t="str">
        <f t="shared" si="1434"/>
        <v>Baja</v>
      </c>
      <c r="AZ319" s="21">
        <f t="shared" si="1650"/>
        <v>0.75</v>
      </c>
      <c r="BA319" s="20" t="str">
        <f t="shared" si="1436"/>
        <v>Mayor</v>
      </c>
      <c r="BB319" s="161"/>
      <c r="BC319" s="161"/>
      <c r="BD319" s="199"/>
      <c r="BE319" s="20" t="str">
        <f>CONCATENATE(J316," Acción preventiva"," 4")</f>
        <v>GTHU 54 Acción preventiva 4</v>
      </c>
      <c r="BF319" s="22"/>
      <c r="BG319" s="22"/>
      <c r="BH319" s="22"/>
      <c r="BI319" s="20">
        <f t="shared" si="1646"/>
        <v>0</v>
      </c>
      <c r="BJ319" s="20"/>
      <c r="BK319" s="20"/>
      <c r="BL319" s="20"/>
      <c r="BM319" s="20"/>
      <c r="BN319" s="20"/>
      <c r="BO319" s="20"/>
      <c r="BP319" s="20"/>
      <c r="BQ319" s="20"/>
      <c r="BR319" s="20"/>
      <c r="BS319" s="20"/>
      <c r="BT319" s="20"/>
      <c r="BU319" s="20"/>
      <c r="BV319" s="200"/>
      <c r="BW319" s="37"/>
      <c r="BX319" s="37"/>
      <c r="BY319" s="37"/>
      <c r="BZ319" s="37"/>
      <c r="CA319" s="37"/>
      <c r="CB319" s="37"/>
      <c r="CC319" s="37"/>
      <c r="CD319" s="37"/>
      <c r="CE319" s="37"/>
      <c r="CF319" s="37"/>
      <c r="CG319" s="37"/>
      <c r="CH319" s="37"/>
      <c r="CI319" s="37">
        <f t="shared" si="1373"/>
        <v>0</v>
      </c>
      <c r="CJ319" s="38"/>
      <c r="CK319" s="23"/>
      <c r="CL319" s="24"/>
      <c r="CM319" s="168"/>
      <c r="CN319" s="25">
        <f t="shared" ref="CN319" si="1654">1-(CL319/CM316)</f>
        <v>1</v>
      </c>
      <c r="CO319" s="23" t="str" cm="1">
        <f t="array" ref="CO319">+_xlfn.IFS(CN319&lt;0.8,"Cambio",CN319&lt;0.9,"Revisión de control",CN319&gt;0.89,"Se mantiene")</f>
        <v>Se mantiene</v>
      </c>
      <c r="CP319" s="144"/>
      <c r="CQ319" s="144"/>
      <c r="CR319" s="144"/>
      <c r="CS319" s="144"/>
      <c r="CT319" s="25">
        <f>(_xlfn.IFS(CK319="",1,CK319="SI",0)+_xlfn.IFS(CP319="",1,CP319="SI",1,CP319="NO",0)+_xlfn.IFS(CQ319="",1,CQ319="SI",1,CQ319="NO",0)+_xlfn.IFS(CR319="",1,CR319="SI",1,CR319="NO",0)+_xlfn.IFS(CS319="",1,CS319="SI",1,CS319="NO",0))/5</f>
        <v>1</v>
      </c>
    </row>
    <row r="320" spans="1:98" ht="60" hidden="1" customHeight="1" x14ac:dyDescent="0.35">
      <c r="A320" s="147"/>
      <c r="B320" s="227" t="s">
        <v>154</v>
      </c>
      <c r="C320" s="149" t="s">
        <v>155</v>
      </c>
      <c r="D320" s="172" t="str">
        <f>VLOOKUP(B320,Datos!$B$65:$F$80,3,FALSE)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20" s="175" t="str">
        <f>VLOOKUP(B320,Datos!$B$65:$F$80,5,FALSE)</f>
        <v>La posibilidad de incumplir con la administración del Talento Humano de la Agencia y promover su desarrollo</v>
      </c>
      <c r="F320" s="172" t="str">
        <f>VLOOKUP(B320,Datos!$B$65:$F$80,4,FALSE)</f>
        <v>Inicia con la planeación, selección y vinculación del personal idóneo, competente y con las habilidades requeridas y, termina con el retiro del servidor público.</v>
      </c>
      <c r="G320" s="208" t="s">
        <v>657</v>
      </c>
      <c r="H320" s="157"/>
      <c r="I320" s="181">
        <f t="shared" ref="I320" si="1655">IF(K320="",0,1)</f>
        <v>0</v>
      </c>
      <c r="J320" s="159" t="str">
        <f t="shared" ref="J320" si="1656">CONCATENATE(C320," ",K320)</f>
        <v xml:space="preserve">GTHU </v>
      </c>
      <c r="K320" s="159"/>
      <c r="L320" s="184"/>
      <c r="M320" s="185">
        <f ca="1">+TODAY()-L320</f>
        <v>46151</v>
      </c>
      <c r="N320" s="188"/>
      <c r="O320" s="191"/>
      <c r="P320" s="181" t="e">
        <f>VLOOKUP(O320,Datos!$B$20:$D$25,3,FALSE)</f>
        <v>#N/A</v>
      </c>
      <c r="Q320" s="191"/>
      <c r="R320" s="181" t="e">
        <f>VLOOKUP(Q320,Datos!$C$20:$D$25,2,FALSE)</f>
        <v>#N/A</v>
      </c>
      <c r="S320" s="181" t="e">
        <f t="shared" ref="S320" si="1657">+IF(P320="",R320,IF(R320="",P320,IF(P320&gt;R320,P320,R320)))</f>
        <v>#N/A</v>
      </c>
      <c r="T320" s="181" t="e" cm="1">
        <f t="array" ref="T320">_xlfn.IFS(S320=P320,O320,S320=R320,Q320)</f>
        <v>#N/A</v>
      </c>
      <c r="U320" s="157"/>
      <c r="V320" s="162"/>
      <c r="W320" s="162"/>
      <c r="X320" s="194" t="str">
        <f t="shared" ref="X320" si="1658">CONCATENATE("Posibilidad de"," ",U320," ",V320," debido ",W320)</f>
        <v xml:space="preserve">Posibilidad de   debido </v>
      </c>
      <c r="Y320" s="159"/>
      <c r="Z320" s="159"/>
      <c r="AA320" s="163"/>
      <c r="AB320" s="163"/>
      <c r="AC320" s="163"/>
      <c r="AD320" s="195"/>
      <c r="AE320" s="157" t="str">
        <f t="shared" ref="AE320" si="1659">IF(AD320&lt;=0,"",IF(AD320&lt;=2,"Muy Baja",IF(AD320&lt;=24,"Baja",IF(AD320&lt;=500,"Media",IF(AD320&lt;=5000,"Alta","Muy Alta")))))</f>
        <v/>
      </c>
      <c r="AF320" s="158" t="str">
        <f t="shared" ref="AF320" si="1660">IF(AE320="","",IF(AE320="Muy Baja",0.2,IF(AE320="Baja",0.4,IF(AE320="Media",0.6,IF(AE320="Alta",0.8,IF(AE320="Muy Alta",1,))))))</f>
        <v/>
      </c>
      <c r="AG320" s="158" t="e">
        <f t="shared" ref="AG320" si="1661">+T320</f>
        <v>#N/A</v>
      </c>
      <c r="AH320" s="157" t="e" cm="1">
        <f t="array" ref="AH320">_xlfn.IFS(AG320=Datos!$C$6,"Leve",AG320=Datos!$D$6,"Leve",AG320=Datos!$C$7,"Menor",AG320=Datos!$D$7,"Menor",AG320=Datos!$C$8,"Moderado",AG320=Datos!$D$8,"Moderado",AG320=Datos!$C$9,"Mayor",AG320=Datos!$D$9,"Mayor",AG320=Datos!$C$10,"Catastrófico",AG320=Datos!$D$10,"Catastrófico")</f>
        <v>#N/A</v>
      </c>
      <c r="AI320" s="158" t="e">
        <f t="shared" ref="AI320" si="1662">IF(AH320="","",IF(AH320="Leve",0.2,IF(AH320="Menor",0.4,IF(AH320="Moderado",0.6,IF(AH320="Mayor",0.8,IF(AH320="Catastrófico",1,))))))</f>
        <v>#N/A</v>
      </c>
      <c r="AJ320" s="157" t="e">
        <f t="shared" ref="AJ320" si="1663">IF(OR(AND(AE320="Muy Baja",AH320="Leve"),AND(AE320="Muy Baja",AH320="Menor"),AND(AE320="Baja",AH320="Leve")),"Bajo",IF(OR(AND(AE320="Muy baja",AH320="Moderado"),AND(AE320="Baja",AH320="Menor"),AND(AE320="Baja",AH320="Moderado"),AND(AE320="Media",AH320="Leve"),AND(AE320="Media",AH320="Menor"),AND(AE320="Media",AH320="Moderado"),AND(AE320="Alta",AH320="Leve"),AND(AE320="Alta",AH320="Menor")),"Moderado",IF(OR(AND(AE320="Muy Baja",AH320="Mayor"),AND(AE320="Baja",AH320="Mayor"),AND(AE320="Media",AH320="Mayor"),AND(AE320="Alta",AH320="Moderado"),AND(AE320="Alta",AH320="Mayor"),AND(AE320="Muy Alta",AH320="Leve"),AND(AE320="Muy Alta",AH320="Menor"),AND(AE320="Muy Alta",AH320="Moderado"),AND(AE320="Muy Alta",AH320="Mayor")),"Alto",IF(OR(AND(AE320="Muy Baja",AH320="Catastrófico"),AND(AE320="Baja",AH320="Catastrófico"),AND(AE320="Media",AH320="Catastrófico"),AND(AE320="Alta",AH320="Catastrófico"),AND(AE320="Muy Alta",AH320="Catastrófico")),"Extremo",""))))</f>
        <v>#N/A</v>
      </c>
      <c r="AK320" s="196" t="e" cm="1">
        <f t="array" ref="AK320">_xlfn.IFS(AJ320="Bajo","Aceptar",AJ320="Moderado","Reducir",AJ320="Alto","Reducir",AJ320="Extremo","Reducir")</f>
        <v>#N/A</v>
      </c>
      <c r="AL320" s="20" t="str">
        <f>CONCATENATE(J320," Control"," 1")</f>
        <v>GTHU  Control 1</v>
      </c>
      <c r="AM320" s="22"/>
      <c r="AN320" s="22"/>
      <c r="AO320" s="22"/>
      <c r="AP320" s="22" t="str">
        <f t="shared" ref="AP320:AP323" si="1664">CONCATENATE(AM320," ",AN320," a través de ",AO320)</f>
        <v xml:space="preserve">  a través de </v>
      </c>
      <c r="AQ320" s="20"/>
      <c r="AR320" s="20" t="str">
        <f t="shared" si="1494"/>
        <v/>
      </c>
      <c r="AS320" s="20"/>
      <c r="AT320" s="20" t="str">
        <f t="shared" si="1495"/>
        <v/>
      </c>
      <c r="AU320" s="20"/>
      <c r="AV320" s="20"/>
      <c r="AW320" s="20"/>
      <c r="AX320" s="21" t="str">
        <f t="shared" ref="AX320" si="1665">+IF(AR320="Probabilidad",AF320-(AF320*AT320),AF320)</f>
        <v/>
      </c>
      <c r="AY320" s="20" t="str">
        <f t="shared" si="1434"/>
        <v/>
      </c>
      <c r="AZ320" s="21" t="e">
        <f t="shared" ref="AZ320" si="1666">+IF(AR320="Impacto",AI320-(AI320*AT320),AI320)</f>
        <v>#N/A</v>
      </c>
      <c r="BA320" s="20" t="str">
        <f t="shared" si="1436"/>
        <v/>
      </c>
      <c r="BB320" s="159" t="str">
        <f t="shared" ref="BB320" si="1667">IF(OR(AND(AY323="Muy Baja",BA323="Leve"),AND(AY323="Muy Baja",BA323="Menor"),AND(AY323="Baja",BA323="Leve")),"Bajo",IF(OR(AND(AY323="Muy baja",BA323="Moderado"),AND(AY323="Baja",BA323="Menor"),AND(AY323="Baja",BA323="Moderado"),AND(AY323="Media",BA323="Leve"),AND(AY323="Media",BA323="Menor"),AND(AY323="Media",BA323="Moderado"),AND(AY323="Alta",BA323="Leve"),AND(AY323="Alta",BA323="Menor")),"Moderado",IF(OR(AND(AY323="Muy Baja",BA323="Mayor"),AND(AY323="Baja",BA323="Mayor"),AND(AY323="Media",BA323="Mayor"),AND(AY323="Alta",BA323="Moderado"),AND(AY323="Alta",BA323="Mayor"),AND(AY323="Muy Alta",BA323="Leve"),AND(AY323="Muy Alta",BA323="Menor"),AND(AY323="Muy Alta",BA323="Moderado"),AND(AY323="Muy Alta",BA323="Mayor")),"Alto",IF(OR(AND(AY323="Muy Baja",BA323="Catastrófico"),AND(AY323="Baja",BA323="Catastrófico"),AND(AY323="Media",BA323="Catastrófico"),AND(AY323="Alta",BA323="Catastrófico"),AND(AY323="Muy Alta",BA323="Catastrófico")),"Extremo",""))))</f>
        <v/>
      </c>
      <c r="BC320" s="159" t="e" cm="1">
        <f t="array" ref="BC320">_xlfn.IFS(BB320="Bajo","Aceptar",BB320="Moderado","Reducir",BB320="Alto","Reducir",BB320="Extremo","Reducir")</f>
        <v>#N/A</v>
      </c>
      <c r="BD320" s="197" t="e" cm="1">
        <f t="array" ref="BD320">_xlfn.IFS(BC320="Aceptar","No",BC320="Reducir","Si")</f>
        <v>#N/A</v>
      </c>
      <c r="BE320" s="20" t="str">
        <f>CONCATENATE(J320," Acción preventiva"," 1")</f>
        <v>GTHU  Acción preventiva 1</v>
      </c>
      <c r="BF320" s="22"/>
      <c r="BG320" s="22"/>
      <c r="BH320" s="22"/>
      <c r="BI320" s="20">
        <f t="shared" si="1584"/>
        <v>0</v>
      </c>
      <c r="BJ320" s="20"/>
      <c r="BK320" s="20"/>
      <c r="BL320" s="20"/>
      <c r="BM320" s="20"/>
      <c r="BN320" s="20"/>
      <c r="BO320" s="20"/>
      <c r="BP320" s="20"/>
      <c r="BQ320" s="20"/>
      <c r="BR320" s="20"/>
      <c r="BS320" s="20"/>
      <c r="BT320" s="20"/>
      <c r="BU320" s="20"/>
      <c r="BV320" s="200"/>
      <c r="BW320" s="37"/>
      <c r="BX320" s="37"/>
      <c r="BY320" s="37"/>
      <c r="BZ320" s="37"/>
      <c r="CA320" s="37"/>
      <c r="CB320" s="37"/>
      <c r="CC320" s="37"/>
      <c r="CD320" s="37"/>
      <c r="CE320" s="37"/>
      <c r="CF320" s="37"/>
      <c r="CG320" s="37"/>
      <c r="CH320" s="37"/>
      <c r="CI320" s="37">
        <f t="shared" si="1373"/>
        <v>0</v>
      </c>
      <c r="CJ320" s="38"/>
      <c r="CK320" s="23"/>
      <c r="CL320" s="24"/>
      <c r="CM320" s="166">
        <f t="shared" ref="CM320" si="1668">+AD320</f>
        <v>0</v>
      </c>
      <c r="CN320" s="25" t="e">
        <f t="shared" ref="CN320" si="1669">1-(CL320/CM320)</f>
        <v>#DIV/0!</v>
      </c>
      <c r="CO320" s="23" t="e" cm="1">
        <f t="array" ref="CO320">+_xlfn.IFS(CN320&lt;0.8,"Cambio",CN320&lt;0.9,"Revisión de control",CN320&gt;0.89,"Se mantiene")</f>
        <v>#DIV/0!</v>
      </c>
      <c r="CP320" s="144"/>
      <c r="CQ320" s="144"/>
      <c r="CR320" s="144"/>
      <c r="CS320" s="144"/>
      <c r="CT320" s="25">
        <f t="shared" ref="CT320:CT323" si="1670">(_xlfn.IFS(CK320="",1,CK320="SI",0)+_xlfn.IFS(CP320="",1,CP320="SI",1,CP320="NO",0)+_xlfn.IFS(CQ320="",1,CQ320="SI",1,CQ320="NO",0)+_xlfn.IFS(CR320="",1,CR320="SI",1,CR320="NO",0)+_xlfn.IFS(CS320="",1,CS320="SI",1,CS320="NO",0))/5</f>
        <v>1</v>
      </c>
    </row>
    <row r="321" spans="1:98" ht="60" hidden="1" customHeight="1" x14ac:dyDescent="0.35">
      <c r="A321" s="147"/>
      <c r="B321" s="228"/>
      <c r="C321" s="149" t="s">
        <v>155</v>
      </c>
      <c r="D321" s="173"/>
      <c r="E321" s="176"/>
      <c r="F321" s="173"/>
      <c r="G321" s="208"/>
      <c r="H321" s="157"/>
      <c r="I321" s="182"/>
      <c r="J321" s="160"/>
      <c r="K321" s="160"/>
      <c r="L321" s="184"/>
      <c r="M321" s="186"/>
      <c r="N321" s="189"/>
      <c r="O321" s="192"/>
      <c r="P321" s="182"/>
      <c r="Q321" s="192"/>
      <c r="R321" s="182"/>
      <c r="S321" s="182"/>
      <c r="T321" s="182"/>
      <c r="U321" s="157"/>
      <c r="V321" s="162"/>
      <c r="W321" s="162"/>
      <c r="X321" s="194"/>
      <c r="Y321" s="160"/>
      <c r="Z321" s="160"/>
      <c r="AA321" s="164"/>
      <c r="AB321" s="164"/>
      <c r="AC321" s="164"/>
      <c r="AD321" s="195"/>
      <c r="AE321" s="157"/>
      <c r="AF321" s="158"/>
      <c r="AG321" s="157"/>
      <c r="AH321" s="157"/>
      <c r="AI321" s="158"/>
      <c r="AJ321" s="157"/>
      <c r="AK321" s="196"/>
      <c r="AL321" s="20" t="str">
        <f>CONCATENATE(J320," Control"," 2")</f>
        <v>GTHU  Control 2</v>
      </c>
      <c r="AM321" s="22"/>
      <c r="AN321" s="22"/>
      <c r="AO321" s="22"/>
      <c r="AP321" s="22" t="str">
        <f t="shared" si="1664"/>
        <v xml:space="preserve">  a través de </v>
      </c>
      <c r="AQ321" s="20"/>
      <c r="AR321" s="20" t="str">
        <f t="shared" si="1494"/>
        <v/>
      </c>
      <c r="AS321" s="20"/>
      <c r="AT321" s="20" t="str">
        <f t="shared" si="1495"/>
        <v/>
      </c>
      <c r="AU321" s="20"/>
      <c r="AV321" s="20"/>
      <c r="AW321" s="20"/>
      <c r="AX321" s="21" t="str">
        <f t="shared" ref="AX321:AX323" si="1671">+IF(AR321="Probabilidad",AX320-(AX320*AT321),AX320)</f>
        <v/>
      </c>
      <c r="AY321" s="20" t="str">
        <f t="shared" si="1434"/>
        <v/>
      </c>
      <c r="AZ321" s="21" t="e">
        <f t="shared" ref="AZ321:AZ323" si="1672">+IF(AR321="Impacto",AZ320-(AZ320*AT321),AZ320)</f>
        <v>#N/A</v>
      </c>
      <c r="BA321" s="20" t="str">
        <f t="shared" si="1436"/>
        <v/>
      </c>
      <c r="BB321" s="160"/>
      <c r="BC321" s="160"/>
      <c r="BD321" s="198"/>
      <c r="BE321" s="20" t="str">
        <f>CONCATENATE(J320," Acción preventiva"," 2")</f>
        <v>GTHU  Acción preventiva 2</v>
      </c>
      <c r="BF321" s="22"/>
      <c r="BG321" s="22"/>
      <c r="BH321" s="22"/>
      <c r="BI321" s="20">
        <f t="shared" si="1584"/>
        <v>0</v>
      </c>
      <c r="BJ321" s="20"/>
      <c r="BK321" s="20"/>
      <c r="BL321" s="20"/>
      <c r="BM321" s="20"/>
      <c r="BN321" s="20"/>
      <c r="BO321" s="20"/>
      <c r="BP321" s="20"/>
      <c r="BQ321" s="20"/>
      <c r="BR321" s="20"/>
      <c r="BS321" s="20"/>
      <c r="BT321" s="20"/>
      <c r="BU321" s="20"/>
      <c r="BV321" s="200"/>
      <c r="BW321" s="37"/>
      <c r="BX321" s="37"/>
      <c r="BY321" s="37"/>
      <c r="BZ321" s="37"/>
      <c r="CA321" s="37"/>
      <c r="CB321" s="37"/>
      <c r="CC321" s="37"/>
      <c r="CD321" s="37"/>
      <c r="CE321" s="37"/>
      <c r="CF321" s="37"/>
      <c r="CG321" s="37"/>
      <c r="CH321" s="37"/>
      <c r="CI321" s="37">
        <f t="shared" si="1373"/>
        <v>0</v>
      </c>
      <c r="CJ321" s="38"/>
      <c r="CK321" s="23"/>
      <c r="CL321" s="24"/>
      <c r="CM321" s="167"/>
      <c r="CN321" s="25" t="e">
        <f t="shared" ref="CN321" si="1673">1-(CL321/CM320)</f>
        <v>#DIV/0!</v>
      </c>
      <c r="CO321" s="23" t="e" cm="1">
        <f t="array" ref="CO321">+_xlfn.IFS(CN321&lt;0.8,"Cambio",CN321&lt;0.9,"Revisión de control",CN321&gt;0.89,"Se mantiene")</f>
        <v>#DIV/0!</v>
      </c>
      <c r="CP321" s="144"/>
      <c r="CQ321" s="144"/>
      <c r="CR321" s="144"/>
      <c r="CS321" s="144"/>
      <c r="CT321" s="25">
        <f t="shared" si="1670"/>
        <v>1</v>
      </c>
    </row>
    <row r="322" spans="1:98" ht="60" hidden="1" customHeight="1" x14ac:dyDescent="0.35">
      <c r="A322" s="147"/>
      <c r="B322" s="228"/>
      <c r="C322" s="149" t="s">
        <v>155</v>
      </c>
      <c r="D322" s="173"/>
      <c r="E322" s="176"/>
      <c r="F322" s="173"/>
      <c r="G322" s="208"/>
      <c r="H322" s="157"/>
      <c r="I322" s="182"/>
      <c r="J322" s="160"/>
      <c r="K322" s="160"/>
      <c r="L322" s="184"/>
      <c r="M322" s="186"/>
      <c r="N322" s="189"/>
      <c r="O322" s="192"/>
      <c r="P322" s="182"/>
      <c r="Q322" s="192"/>
      <c r="R322" s="182"/>
      <c r="S322" s="182"/>
      <c r="T322" s="182"/>
      <c r="U322" s="157"/>
      <c r="V322" s="162"/>
      <c r="W322" s="162"/>
      <c r="X322" s="194"/>
      <c r="Y322" s="160"/>
      <c r="Z322" s="160"/>
      <c r="AA322" s="164"/>
      <c r="AB322" s="164"/>
      <c r="AC322" s="164"/>
      <c r="AD322" s="195"/>
      <c r="AE322" s="157"/>
      <c r="AF322" s="158"/>
      <c r="AG322" s="157"/>
      <c r="AH322" s="157"/>
      <c r="AI322" s="158"/>
      <c r="AJ322" s="157"/>
      <c r="AK322" s="196"/>
      <c r="AL322" s="20" t="str">
        <f>CONCATENATE(J320," Control"," 3")</f>
        <v>GTHU  Control 3</v>
      </c>
      <c r="AM322" s="22"/>
      <c r="AN322" s="22"/>
      <c r="AO322" s="22"/>
      <c r="AP322" s="22" t="str">
        <f t="shared" si="1664"/>
        <v xml:space="preserve">  a través de </v>
      </c>
      <c r="AQ322" s="20"/>
      <c r="AR322" s="20" t="str">
        <f t="shared" si="1494"/>
        <v/>
      </c>
      <c r="AS322" s="20"/>
      <c r="AT322" s="20" t="str">
        <f t="shared" si="1495"/>
        <v/>
      </c>
      <c r="AU322" s="20"/>
      <c r="AV322" s="20"/>
      <c r="AW322" s="20"/>
      <c r="AX322" s="21" t="str">
        <f t="shared" si="1671"/>
        <v/>
      </c>
      <c r="AY322" s="20" t="str">
        <f t="shared" si="1434"/>
        <v/>
      </c>
      <c r="AZ322" s="21" t="e">
        <f t="shared" si="1672"/>
        <v>#N/A</v>
      </c>
      <c r="BA322" s="20" t="str">
        <f t="shared" si="1436"/>
        <v/>
      </c>
      <c r="BB322" s="160"/>
      <c r="BC322" s="160"/>
      <c r="BD322" s="198"/>
      <c r="BE322" s="20" t="str">
        <f>CONCATENATE(J320," Acción preventiva"," 3")</f>
        <v>GTHU  Acción preventiva 3</v>
      </c>
      <c r="BF322" s="22"/>
      <c r="BG322" s="22"/>
      <c r="BH322" s="22"/>
      <c r="BI322" s="20">
        <f t="shared" si="1584"/>
        <v>0</v>
      </c>
      <c r="BJ322" s="20"/>
      <c r="BK322" s="20"/>
      <c r="BL322" s="20"/>
      <c r="BM322" s="20"/>
      <c r="BN322" s="20"/>
      <c r="BO322" s="20"/>
      <c r="BP322" s="20"/>
      <c r="BQ322" s="20"/>
      <c r="BR322" s="20"/>
      <c r="BS322" s="20"/>
      <c r="BT322" s="20"/>
      <c r="BU322" s="20"/>
      <c r="BV322" s="200"/>
      <c r="BW322" s="37"/>
      <c r="BX322" s="37"/>
      <c r="BY322" s="37"/>
      <c r="BZ322" s="37"/>
      <c r="CA322" s="37"/>
      <c r="CB322" s="37"/>
      <c r="CC322" s="37"/>
      <c r="CD322" s="37"/>
      <c r="CE322" s="37"/>
      <c r="CF322" s="37"/>
      <c r="CG322" s="37"/>
      <c r="CH322" s="37"/>
      <c r="CI322" s="37">
        <f t="shared" si="1373"/>
        <v>0</v>
      </c>
      <c r="CJ322" s="38"/>
      <c r="CK322" s="23"/>
      <c r="CL322" s="24"/>
      <c r="CM322" s="167"/>
      <c r="CN322" s="25" t="e">
        <f t="shared" ref="CN322" si="1674">1-(CL322/CM320)</f>
        <v>#DIV/0!</v>
      </c>
      <c r="CO322" s="23" t="e" cm="1">
        <f t="array" ref="CO322">+_xlfn.IFS(CN322&lt;0.8,"Cambio",CN322&lt;0.9,"Revisión de control",CN322&gt;0.89,"Se mantiene")</f>
        <v>#DIV/0!</v>
      </c>
      <c r="CP322" s="144"/>
      <c r="CQ322" s="144"/>
      <c r="CR322" s="144"/>
      <c r="CS322" s="144"/>
      <c r="CT322" s="25">
        <f t="shared" si="1670"/>
        <v>1</v>
      </c>
    </row>
    <row r="323" spans="1:98" ht="60" hidden="1" customHeight="1" x14ac:dyDescent="0.35">
      <c r="A323" s="147"/>
      <c r="B323" s="229"/>
      <c r="C323" s="149" t="s">
        <v>155</v>
      </c>
      <c r="D323" s="174"/>
      <c r="E323" s="177"/>
      <c r="F323" s="174"/>
      <c r="G323" s="208"/>
      <c r="H323" s="157"/>
      <c r="I323" s="183"/>
      <c r="J323" s="161"/>
      <c r="K323" s="161"/>
      <c r="L323" s="184"/>
      <c r="M323" s="187"/>
      <c r="N323" s="190"/>
      <c r="O323" s="193"/>
      <c r="P323" s="183"/>
      <c r="Q323" s="193"/>
      <c r="R323" s="183"/>
      <c r="S323" s="183"/>
      <c r="T323" s="183"/>
      <c r="U323" s="157"/>
      <c r="V323" s="162"/>
      <c r="W323" s="162"/>
      <c r="X323" s="194"/>
      <c r="Y323" s="161"/>
      <c r="Z323" s="161"/>
      <c r="AA323" s="165"/>
      <c r="AB323" s="165"/>
      <c r="AC323" s="165"/>
      <c r="AD323" s="195"/>
      <c r="AE323" s="157"/>
      <c r="AF323" s="158"/>
      <c r="AG323" s="157"/>
      <c r="AH323" s="157"/>
      <c r="AI323" s="158"/>
      <c r="AJ323" s="157"/>
      <c r="AK323" s="196"/>
      <c r="AL323" s="20" t="str">
        <f>CONCATENATE(J320," Control"," 4")</f>
        <v>GTHU  Control 4</v>
      </c>
      <c r="AM323" s="22"/>
      <c r="AN323" s="22"/>
      <c r="AO323" s="22"/>
      <c r="AP323" s="22" t="str">
        <f t="shared" si="1664"/>
        <v xml:space="preserve">  a través de </v>
      </c>
      <c r="AQ323" s="20"/>
      <c r="AR323" s="20" t="str">
        <f t="shared" si="1494"/>
        <v/>
      </c>
      <c r="AS323" s="20"/>
      <c r="AT323" s="20" t="str">
        <f t="shared" si="1495"/>
        <v/>
      </c>
      <c r="AU323" s="20"/>
      <c r="AV323" s="20"/>
      <c r="AW323" s="20"/>
      <c r="AX323" s="21" t="str">
        <f t="shared" si="1671"/>
        <v/>
      </c>
      <c r="AY323" s="20" t="str">
        <f t="shared" si="1434"/>
        <v/>
      </c>
      <c r="AZ323" s="21" t="e">
        <f t="shared" si="1672"/>
        <v>#N/A</v>
      </c>
      <c r="BA323" s="20" t="str">
        <f t="shared" si="1436"/>
        <v/>
      </c>
      <c r="BB323" s="161"/>
      <c r="BC323" s="161"/>
      <c r="BD323" s="199"/>
      <c r="BE323" s="20" t="str">
        <f>CONCATENATE(J320," Acción preventiva"," 4")</f>
        <v>GTHU  Acción preventiva 4</v>
      </c>
      <c r="BF323" s="22"/>
      <c r="BG323" s="22"/>
      <c r="BH323" s="22"/>
      <c r="BI323" s="20">
        <f t="shared" si="1584"/>
        <v>0</v>
      </c>
      <c r="BJ323" s="20"/>
      <c r="BK323" s="20"/>
      <c r="BL323" s="20"/>
      <c r="BM323" s="20"/>
      <c r="BN323" s="20"/>
      <c r="BO323" s="20"/>
      <c r="BP323" s="20"/>
      <c r="BQ323" s="20"/>
      <c r="BR323" s="20"/>
      <c r="BS323" s="20"/>
      <c r="BT323" s="20"/>
      <c r="BU323" s="20"/>
      <c r="BV323" s="200"/>
      <c r="BW323" s="37"/>
      <c r="BX323" s="37"/>
      <c r="BY323" s="37"/>
      <c r="BZ323" s="37"/>
      <c r="CA323" s="37"/>
      <c r="CB323" s="37"/>
      <c r="CC323" s="37"/>
      <c r="CD323" s="37"/>
      <c r="CE323" s="37"/>
      <c r="CF323" s="37"/>
      <c r="CG323" s="37"/>
      <c r="CH323" s="37"/>
      <c r="CI323" s="37">
        <f t="shared" si="1373"/>
        <v>0</v>
      </c>
      <c r="CJ323" s="38"/>
      <c r="CK323" s="23"/>
      <c r="CL323" s="24"/>
      <c r="CM323" s="168"/>
      <c r="CN323" s="25" t="e">
        <f t="shared" ref="CN323" si="1675">1-(CL323/CM320)</f>
        <v>#DIV/0!</v>
      </c>
      <c r="CO323" s="23" t="e" cm="1">
        <f t="array" ref="CO323">+_xlfn.IFS(CN323&lt;0.8,"Cambio",CN323&lt;0.9,"Revisión de control",CN323&gt;0.89,"Se mantiene")</f>
        <v>#DIV/0!</v>
      </c>
      <c r="CP323" s="144"/>
      <c r="CQ323" s="144"/>
      <c r="CR323" s="144"/>
      <c r="CS323" s="144"/>
      <c r="CT323" s="25">
        <f t="shared" si="1670"/>
        <v>1</v>
      </c>
    </row>
    <row r="324" spans="1:98" ht="60" hidden="1" customHeight="1" x14ac:dyDescent="0.35">
      <c r="A324" s="147"/>
      <c r="B324" s="227" t="s">
        <v>156</v>
      </c>
      <c r="C324" s="148" t="s">
        <v>157</v>
      </c>
      <c r="D324" s="172" t="str">
        <f>VLOOKUP(B324,Datos!$B$65:$F$80,3,FALSE)</f>
        <v>Adelantar la adquisición de bienes y/o servicios de la Agencia a través de los mecanismos definidos para la selección, elaboración, celebración, formalización, ejecución, terminación y/o liquidación de los contratos.</v>
      </c>
      <c r="E324" s="175" t="str">
        <f>VLOOKUP(B324,Datos!$B$65:$F$80,5,FALSE)</f>
        <v>La posibilidad de incumplir con los mecanismos definidos para la adquisición de bienes y/o servicios de la Agencia</v>
      </c>
      <c r="F324" s="172" t="str">
        <f>VLOOKUP(B324,Datos!$B$65:$F$80,4,FALSE)</f>
        <v>Desde la programación y análisis de las necesidades de la Agencia hasta la terminación y/o liquidación del contrato</v>
      </c>
      <c r="G324" s="208" t="s">
        <v>658</v>
      </c>
      <c r="H324" s="157"/>
      <c r="I324" s="181">
        <f t="shared" ref="I324" si="1676">IF(K324="",0,1)</f>
        <v>0</v>
      </c>
      <c r="J324" s="159" t="str">
        <f t="shared" ref="J324" si="1677">CONCATENATE(C324," ",K324)</f>
        <v xml:space="preserve">ADQBS </v>
      </c>
      <c r="K324" s="159"/>
      <c r="L324" s="184"/>
      <c r="M324" s="185">
        <f ca="1">+TODAY()-L324</f>
        <v>46151</v>
      </c>
      <c r="N324" s="188"/>
      <c r="O324" s="191"/>
      <c r="P324" s="181" t="e">
        <f>VLOOKUP(O324,Datos!$B$20:$D$25,3,FALSE)</f>
        <v>#N/A</v>
      </c>
      <c r="Q324" s="191"/>
      <c r="R324" s="181" t="e">
        <f>VLOOKUP(Q324,Datos!$C$20:$D$25,2,FALSE)</f>
        <v>#N/A</v>
      </c>
      <c r="S324" s="181" t="e">
        <f t="shared" ref="S324" si="1678">+IF(P324="",R324,IF(R324="",P324,IF(P324&gt;R324,P324,R324)))</f>
        <v>#N/A</v>
      </c>
      <c r="T324" s="181" t="e" cm="1">
        <f t="array" ref="T324">_xlfn.IFS(S324=P324,O324,S324=R324,Q324)</f>
        <v>#N/A</v>
      </c>
      <c r="U324" s="157"/>
      <c r="V324" s="162"/>
      <c r="W324" s="162"/>
      <c r="X324" s="194" t="str">
        <f t="shared" ref="X324" si="1679">CONCATENATE("Posibilidad de"," ",U324," ",V324," debido ",W324)</f>
        <v xml:space="preserve">Posibilidad de   debido </v>
      </c>
      <c r="Y324" s="159"/>
      <c r="Z324" s="159"/>
      <c r="AA324" s="163"/>
      <c r="AB324" s="163"/>
      <c r="AC324" s="163"/>
      <c r="AD324" s="195"/>
      <c r="AE324" s="157" t="str">
        <f t="shared" ref="AE324" si="1680">IF(AD324&lt;=0,"",IF(AD324&lt;=2,"Muy Baja",IF(AD324&lt;=24,"Baja",IF(AD324&lt;=500,"Media",IF(AD324&lt;=5000,"Alta","Muy Alta")))))</f>
        <v/>
      </c>
      <c r="AF324" s="158" t="str">
        <f t="shared" ref="AF324" si="1681">IF(AE324="","",IF(AE324="Muy Baja",0.2,IF(AE324="Baja",0.4,IF(AE324="Media",0.6,IF(AE324="Alta",0.8,IF(AE324="Muy Alta",1,))))))</f>
        <v/>
      </c>
      <c r="AG324" s="158" t="e">
        <f t="shared" ref="AG324" si="1682">+T324</f>
        <v>#N/A</v>
      </c>
      <c r="AH324" s="157" t="e" cm="1">
        <f t="array" ref="AH324">_xlfn.IFS(AG324=Datos!$C$6,"Leve",AG324=Datos!$D$6,"Leve",AG324=Datos!$C$7,"Menor",AG324=Datos!$D$7,"Menor",AG324=Datos!$C$8,"Moderado",AG324=Datos!$D$8,"Moderado",AG324=Datos!$C$9,"Mayor",AG324=Datos!$D$9,"Mayor",AG324=Datos!$C$10,"Catastrófico",AG324=Datos!$D$10,"Catastrófico")</f>
        <v>#N/A</v>
      </c>
      <c r="AI324" s="158" t="e">
        <f t="shared" ref="AI324" si="1683">IF(AH324="","",IF(AH324="Leve",0.2,IF(AH324="Menor",0.4,IF(AH324="Moderado",0.6,IF(AH324="Mayor",0.8,IF(AH324="Catastrófico",1,))))))</f>
        <v>#N/A</v>
      </c>
      <c r="AJ324" s="157" t="e">
        <f t="shared" ref="AJ324" si="1684">IF(OR(AND(AE324="Muy Baja",AH324="Leve"),AND(AE324="Muy Baja",AH324="Menor"),AND(AE324="Baja",AH324="Leve")),"Bajo",IF(OR(AND(AE324="Muy baja",AH324="Moderado"),AND(AE324="Baja",AH324="Menor"),AND(AE324="Baja",AH324="Moderado"),AND(AE324="Media",AH324="Leve"),AND(AE324="Media",AH324="Menor"),AND(AE324="Media",AH324="Moderado"),AND(AE324="Alta",AH324="Leve"),AND(AE324="Alta",AH324="Menor")),"Moderado",IF(OR(AND(AE324="Muy Baja",AH324="Mayor"),AND(AE324="Baja",AH324="Mayor"),AND(AE324="Media",AH324="Mayor"),AND(AE324="Alta",AH324="Moderado"),AND(AE324="Alta",AH324="Mayor"),AND(AE324="Muy Alta",AH324="Leve"),AND(AE324="Muy Alta",AH324="Menor"),AND(AE324="Muy Alta",AH324="Moderado"),AND(AE324="Muy Alta",AH324="Mayor")),"Alto",IF(OR(AND(AE324="Muy Baja",AH324="Catastrófico"),AND(AE324="Baja",AH324="Catastrófico"),AND(AE324="Media",AH324="Catastrófico"),AND(AE324="Alta",AH324="Catastrófico"),AND(AE324="Muy Alta",AH324="Catastrófico")),"Extremo",""))))</f>
        <v>#N/A</v>
      </c>
      <c r="AK324" s="196" t="e" cm="1">
        <f t="array" ref="AK324">_xlfn.IFS(AJ324="Bajo","Aceptar",AJ324="Moderado","Reducir",AJ324="Alto","Reducir",AJ324="Extremo","Reducir")</f>
        <v>#N/A</v>
      </c>
      <c r="AL324" s="20" t="str">
        <f>CONCATENATE(J324," Control"," 1")</f>
        <v>ADQBS  Control 1</v>
      </c>
      <c r="AM324" s="22"/>
      <c r="AN324" s="22"/>
      <c r="AO324" s="22"/>
      <c r="AP324" s="22" t="str">
        <f>CONCATENATE(AM324," ",AN324," a través de ",AO324)</f>
        <v xml:space="preserve">  a través de </v>
      </c>
      <c r="AQ324" s="20"/>
      <c r="AR324" s="20" t="str">
        <f>IF(OR(AQ324="Preventivo",AQ324="Detectivo"),"Probabilidad",IF(AQ324="Correctivo","Impacto",""))</f>
        <v/>
      </c>
      <c r="AS324" s="20"/>
      <c r="AT324" s="20" t="str">
        <f>IF(AND(AQ324="Preventivo",AS324="Automático"),"50%",IF(AND(AQ324="Preventivo",AS324="Manual"),"40%",IF(AND(AQ324="Detectivo",AS324="Automático"),"40%",IF(AND(AQ324="Detectivo",AS324="Manual"),"30%",IF(AND(AQ324="Correctivo",AS324="Automático"),"35%",IF(AND(AQ324="Correctivo",AS324="Manual"),"25%",""))))))</f>
        <v/>
      </c>
      <c r="AU324" s="20"/>
      <c r="AV324" s="20"/>
      <c r="AW324" s="20"/>
      <c r="AX324" s="21" t="str">
        <f t="shared" ref="AX324" si="1685">+IF(AR324="Probabilidad",AF324-(AF324*AT324),AF324)</f>
        <v/>
      </c>
      <c r="AY324" s="20" t="str">
        <f t="shared" si="1434"/>
        <v/>
      </c>
      <c r="AZ324" s="21" t="e">
        <f t="shared" ref="AZ324" si="1686">+IF(AR324="Impacto",AI324-(AI324*AT324),AI324)</f>
        <v>#N/A</v>
      </c>
      <c r="BA324" s="20" t="str">
        <f t="shared" si="1436"/>
        <v/>
      </c>
      <c r="BB324" s="159" t="str">
        <f t="shared" ref="BB324" si="1687">IF(OR(AND(AY327="Muy Baja",BA327="Leve"),AND(AY327="Muy Baja",BA327="Menor"),AND(AY327="Baja",BA327="Leve")),"Bajo",IF(OR(AND(AY327="Muy baja",BA327="Moderado"),AND(AY327="Baja",BA327="Menor"),AND(AY327="Baja",BA327="Moderado"),AND(AY327="Media",BA327="Leve"),AND(AY327="Media",BA327="Menor"),AND(AY327="Media",BA327="Moderado"),AND(AY327="Alta",BA327="Leve"),AND(AY327="Alta",BA327="Menor")),"Moderado",IF(OR(AND(AY327="Muy Baja",BA327="Mayor"),AND(AY327="Baja",BA327="Mayor"),AND(AY327="Media",BA327="Mayor"),AND(AY327="Alta",BA327="Moderado"),AND(AY327="Alta",BA327="Mayor"),AND(AY327="Muy Alta",BA327="Leve"),AND(AY327="Muy Alta",BA327="Menor"),AND(AY327="Muy Alta",BA327="Moderado"),AND(AY327="Muy Alta",BA327="Mayor")),"Alto",IF(OR(AND(AY327="Muy Baja",BA327="Catastrófico"),AND(AY327="Baja",BA327="Catastrófico"),AND(AY327="Media",BA327="Catastrófico"),AND(AY327="Alta",BA327="Catastrófico"),AND(AY327="Muy Alta",BA327="Catastrófico")),"Extremo",""))))</f>
        <v/>
      </c>
      <c r="BC324" s="159" t="e" cm="1">
        <f t="array" ref="BC324">_xlfn.IFS(BB324="Bajo","Aceptar",BB324="Moderado","Reducir",BB324="Alto","Reducir",BB324="Extremo","Reducir")</f>
        <v>#N/A</v>
      </c>
      <c r="BD324" s="197" t="e" cm="1">
        <f t="array" ref="BD324">_xlfn.IFS(BC324="Aceptar","No",BC324="Reducir","Si")</f>
        <v>#N/A</v>
      </c>
      <c r="BE324" s="20" t="str">
        <f>CONCATENATE(J324," Acción preventiva"," 1")</f>
        <v>ADQBS  Acción preventiva 1</v>
      </c>
      <c r="BF324" s="22"/>
      <c r="BG324" s="22"/>
      <c r="BH324" s="22"/>
      <c r="BI324" s="20">
        <f>+SUM(BJ324:BU324)</f>
        <v>0</v>
      </c>
      <c r="BJ324" s="20"/>
      <c r="BK324" s="20"/>
      <c r="BL324" s="20"/>
      <c r="BM324" s="20"/>
      <c r="BN324" s="20"/>
      <c r="BO324" s="20"/>
      <c r="BP324" s="20"/>
      <c r="BQ324" s="20"/>
      <c r="BR324" s="20"/>
      <c r="BS324" s="20"/>
      <c r="BT324" s="20"/>
      <c r="BU324" s="20"/>
      <c r="BV324" s="200"/>
      <c r="BW324" s="37"/>
      <c r="BX324" s="37"/>
      <c r="BY324" s="37"/>
      <c r="BZ324" s="37"/>
      <c r="CA324" s="37"/>
      <c r="CB324" s="37"/>
      <c r="CC324" s="37"/>
      <c r="CD324" s="37"/>
      <c r="CE324" s="37"/>
      <c r="CF324" s="37"/>
      <c r="CG324" s="37"/>
      <c r="CH324" s="37"/>
      <c r="CI324" s="37">
        <f t="shared" si="1373"/>
        <v>0</v>
      </c>
      <c r="CJ324" s="38"/>
      <c r="CK324" s="23"/>
      <c r="CL324" s="24"/>
      <c r="CM324" s="166">
        <f t="shared" ref="CM324" si="1688">+AD324</f>
        <v>0</v>
      </c>
      <c r="CN324" s="25" t="e">
        <f t="shared" ref="CN324" si="1689">1-(CL324/CM324)</f>
        <v>#DIV/0!</v>
      </c>
      <c r="CO324" s="23" t="e" cm="1">
        <f t="array" ref="CO324">+_xlfn.IFS(CN324&lt;0.8,"Cambio",CN324&lt;0.9,"Revisión de control",CN324&gt;0.89,"Se mantiene")</f>
        <v>#DIV/0!</v>
      </c>
      <c r="CP324" s="144"/>
      <c r="CQ324" s="144"/>
      <c r="CR324" s="144"/>
      <c r="CS324" s="144"/>
      <c r="CT324" s="25">
        <f>(_xlfn.IFS(CK324="",1,CK324="SI",0)+_xlfn.IFS(CP324="",1,CP324="SI",1,CP324="NO",0)+_xlfn.IFS(CQ324="",1,CQ324="SI",1,CQ324="NO",0)+_xlfn.IFS(CR324="",1,CR324="SI",1,CR324="NO",0)+_xlfn.IFS(CS324="",1,CS324="SI",1,CS324="NO",0))/5</f>
        <v>1</v>
      </c>
    </row>
    <row r="325" spans="1:98" ht="60" hidden="1" customHeight="1" x14ac:dyDescent="0.35">
      <c r="A325" s="147"/>
      <c r="B325" s="228"/>
      <c r="C325" s="148" t="s">
        <v>157</v>
      </c>
      <c r="D325" s="173"/>
      <c r="E325" s="176"/>
      <c r="F325" s="173"/>
      <c r="G325" s="208"/>
      <c r="H325" s="157"/>
      <c r="I325" s="182"/>
      <c r="J325" s="160"/>
      <c r="K325" s="160"/>
      <c r="L325" s="184"/>
      <c r="M325" s="186"/>
      <c r="N325" s="189"/>
      <c r="O325" s="192"/>
      <c r="P325" s="182"/>
      <c r="Q325" s="192"/>
      <c r="R325" s="182"/>
      <c r="S325" s="182"/>
      <c r="T325" s="182"/>
      <c r="U325" s="157"/>
      <c r="V325" s="162"/>
      <c r="W325" s="162"/>
      <c r="X325" s="194"/>
      <c r="Y325" s="160"/>
      <c r="Z325" s="160"/>
      <c r="AA325" s="164"/>
      <c r="AB325" s="164"/>
      <c r="AC325" s="164"/>
      <c r="AD325" s="195"/>
      <c r="AE325" s="157"/>
      <c r="AF325" s="158"/>
      <c r="AG325" s="157"/>
      <c r="AH325" s="157"/>
      <c r="AI325" s="158"/>
      <c r="AJ325" s="157"/>
      <c r="AK325" s="196"/>
      <c r="AL325" s="20" t="str">
        <f>CONCATENATE(J324," Control"," 2")</f>
        <v>ADQBS  Control 2</v>
      </c>
      <c r="AM325" s="22"/>
      <c r="AN325" s="22"/>
      <c r="AO325" s="22"/>
      <c r="AP325" s="22" t="str">
        <f>CONCATENATE(AM325," ",AN325," a través de ",AO325)</f>
        <v xml:space="preserve">  a través de </v>
      </c>
      <c r="AQ325" s="20"/>
      <c r="AR325" s="20" t="str">
        <f>IF(OR(AQ325="Preventivo",AQ325="Detectivo"),"Probabilidad",IF(AQ325="Correctivo","Impacto",""))</f>
        <v/>
      </c>
      <c r="AS325" s="20"/>
      <c r="AT325" s="20" t="str">
        <f>IF(AND(AQ325="Preventivo",AS325="Automático"),"50%",IF(AND(AQ325="Preventivo",AS325="Manual"),"40%",IF(AND(AQ325="Detectivo",AS325="Automático"),"40%",IF(AND(AQ325="Detectivo",AS325="Manual"),"30%",IF(AND(AQ325="Correctivo",AS325="Automático"),"35%",IF(AND(AQ325="Correctivo",AS325="Manual"),"25%",""))))))</f>
        <v/>
      </c>
      <c r="AU325" s="20"/>
      <c r="AV325" s="20"/>
      <c r="AW325" s="20"/>
      <c r="AX325" s="21" t="str">
        <f t="shared" ref="AX325:AX327" si="1690">+IF(AR325="Probabilidad",AX324-(AX324*AT325),AX324)</f>
        <v/>
      </c>
      <c r="AY325" s="20" t="str">
        <f t="shared" si="1434"/>
        <v/>
      </c>
      <c r="AZ325" s="21" t="e">
        <f t="shared" ref="AZ325:AZ327" si="1691">+IF(AR325="Impacto",AZ324-(AZ324*AT325),AZ324)</f>
        <v>#N/A</v>
      </c>
      <c r="BA325" s="20" t="str">
        <f t="shared" si="1436"/>
        <v/>
      </c>
      <c r="BB325" s="160"/>
      <c r="BC325" s="160"/>
      <c r="BD325" s="198"/>
      <c r="BE325" s="20" t="str">
        <f>CONCATENATE(J324," Acción preventiva"," 2")</f>
        <v>ADQBS  Acción preventiva 2</v>
      </c>
      <c r="BF325" s="22"/>
      <c r="BG325" s="22"/>
      <c r="BH325" s="22"/>
      <c r="BI325" s="20">
        <f>+SUM(BJ325:BU325)</f>
        <v>0</v>
      </c>
      <c r="BJ325" s="20"/>
      <c r="BK325" s="20"/>
      <c r="BL325" s="20"/>
      <c r="BM325" s="20"/>
      <c r="BN325" s="20"/>
      <c r="BO325" s="20"/>
      <c r="BP325" s="20"/>
      <c r="BQ325" s="20"/>
      <c r="BR325" s="20"/>
      <c r="BS325" s="20"/>
      <c r="BT325" s="20"/>
      <c r="BU325" s="20"/>
      <c r="BV325" s="200"/>
      <c r="BW325" s="37"/>
      <c r="BX325" s="37"/>
      <c r="BY325" s="37"/>
      <c r="BZ325" s="37"/>
      <c r="CA325" s="37"/>
      <c r="CB325" s="37"/>
      <c r="CC325" s="37"/>
      <c r="CD325" s="37"/>
      <c r="CE325" s="37"/>
      <c r="CF325" s="37"/>
      <c r="CG325" s="37"/>
      <c r="CH325" s="37"/>
      <c r="CI325" s="37">
        <f t="shared" si="1373"/>
        <v>0</v>
      </c>
      <c r="CJ325" s="38"/>
      <c r="CK325" s="23"/>
      <c r="CL325" s="24"/>
      <c r="CM325" s="167"/>
      <c r="CN325" s="25" t="e">
        <f t="shared" ref="CN325" si="1692">1-(CL325/CM324)</f>
        <v>#DIV/0!</v>
      </c>
      <c r="CO325" s="23" t="e" cm="1">
        <f t="array" ref="CO325">+_xlfn.IFS(CN325&lt;0.8,"Cambio",CN325&lt;0.9,"Revisión de control",CN325&gt;0.89,"Se mantiene")</f>
        <v>#DIV/0!</v>
      </c>
      <c r="CP325" s="144"/>
      <c r="CQ325" s="144"/>
      <c r="CR325" s="144"/>
      <c r="CS325" s="144"/>
      <c r="CT325" s="25">
        <f>(_xlfn.IFS(CK325="",1,CK325="SI",0)+_xlfn.IFS(CP325="",1,CP325="SI",1,CP325="NO",0)+_xlfn.IFS(CQ325="",1,CQ325="SI",1,CQ325="NO",0)+_xlfn.IFS(CR325="",1,CR325="SI",1,CR325="NO",0)+_xlfn.IFS(CS325="",1,CS325="SI",1,CS325="NO",0))/5</f>
        <v>1</v>
      </c>
    </row>
    <row r="326" spans="1:98" ht="60" hidden="1" customHeight="1" x14ac:dyDescent="0.35">
      <c r="A326" s="147"/>
      <c r="B326" s="228"/>
      <c r="C326" s="148" t="s">
        <v>157</v>
      </c>
      <c r="D326" s="173"/>
      <c r="E326" s="176"/>
      <c r="F326" s="173"/>
      <c r="G326" s="208"/>
      <c r="H326" s="157"/>
      <c r="I326" s="182"/>
      <c r="J326" s="160"/>
      <c r="K326" s="160"/>
      <c r="L326" s="184"/>
      <c r="M326" s="186"/>
      <c r="N326" s="189"/>
      <c r="O326" s="192"/>
      <c r="P326" s="182"/>
      <c r="Q326" s="192"/>
      <c r="R326" s="182"/>
      <c r="S326" s="182"/>
      <c r="T326" s="182"/>
      <c r="U326" s="157"/>
      <c r="V326" s="162"/>
      <c r="W326" s="162"/>
      <c r="X326" s="194"/>
      <c r="Y326" s="160"/>
      <c r="Z326" s="160"/>
      <c r="AA326" s="164"/>
      <c r="AB326" s="164"/>
      <c r="AC326" s="164"/>
      <c r="AD326" s="195"/>
      <c r="AE326" s="157"/>
      <c r="AF326" s="158"/>
      <c r="AG326" s="157"/>
      <c r="AH326" s="157"/>
      <c r="AI326" s="158"/>
      <c r="AJ326" s="157"/>
      <c r="AK326" s="196"/>
      <c r="AL326" s="20" t="str">
        <f>CONCATENATE(J324," Control"," 3")</f>
        <v>ADQBS  Control 3</v>
      </c>
      <c r="AM326" s="22"/>
      <c r="AN326" s="22"/>
      <c r="AO326" s="22"/>
      <c r="AP326" s="22" t="str">
        <f>CONCATENATE(AM326," ",AN326," a través de ",AO326)</f>
        <v xml:space="preserve">  a través de </v>
      </c>
      <c r="AQ326" s="20"/>
      <c r="AR326" s="20" t="str">
        <f>IF(OR(AQ326="Preventivo",AQ326="Detectivo"),"Probabilidad",IF(AQ326="Correctivo","Impacto",""))</f>
        <v/>
      </c>
      <c r="AS326" s="20"/>
      <c r="AT326" s="20" t="str">
        <f>IF(AND(AQ326="Preventivo",AS326="Automático"),"50%",IF(AND(AQ326="Preventivo",AS326="Manual"),"40%",IF(AND(AQ326="Detectivo",AS326="Automático"),"40%",IF(AND(AQ326="Detectivo",AS326="Manual"),"30%",IF(AND(AQ326="Correctivo",AS326="Automático"),"35%",IF(AND(AQ326="Correctivo",AS326="Manual"),"25%",""))))))</f>
        <v/>
      </c>
      <c r="AU326" s="20"/>
      <c r="AV326" s="20"/>
      <c r="AW326" s="20"/>
      <c r="AX326" s="21" t="str">
        <f t="shared" si="1690"/>
        <v/>
      </c>
      <c r="AY326" s="20" t="str">
        <f t="shared" si="1434"/>
        <v/>
      </c>
      <c r="AZ326" s="21" t="e">
        <f t="shared" si="1691"/>
        <v>#N/A</v>
      </c>
      <c r="BA326" s="20" t="str">
        <f t="shared" si="1436"/>
        <v/>
      </c>
      <c r="BB326" s="160"/>
      <c r="BC326" s="160"/>
      <c r="BD326" s="198"/>
      <c r="BE326" s="20" t="str">
        <f>CONCATENATE(J324," Acción preventiva"," 3")</f>
        <v>ADQBS  Acción preventiva 3</v>
      </c>
      <c r="BF326" s="22"/>
      <c r="BG326" s="22"/>
      <c r="BH326" s="22"/>
      <c r="BI326" s="20">
        <f>+SUM(BJ326:BU326)</f>
        <v>0</v>
      </c>
      <c r="BJ326" s="20"/>
      <c r="BK326" s="20"/>
      <c r="BL326" s="20"/>
      <c r="BM326" s="20"/>
      <c r="BN326" s="20"/>
      <c r="BO326" s="20"/>
      <c r="BP326" s="20"/>
      <c r="BQ326" s="20"/>
      <c r="BR326" s="20"/>
      <c r="BS326" s="20"/>
      <c r="BT326" s="20"/>
      <c r="BU326" s="20"/>
      <c r="BV326" s="200"/>
      <c r="BW326" s="37"/>
      <c r="BX326" s="37"/>
      <c r="BY326" s="37"/>
      <c r="BZ326" s="37"/>
      <c r="CA326" s="37"/>
      <c r="CB326" s="37"/>
      <c r="CC326" s="37"/>
      <c r="CD326" s="37"/>
      <c r="CE326" s="37"/>
      <c r="CF326" s="37"/>
      <c r="CG326" s="37"/>
      <c r="CH326" s="37"/>
      <c r="CI326" s="37">
        <f t="shared" si="1373"/>
        <v>0</v>
      </c>
      <c r="CJ326" s="38"/>
      <c r="CK326" s="23"/>
      <c r="CL326" s="24"/>
      <c r="CM326" s="167"/>
      <c r="CN326" s="25" t="e">
        <f t="shared" ref="CN326" si="1693">1-(CL326/CM324)</f>
        <v>#DIV/0!</v>
      </c>
      <c r="CO326" s="23" t="e" cm="1">
        <f t="array" ref="CO326">+_xlfn.IFS(CN326&lt;0.8,"Cambio",CN326&lt;0.9,"Revisión de control",CN326&gt;0.89,"Se mantiene")</f>
        <v>#DIV/0!</v>
      </c>
      <c r="CP326" s="144"/>
      <c r="CQ326" s="144"/>
      <c r="CR326" s="144"/>
      <c r="CS326" s="144"/>
      <c r="CT326" s="25">
        <f>(_xlfn.IFS(CK326="",1,CK326="SI",0)+_xlfn.IFS(CP326="",1,CP326="SI",1,CP326="NO",0)+_xlfn.IFS(CQ326="",1,CQ326="SI",1,CQ326="NO",0)+_xlfn.IFS(CR326="",1,CR326="SI",1,CR326="NO",0)+_xlfn.IFS(CS326="",1,CS326="SI",1,CS326="NO",0))/5</f>
        <v>1</v>
      </c>
    </row>
    <row r="327" spans="1:98" ht="60" hidden="1" customHeight="1" x14ac:dyDescent="0.35">
      <c r="A327" s="147"/>
      <c r="B327" s="229"/>
      <c r="C327" s="148" t="s">
        <v>157</v>
      </c>
      <c r="D327" s="174"/>
      <c r="E327" s="177"/>
      <c r="F327" s="174"/>
      <c r="G327" s="208"/>
      <c r="H327" s="157"/>
      <c r="I327" s="183"/>
      <c r="J327" s="161"/>
      <c r="K327" s="161"/>
      <c r="L327" s="184"/>
      <c r="M327" s="187"/>
      <c r="N327" s="190"/>
      <c r="O327" s="193"/>
      <c r="P327" s="183"/>
      <c r="Q327" s="193"/>
      <c r="R327" s="183"/>
      <c r="S327" s="183"/>
      <c r="T327" s="183"/>
      <c r="U327" s="157"/>
      <c r="V327" s="162"/>
      <c r="W327" s="162"/>
      <c r="X327" s="194"/>
      <c r="Y327" s="161"/>
      <c r="Z327" s="161"/>
      <c r="AA327" s="165"/>
      <c r="AB327" s="165"/>
      <c r="AC327" s="165"/>
      <c r="AD327" s="195"/>
      <c r="AE327" s="157"/>
      <c r="AF327" s="158"/>
      <c r="AG327" s="157"/>
      <c r="AH327" s="157"/>
      <c r="AI327" s="158"/>
      <c r="AJ327" s="157"/>
      <c r="AK327" s="196"/>
      <c r="AL327" s="20" t="str">
        <f>CONCATENATE(J324," Control"," 4")</f>
        <v>ADQBS  Control 4</v>
      </c>
      <c r="AM327" s="22"/>
      <c r="AN327" s="22"/>
      <c r="AO327" s="22"/>
      <c r="AP327" s="22" t="str">
        <f>CONCATENATE(AM327," ",AN327," a través de ",AO327)</f>
        <v xml:space="preserve">  a través de </v>
      </c>
      <c r="AQ327" s="20"/>
      <c r="AR327" s="20" t="str">
        <f>IF(OR(AQ327="Preventivo",AQ327="Detectivo"),"Probabilidad",IF(AQ327="Correctivo","Impacto",""))</f>
        <v/>
      </c>
      <c r="AS327" s="20"/>
      <c r="AT327" s="20" t="str">
        <f>IF(AND(AQ327="Preventivo",AS327="Automático"),"50%",IF(AND(AQ327="Preventivo",AS327="Manual"),"40%",IF(AND(AQ327="Detectivo",AS327="Automático"),"40%",IF(AND(AQ327="Detectivo",AS327="Manual"),"30%",IF(AND(AQ327="Correctivo",AS327="Automático"),"35%",IF(AND(AQ327="Correctivo",AS327="Manual"),"25%",""))))))</f>
        <v/>
      </c>
      <c r="AU327" s="20"/>
      <c r="AV327" s="20"/>
      <c r="AW327" s="20"/>
      <c r="AX327" s="21" t="str">
        <f t="shared" si="1690"/>
        <v/>
      </c>
      <c r="AY327" s="20" t="str">
        <f t="shared" si="1434"/>
        <v/>
      </c>
      <c r="AZ327" s="21" t="e">
        <f t="shared" si="1691"/>
        <v>#N/A</v>
      </c>
      <c r="BA327" s="20" t="str">
        <f t="shared" si="1436"/>
        <v/>
      </c>
      <c r="BB327" s="161"/>
      <c r="BC327" s="161"/>
      <c r="BD327" s="199"/>
      <c r="BE327" s="20" t="str">
        <f>CONCATENATE(J324," Acción preventiva"," 4")</f>
        <v>ADQBS  Acción preventiva 4</v>
      </c>
      <c r="BF327" s="22"/>
      <c r="BG327" s="22"/>
      <c r="BH327" s="22"/>
      <c r="BI327" s="20">
        <f>+SUM(BJ327:BU327)</f>
        <v>0</v>
      </c>
      <c r="BJ327" s="20"/>
      <c r="BK327" s="20"/>
      <c r="BL327" s="20"/>
      <c r="BM327" s="20"/>
      <c r="BN327" s="20"/>
      <c r="BO327" s="20"/>
      <c r="BP327" s="20"/>
      <c r="BQ327" s="20"/>
      <c r="BR327" s="20"/>
      <c r="BS327" s="20"/>
      <c r="BT327" s="20"/>
      <c r="BU327" s="20"/>
      <c r="BV327" s="200"/>
      <c r="BW327" s="37"/>
      <c r="BX327" s="37"/>
      <c r="BY327" s="37"/>
      <c r="BZ327" s="37"/>
      <c r="CA327" s="37"/>
      <c r="CB327" s="37"/>
      <c r="CC327" s="37"/>
      <c r="CD327" s="37"/>
      <c r="CE327" s="37"/>
      <c r="CF327" s="37"/>
      <c r="CG327" s="37"/>
      <c r="CH327" s="37"/>
      <c r="CI327" s="37">
        <f t="shared" si="1373"/>
        <v>0</v>
      </c>
      <c r="CJ327" s="38"/>
      <c r="CK327" s="23"/>
      <c r="CL327" s="24"/>
      <c r="CM327" s="168"/>
      <c r="CN327" s="25" t="e">
        <f t="shared" ref="CN327" si="1694">1-(CL327/CM324)</f>
        <v>#DIV/0!</v>
      </c>
      <c r="CO327" s="23" t="e" cm="1">
        <f t="array" ref="CO327">+_xlfn.IFS(CN327&lt;0.8,"Cambio",CN327&lt;0.9,"Revisión de control",CN327&gt;0.89,"Se mantiene")</f>
        <v>#DIV/0!</v>
      </c>
      <c r="CP327" s="144"/>
      <c r="CQ327" s="144"/>
      <c r="CR327" s="144"/>
      <c r="CS327" s="144"/>
      <c r="CT327" s="25">
        <f>(_xlfn.IFS(CK327="",1,CK327="SI",0)+_xlfn.IFS(CP327="",1,CP327="SI",1,CP327="NO",0)+_xlfn.IFS(CQ327="",1,CQ327="SI",1,CQ327="NO",0)+_xlfn.IFS(CR327="",1,CR327="SI",1,CR327="NO",0)+_xlfn.IFS(CS327="",1,CS327="SI",1,CS327="NO",0))/5</f>
        <v>1</v>
      </c>
    </row>
    <row r="328" spans="1:98" ht="60" customHeight="1" x14ac:dyDescent="0.35">
      <c r="A328" s="147" t="s">
        <v>1110</v>
      </c>
      <c r="B328" s="169" t="s">
        <v>156</v>
      </c>
      <c r="C328" s="148" t="s">
        <v>157</v>
      </c>
      <c r="D328" s="172" t="str">
        <f>VLOOKUP(B328,Datos!$B$65:$F$80,3,FALSE)</f>
        <v>Adelantar la adquisición de bienes y/o servicios de la Agencia a través de los mecanismos definidos para la selección, elaboración, celebración, formalización, ejecución, terminación y/o liquidación de los contratos.</v>
      </c>
      <c r="E328" s="175" t="str">
        <f>VLOOKUP(B328,Datos!$B$65:$F$80,5,FALSE)</f>
        <v>La posibilidad de incumplir con los mecanismos definidos para la adquisición de bienes y/o servicios de la Agencia</v>
      </c>
      <c r="F328" s="172" t="str">
        <f>VLOOKUP(B328,Datos!$B$65:$F$80,4,FALSE)</f>
        <v>Desde la programación y análisis de las necesidades de la Agencia hasta la terminación y/o liquidación del contrato</v>
      </c>
      <c r="G328" s="208" t="s">
        <v>317</v>
      </c>
      <c r="H328" s="157" t="s">
        <v>1112</v>
      </c>
      <c r="I328" s="181">
        <f t="shared" ref="I328" si="1695">IF(K328="",0,1)</f>
        <v>1</v>
      </c>
      <c r="J328" s="159" t="str">
        <f t="shared" ref="J328" si="1696">CONCATENATE(C328," ",K328)</f>
        <v>ADQBS 55</v>
      </c>
      <c r="K328" s="159">
        <v>55</v>
      </c>
      <c r="L328" s="184">
        <v>46150</v>
      </c>
      <c r="M328" s="185">
        <f ca="1">+TODAY()-L328</f>
        <v>1</v>
      </c>
      <c r="N328" s="188" t="s">
        <v>1111</v>
      </c>
      <c r="O328" s="191" t="s">
        <v>19</v>
      </c>
      <c r="P328" s="181">
        <f>VLOOKUP(O328,Datos!$B$20:$D$25,3,FALSE)</f>
        <v>0.2</v>
      </c>
      <c r="Q328" s="191" t="s">
        <v>32</v>
      </c>
      <c r="R328" s="181">
        <f>VLOOKUP(Q328,Datos!$C$20:$D$25,2,FALSE)</f>
        <v>0.8</v>
      </c>
      <c r="S328" s="181">
        <f t="shared" ref="S328" si="1697">+IF(P328="",R328,IF(R328="",P328,IF(P328&gt;R328,P328,R328)))</f>
        <v>0.8</v>
      </c>
      <c r="T328" s="181" t="str" cm="1">
        <f t="array" ref="T328">_xlfn.IFS(S328=P328,O328,S328=R328,Q328)</f>
        <v>El riesgo afecta la imagen de  la entidad con efecto publicitario sostenido a nivel de sector administrativo, nivel departamental o municipal</v>
      </c>
      <c r="U328" s="157" t="s">
        <v>4</v>
      </c>
      <c r="V328" s="162" t="s">
        <v>1113</v>
      </c>
      <c r="W328" s="162" t="s">
        <v>1114</v>
      </c>
      <c r="X328" s="194" t="str">
        <f t="shared" ref="X328" si="1698">CONCATENATE("Posibilidad de"," ",U328," ",V328," debido ",W328)</f>
        <v>Posibilidad de pérdida reputacional en la imagen institucional ante los grupos de interés debido a vicios en la determinación de los presupuestos (análisis del sector)</v>
      </c>
      <c r="Y328" s="159" t="s">
        <v>211</v>
      </c>
      <c r="Z328" s="159" t="s">
        <v>214</v>
      </c>
      <c r="AA328" s="163" t="s">
        <v>257</v>
      </c>
      <c r="AB328" s="163" t="s">
        <v>1009</v>
      </c>
      <c r="AC328" s="163" t="s">
        <v>1079</v>
      </c>
      <c r="AD328" s="195">
        <v>100</v>
      </c>
      <c r="AE328" s="157" t="str">
        <f t="shared" ref="AE328" si="1699">IF(AD328&lt;=0,"",IF(AD328&lt;=2,"Muy Baja",IF(AD328&lt;=24,"Baja",IF(AD328&lt;=500,"Media",IF(AD328&lt;=5000,"Alta","Muy Alta")))))</f>
        <v>Media</v>
      </c>
      <c r="AF328" s="158">
        <f t="shared" ref="AF328" si="1700">IF(AE328="","",IF(AE328="Muy Baja",0.2,IF(AE328="Baja",0.4,IF(AE328="Media",0.6,IF(AE328="Alta",0.8,IF(AE328="Muy Alta",1,))))))</f>
        <v>0.6</v>
      </c>
      <c r="AG328" s="158" t="str">
        <f t="shared" ref="AG328" si="1701">+T328</f>
        <v>El riesgo afecta la imagen de  la entidad con efecto publicitario sostenido a nivel de sector administrativo, nivel departamental o municipal</v>
      </c>
      <c r="AH328" s="157" t="str" cm="1">
        <f t="array" ref="AH328">_xlfn.IFS(AG328=Datos!$C$6,"Leve",AG328=Datos!$D$6,"Leve",AG328=Datos!$C$7,"Menor",AG328=Datos!$D$7,"Menor",AG328=Datos!$C$8,"Moderado",AG328=Datos!$D$8,"Moderado",AG328=Datos!$C$9,"Mayor",AG328=Datos!$D$9,"Mayor",AG328=Datos!$C$10,"Catastrófico",AG328=Datos!$D$10,"Catastrófico")</f>
        <v>Mayor</v>
      </c>
      <c r="AI328" s="158">
        <f t="shared" ref="AI328" si="1702">IF(AH328="","",IF(AH328="Leve",0.2,IF(AH328="Menor",0.4,IF(AH328="Moderado",0.6,IF(AH328="Mayor",0.8,IF(AH328="Catastrófico",1,))))))</f>
        <v>0.8</v>
      </c>
      <c r="AJ328" s="157" t="str">
        <f t="shared" ref="AJ328" si="1703">IF(OR(AND(AE328="Muy Baja",AH328="Leve"),AND(AE328="Muy Baja",AH328="Menor"),AND(AE328="Baja",AH328="Leve")),"Bajo",IF(OR(AND(AE328="Muy baja",AH328="Moderado"),AND(AE328="Baja",AH328="Menor"),AND(AE328="Baja",AH328="Moderado"),AND(AE328="Media",AH328="Leve"),AND(AE328="Media",AH328="Menor"),AND(AE328="Media",AH328="Moderado"),AND(AE328="Alta",AH328="Leve"),AND(AE328="Alta",AH328="Menor")),"Moderado",IF(OR(AND(AE328="Muy Baja",AH328="Mayor"),AND(AE328="Baja",AH328="Mayor"),AND(AE328="Media",AH328="Mayor"),AND(AE328="Alta",AH328="Moderado"),AND(AE328="Alta",AH328="Mayor"),AND(AE328="Muy Alta",AH328="Leve"),AND(AE328="Muy Alta",AH328="Menor"),AND(AE328="Muy Alta",AH328="Moderado"),AND(AE328="Muy Alta",AH328="Mayor")),"Alto",IF(OR(AND(AE328="Muy Baja",AH328="Catastrófico"),AND(AE328="Baja",AH328="Catastrófico"),AND(AE328="Media",AH328="Catastrófico"),AND(AE328="Alta",AH328="Catastrófico"),AND(AE328="Muy Alta",AH328="Catastrófico")),"Extremo",""))))</f>
        <v>Alto</v>
      </c>
      <c r="AK328" s="196" t="str" cm="1">
        <f t="array" ref="AK328">_xlfn.IFS(AJ328="Bajo","Aceptar",AJ328="Moderado","Reducir",AJ328="Alto","Reducir",AJ328="Extremo","Reducir")</f>
        <v>Reducir</v>
      </c>
      <c r="AL328" s="20" t="str">
        <f>CONCATENATE(J328," Control"," 1")</f>
        <v>ADQBS 55 Control 1</v>
      </c>
      <c r="AM328" s="22" t="s">
        <v>367</v>
      </c>
      <c r="AN328" s="22" t="s">
        <v>1115</v>
      </c>
      <c r="AO328" s="22" t="s">
        <v>1116</v>
      </c>
      <c r="AP328" s="22" t="str">
        <f>CONCATENATE(AM328," ",AN328," a través del ",AO328)</f>
        <v>El GRUPO INTERNO DE TRABAJO PARA LA GESTIÓN CONTRACTUAL - SG realiza los análisis del sector para los procesos de contratación de la entidad, con base en la metodología señalada por Colombia Compra Eficiente y en el manual de contratación de la Agencia a través del diligenciamiento de la forma ADQBS-F-008 "análisis del sector", para los procesos de contratación cada vez que se requieran distintos a CPS (se efectúa dentro del formato de Estudios previos) y los convenios de cooperación internacional que no requieren dicho análisis</v>
      </c>
      <c r="AQ328" s="20" t="s">
        <v>54</v>
      </c>
      <c r="AR328" s="20" t="str">
        <f t="shared" ref="AR328:AR399" si="1704">IF(OR(AQ328="Preventivo",AQ328="Detectivo"),"Probabilidad",IF(AQ328="Correctivo","Impacto",""))</f>
        <v>Probabilidad</v>
      </c>
      <c r="AS328" s="20" t="s">
        <v>56</v>
      </c>
      <c r="AT328" s="20" t="str">
        <f t="shared" ref="AT328:AT399" si="1705">IF(AND(AQ328="Preventivo",AS328="Automático"),"50%",IF(AND(AQ328="Preventivo",AS328="Manual"),"40%",IF(AND(AQ328="Detectivo",AS328="Automático"),"40%",IF(AND(AQ328="Detectivo",AS328="Manual"),"30%",IF(AND(AQ328="Correctivo",AS328="Automático"),"35%",IF(AND(AQ328="Correctivo",AS328="Manual"),"25%",""))))))</f>
        <v>30%</v>
      </c>
      <c r="AU328" s="20" t="s">
        <v>1</v>
      </c>
      <c r="AV328" s="20" t="s">
        <v>2</v>
      </c>
      <c r="AW328" s="20" t="s">
        <v>3</v>
      </c>
      <c r="AX328" s="21">
        <f t="shared" ref="AX328" si="1706">+IF(AR328="Probabilidad",AF328-(AF328*AT328),AF328)</f>
        <v>0.42</v>
      </c>
      <c r="AY328" s="20" t="str">
        <f t="shared" si="1434"/>
        <v>Media</v>
      </c>
      <c r="AZ328" s="21">
        <f t="shared" ref="AZ328" si="1707">+IF(AR328="Impacto",AI328-(AI328*AT328),AI328)</f>
        <v>0.8</v>
      </c>
      <c r="BA328" s="20" t="str">
        <f t="shared" si="1436"/>
        <v>Mayor</v>
      </c>
      <c r="BB328" s="159" t="str">
        <f t="shared" ref="BB328" si="1708">IF(OR(AND(AY331="Muy Baja",BA331="Leve"),AND(AY331="Muy Baja",BA331="Menor"),AND(AY331="Baja",BA331="Leve")),"Bajo",IF(OR(AND(AY331="Muy baja",BA331="Moderado"),AND(AY331="Baja",BA331="Menor"),AND(AY331="Baja",BA331="Moderado"),AND(AY331="Media",BA331="Leve"),AND(AY331="Media",BA331="Menor"),AND(AY331="Media",BA331="Moderado"),AND(AY331="Alta",BA331="Leve"),AND(AY331="Alta",BA331="Menor")),"Moderado",IF(OR(AND(AY331="Muy Baja",BA331="Mayor"),AND(AY331="Baja",BA331="Mayor"),AND(AY331="Media",BA331="Mayor"),AND(AY331="Alta",BA331="Moderado"),AND(AY331="Alta",BA331="Mayor"),AND(AY331="Muy Alta",BA331="Leve"),AND(AY331="Muy Alta",BA331="Menor"),AND(AY331="Muy Alta",BA331="Moderado"),AND(AY331="Muy Alta",BA331="Mayor")),"Alto",IF(OR(AND(AY331="Muy Baja",BA331="Catastrófico"),AND(AY331="Baja",BA331="Catastrófico"),AND(AY331="Media",BA331="Catastrófico"),AND(AY331="Alta",BA331="Catastrófico"),AND(AY331="Muy Alta",BA331="Catastrófico")),"Extremo",""))))</f>
        <v>Moderado</v>
      </c>
      <c r="BC328" s="159" t="str" cm="1">
        <f t="array" ref="BC328">_xlfn.IFS(BB328="Bajo","Aceptar",BB328="Moderado","Reducir",BB328="Alto","Reducir",BB328="Extremo","Reducir")</f>
        <v>Reducir</v>
      </c>
      <c r="BD328" s="197" t="str" cm="1">
        <f t="array" ref="BD328">_xlfn.IFS(BC328="Aceptar","No",BC328="Reducir","Si")</f>
        <v>Si</v>
      </c>
      <c r="BE328" s="20" t="str">
        <f>CONCATENATE(J328," Acción preventiva"," 1")</f>
        <v>ADQBS 55 Acción preventiva 1</v>
      </c>
      <c r="BF328" s="22" t="s">
        <v>367</v>
      </c>
      <c r="BG328" s="22" t="s">
        <v>1119</v>
      </c>
      <c r="BH328" s="22" t="s">
        <v>1120</v>
      </c>
      <c r="BI328" s="20">
        <f t="shared" ref="BI328:BI399" si="1709">+SUM(BJ328:BU328)</f>
        <v>1</v>
      </c>
      <c r="BJ328" s="20"/>
      <c r="BK328" s="20"/>
      <c r="BL328" s="20"/>
      <c r="BM328" s="20"/>
      <c r="BN328" s="20">
        <v>1</v>
      </c>
      <c r="BO328" s="20"/>
      <c r="BP328" s="20"/>
      <c r="BQ328" s="20"/>
      <c r="BR328" s="20"/>
      <c r="BS328" s="20"/>
      <c r="BT328" s="20"/>
      <c r="BU328" s="20"/>
      <c r="BV328" s="200">
        <f t="shared" si="1394"/>
        <v>0</v>
      </c>
      <c r="BW328" s="37"/>
      <c r="BX328" s="37"/>
      <c r="BY328" s="37"/>
      <c r="BZ328" s="37"/>
      <c r="CA328" s="37"/>
      <c r="CB328" s="37"/>
      <c r="CC328" s="37"/>
      <c r="CD328" s="37"/>
      <c r="CE328" s="37"/>
      <c r="CF328" s="37"/>
      <c r="CG328" s="37"/>
      <c r="CH328" s="37"/>
      <c r="CI328" s="37">
        <f t="shared" ref="CI328:CI399" si="1710">+SUM(BW328:CH328)</f>
        <v>0</v>
      </c>
      <c r="CJ328" s="38"/>
      <c r="CK328" s="23"/>
      <c r="CL328" s="24"/>
      <c r="CM328" s="166">
        <f t="shared" ref="CM328" si="1711">+AD328</f>
        <v>100</v>
      </c>
      <c r="CN328" s="25">
        <f t="shared" ref="CN328" si="1712">1-(CL328/CM328)</f>
        <v>1</v>
      </c>
      <c r="CO328" s="23" t="str" cm="1">
        <f t="array" ref="CO328">+_xlfn.IFS(CN328&lt;0.8,"Cambio",CN328&lt;0.9,"Revisión de control",CN328&gt;0.89,"Se mantiene")</f>
        <v>Se mantiene</v>
      </c>
      <c r="CP328" s="144"/>
      <c r="CQ328" s="144"/>
      <c r="CR328" s="144"/>
      <c r="CS328" s="144"/>
      <c r="CT328" s="25">
        <f t="shared" ref="CT328:CT384" si="1713">(_xlfn.IFS(CK328="",1,CK328="SI",0)+_xlfn.IFS(CP328="",1,CP328="SI",1,CP328="NO",0)+_xlfn.IFS(CQ328="",1,CQ328="SI",1,CQ328="NO",0)+_xlfn.IFS(CR328="",1,CR328="SI",1,CR328="NO",0)+_xlfn.IFS(CS328="",1,CS328="SI",1,CS328="NO",0))/5</f>
        <v>1</v>
      </c>
    </row>
    <row r="329" spans="1:98" ht="60" customHeight="1" x14ac:dyDescent="0.35">
      <c r="A329" s="147" t="s">
        <v>1110</v>
      </c>
      <c r="B329" s="170"/>
      <c r="C329" s="148" t="s">
        <v>157</v>
      </c>
      <c r="D329" s="173"/>
      <c r="E329" s="176"/>
      <c r="F329" s="173"/>
      <c r="G329" s="208"/>
      <c r="H329" s="157"/>
      <c r="I329" s="182"/>
      <c r="J329" s="160"/>
      <c r="K329" s="160"/>
      <c r="L329" s="184"/>
      <c r="M329" s="186"/>
      <c r="N329" s="189"/>
      <c r="O329" s="192"/>
      <c r="P329" s="182"/>
      <c r="Q329" s="192"/>
      <c r="R329" s="182"/>
      <c r="S329" s="182"/>
      <c r="T329" s="182"/>
      <c r="U329" s="157"/>
      <c r="V329" s="162"/>
      <c r="W329" s="162"/>
      <c r="X329" s="194"/>
      <c r="Y329" s="160"/>
      <c r="Z329" s="160"/>
      <c r="AA329" s="164"/>
      <c r="AB329" s="164"/>
      <c r="AC329" s="164"/>
      <c r="AD329" s="195"/>
      <c r="AE329" s="157"/>
      <c r="AF329" s="158"/>
      <c r="AG329" s="157"/>
      <c r="AH329" s="157"/>
      <c r="AI329" s="158"/>
      <c r="AJ329" s="157"/>
      <c r="AK329" s="196"/>
      <c r="AL329" s="20" t="str">
        <f>CONCATENATE(J328," Control"," 2")</f>
        <v>ADQBS 55 Control 2</v>
      </c>
      <c r="AM329" s="22" t="s">
        <v>367</v>
      </c>
      <c r="AN329" s="22" t="s">
        <v>1117</v>
      </c>
      <c r="AO329" s="22" t="s">
        <v>1118</v>
      </c>
      <c r="AP329" s="22" t="str">
        <f>CONCATENATE(AM329," ",AN329," a través del ",AO329)</f>
        <v>El GRUPO INTERNO DE TRABAJO PARA LA GESTIÓN CONTRACTUAL - SG elabora un nuevo análisis del sector para el proceso contractual, inmediatamente se detecta el error  a través del diligenciamiento de la forma ADQBS-F-008 "análisis del sector" para los procesos de contratación distintos a CPS y los convenios de cooperación internacional que no requieren dicho análisis</v>
      </c>
      <c r="AQ329" s="20" t="s">
        <v>55</v>
      </c>
      <c r="AR329" s="20" t="str">
        <f t="shared" si="1704"/>
        <v>Impacto</v>
      </c>
      <c r="AS329" s="20" t="s">
        <v>56</v>
      </c>
      <c r="AT329" s="20" t="str">
        <f t="shared" si="1705"/>
        <v>25%</v>
      </c>
      <c r="AU329" s="20" t="s">
        <v>5</v>
      </c>
      <c r="AV329" s="20" t="s">
        <v>2</v>
      </c>
      <c r="AW329" s="20" t="s">
        <v>3</v>
      </c>
      <c r="AX329" s="21">
        <f t="shared" ref="AX329:AX331" si="1714">+IF(AR329="Probabilidad",AX328-(AX328*AT329),AX328)</f>
        <v>0.42</v>
      </c>
      <c r="AY329" s="20" t="str">
        <f t="shared" si="1434"/>
        <v>Media</v>
      </c>
      <c r="AZ329" s="21">
        <f t="shared" ref="AZ329:AZ331" si="1715">+IF(AR329="Impacto",AZ328-(AZ328*AT329),AZ328)</f>
        <v>0.60000000000000009</v>
      </c>
      <c r="BA329" s="20" t="str">
        <f t="shared" si="1436"/>
        <v>Moderado</v>
      </c>
      <c r="BB329" s="160"/>
      <c r="BC329" s="160"/>
      <c r="BD329" s="198"/>
      <c r="BE329" s="20" t="str">
        <f>CONCATENATE(J328," Acción preventiva"," 2")</f>
        <v>ADQBS 55 Acción preventiva 2</v>
      </c>
      <c r="BF329" s="22"/>
      <c r="BG329" s="22"/>
      <c r="BH329" s="22"/>
      <c r="BI329" s="20">
        <f t="shared" si="1709"/>
        <v>0</v>
      </c>
      <c r="BJ329" s="20"/>
      <c r="BK329" s="20"/>
      <c r="BL329" s="20"/>
      <c r="BM329" s="20"/>
      <c r="BN329" s="20"/>
      <c r="BO329" s="20"/>
      <c r="BP329" s="20"/>
      <c r="BQ329" s="20"/>
      <c r="BR329" s="20"/>
      <c r="BS329" s="20"/>
      <c r="BT329" s="20"/>
      <c r="BU329" s="20"/>
      <c r="BV329" s="200"/>
      <c r="BW329" s="37"/>
      <c r="BX329" s="37"/>
      <c r="BY329" s="37"/>
      <c r="BZ329" s="37"/>
      <c r="CA329" s="37"/>
      <c r="CB329" s="37"/>
      <c r="CC329" s="37"/>
      <c r="CD329" s="37"/>
      <c r="CE329" s="37"/>
      <c r="CF329" s="37"/>
      <c r="CG329" s="37"/>
      <c r="CH329" s="37"/>
      <c r="CI329" s="37">
        <f t="shared" si="1710"/>
        <v>0</v>
      </c>
      <c r="CJ329" s="38"/>
      <c r="CK329" s="23"/>
      <c r="CL329" s="24"/>
      <c r="CM329" s="167"/>
      <c r="CN329" s="25">
        <f t="shared" ref="CN329" si="1716">1-(CL329/CM328)</f>
        <v>1</v>
      </c>
      <c r="CO329" s="23" t="str" cm="1">
        <f t="array" ref="CO329">+_xlfn.IFS(CN329&lt;0.8,"Cambio",CN329&lt;0.9,"Revisión de control",CN329&gt;0.89,"Se mantiene")</f>
        <v>Se mantiene</v>
      </c>
      <c r="CP329" s="144"/>
      <c r="CQ329" s="144"/>
      <c r="CR329" s="144"/>
      <c r="CS329" s="144"/>
      <c r="CT329" s="25">
        <f t="shared" si="1713"/>
        <v>1</v>
      </c>
    </row>
    <row r="330" spans="1:98" ht="60" customHeight="1" x14ac:dyDescent="0.35">
      <c r="A330" s="147" t="s">
        <v>1110</v>
      </c>
      <c r="B330" s="170"/>
      <c r="C330" s="148" t="s">
        <v>157</v>
      </c>
      <c r="D330" s="173"/>
      <c r="E330" s="176"/>
      <c r="F330" s="173"/>
      <c r="G330" s="208"/>
      <c r="H330" s="157"/>
      <c r="I330" s="182"/>
      <c r="J330" s="160"/>
      <c r="K330" s="160"/>
      <c r="L330" s="184"/>
      <c r="M330" s="186"/>
      <c r="N330" s="189"/>
      <c r="O330" s="192"/>
      <c r="P330" s="182"/>
      <c r="Q330" s="192"/>
      <c r="R330" s="182"/>
      <c r="S330" s="182"/>
      <c r="T330" s="182"/>
      <c r="U330" s="157"/>
      <c r="V330" s="162"/>
      <c r="W330" s="162"/>
      <c r="X330" s="194"/>
      <c r="Y330" s="160"/>
      <c r="Z330" s="160"/>
      <c r="AA330" s="164"/>
      <c r="AB330" s="164"/>
      <c r="AC330" s="164"/>
      <c r="AD330" s="195"/>
      <c r="AE330" s="157"/>
      <c r="AF330" s="158"/>
      <c r="AG330" s="157"/>
      <c r="AH330" s="157"/>
      <c r="AI330" s="158"/>
      <c r="AJ330" s="157"/>
      <c r="AK330" s="196"/>
      <c r="AL330" s="20" t="str">
        <f>CONCATENATE(J328," Control"," 3")</f>
        <v>ADQBS 55 Control 3</v>
      </c>
      <c r="AM330" s="22"/>
      <c r="AN330" s="22"/>
      <c r="AO330" s="22"/>
      <c r="AP330" s="22" t="str">
        <f t="shared" si="1493"/>
        <v xml:space="preserve">  a través de </v>
      </c>
      <c r="AQ330" s="20"/>
      <c r="AR330" s="20" t="str">
        <f t="shared" si="1704"/>
        <v/>
      </c>
      <c r="AS330" s="20"/>
      <c r="AT330" s="20" t="str">
        <f t="shared" si="1705"/>
        <v/>
      </c>
      <c r="AU330" s="20"/>
      <c r="AV330" s="20"/>
      <c r="AW330" s="20"/>
      <c r="AX330" s="21">
        <f t="shared" si="1714"/>
        <v>0.42</v>
      </c>
      <c r="AY330" s="20" t="str">
        <f t="shared" si="1434"/>
        <v>Media</v>
      </c>
      <c r="AZ330" s="21">
        <f t="shared" si="1715"/>
        <v>0.60000000000000009</v>
      </c>
      <c r="BA330" s="20" t="str">
        <f t="shared" si="1436"/>
        <v>Moderado</v>
      </c>
      <c r="BB330" s="160"/>
      <c r="BC330" s="160"/>
      <c r="BD330" s="198"/>
      <c r="BE330" s="20" t="str">
        <f>CONCATENATE(J328," Acción preventiva"," 3")</f>
        <v>ADQBS 55 Acción preventiva 3</v>
      </c>
      <c r="BF330" s="22"/>
      <c r="BG330" s="22"/>
      <c r="BH330" s="22"/>
      <c r="BI330" s="20">
        <f t="shared" si="1709"/>
        <v>0</v>
      </c>
      <c r="BJ330" s="20"/>
      <c r="BK330" s="20"/>
      <c r="BL330" s="20"/>
      <c r="BM330" s="20"/>
      <c r="BN330" s="20"/>
      <c r="BO330" s="20"/>
      <c r="BP330" s="20"/>
      <c r="BQ330" s="20"/>
      <c r="BR330" s="20"/>
      <c r="BS330" s="20"/>
      <c r="BT330" s="20"/>
      <c r="BU330" s="20"/>
      <c r="BV330" s="200"/>
      <c r="BW330" s="37"/>
      <c r="BX330" s="37"/>
      <c r="BY330" s="37"/>
      <c r="BZ330" s="37"/>
      <c r="CA330" s="37"/>
      <c r="CB330" s="37"/>
      <c r="CC330" s="37"/>
      <c r="CD330" s="37"/>
      <c r="CE330" s="37"/>
      <c r="CF330" s="37"/>
      <c r="CG330" s="37"/>
      <c r="CH330" s="37"/>
      <c r="CI330" s="37">
        <f t="shared" si="1710"/>
        <v>0</v>
      </c>
      <c r="CJ330" s="38"/>
      <c r="CK330" s="23"/>
      <c r="CL330" s="24"/>
      <c r="CM330" s="167"/>
      <c r="CN330" s="25">
        <f t="shared" ref="CN330" si="1717">1-(CL330/CM328)</f>
        <v>1</v>
      </c>
      <c r="CO330" s="23" t="str" cm="1">
        <f t="array" ref="CO330">+_xlfn.IFS(CN330&lt;0.8,"Cambio",CN330&lt;0.9,"Revisión de control",CN330&gt;0.89,"Se mantiene")</f>
        <v>Se mantiene</v>
      </c>
      <c r="CP330" s="144"/>
      <c r="CQ330" s="144"/>
      <c r="CR330" s="144"/>
      <c r="CS330" s="144"/>
      <c r="CT330" s="25">
        <f t="shared" si="1713"/>
        <v>1</v>
      </c>
    </row>
    <row r="331" spans="1:98" ht="60" customHeight="1" x14ac:dyDescent="0.35">
      <c r="A331" s="147" t="s">
        <v>1110</v>
      </c>
      <c r="B331" s="171"/>
      <c r="C331" s="148" t="s">
        <v>157</v>
      </c>
      <c r="D331" s="174"/>
      <c r="E331" s="177"/>
      <c r="F331" s="174"/>
      <c r="G331" s="208"/>
      <c r="H331" s="157"/>
      <c r="I331" s="183"/>
      <c r="J331" s="161"/>
      <c r="K331" s="161"/>
      <c r="L331" s="184"/>
      <c r="M331" s="187"/>
      <c r="N331" s="190"/>
      <c r="O331" s="193"/>
      <c r="P331" s="183"/>
      <c r="Q331" s="193"/>
      <c r="R331" s="183"/>
      <c r="S331" s="183"/>
      <c r="T331" s="183"/>
      <c r="U331" s="157"/>
      <c r="V331" s="162"/>
      <c r="W331" s="162"/>
      <c r="X331" s="194"/>
      <c r="Y331" s="161"/>
      <c r="Z331" s="161"/>
      <c r="AA331" s="165"/>
      <c r="AB331" s="165"/>
      <c r="AC331" s="165"/>
      <c r="AD331" s="195"/>
      <c r="AE331" s="157"/>
      <c r="AF331" s="158"/>
      <c r="AG331" s="157"/>
      <c r="AH331" s="157"/>
      <c r="AI331" s="158"/>
      <c r="AJ331" s="157"/>
      <c r="AK331" s="196"/>
      <c r="AL331" s="20" t="str">
        <f>CONCATENATE(J328," Control"," 4")</f>
        <v>ADQBS 55 Control 4</v>
      </c>
      <c r="AM331" s="22"/>
      <c r="AN331" s="22"/>
      <c r="AO331" s="22"/>
      <c r="AP331" s="22" t="str">
        <f t="shared" si="1493"/>
        <v xml:space="preserve">  a través de </v>
      </c>
      <c r="AQ331" s="20"/>
      <c r="AR331" s="20" t="str">
        <f t="shared" si="1704"/>
        <v/>
      </c>
      <c r="AS331" s="20"/>
      <c r="AT331" s="20" t="str">
        <f t="shared" si="1705"/>
        <v/>
      </c>
      <c r="AU331" s="20"/>
      <c r="AV331" s="20"/>
      <c r="AW331" s="20"/>
      <c r="AX331" s="21">
        <f t="shared" si="1714"/>
        <v>0.42</v>
      </c>
      <c r="AY331" s="20" t="str">
        <f t="shared" si="1434"/>
        <v>Media</v>
      </c>
      <c r="AZ331" s="21">
        <f t="shared" si="1715"/>
        <v>0.60000000000000009</v>
      </c>
      <c r="BA331" s="20" t="str">
        <f t="shared" si="1436"/>
        <v>Moderado</v>
      </c>
      <c r="BB331" s="161"/>
      <c r="BC331" s="161"/>
      <c r="BD331" s="199"/>
      <c r="BE331" s="20" t="str">
        <f>CONCATENATE(J328," Acción preventiva"," 4")</f>
        <v>ADQBS 55 Acción preventiva 4</v>
      </c>
      <c r="BF331" s="22"/>
      <c r="BG331" s="22"/>
      <c r="BH331" s="22"/>
      <c r="BI331" s="20">
        <f t="shared" si="1709"/>
        <v>0</v>
      </c>
      <c r="BJ331" s="20"/>
      <c r="BK331" s="20"/>
      <c r="BL331" s="20"/>
      <c r="BM331" s="20"/>
      <c r="BN331" s="20"/>
      <c r="BO331" s="20"/>
      <c r="BP331" s="20"/>
      <c r="BQ331" s="20"/>
      <c r="BR331" s="20"/>
      <c r="BS331" s="20"/>
      <c r="BT331" s="20"/>
      <c r="BU331" s="20"/>
      <c r="BV331" s="200"/>
      <c r="BW331" s="37"/>
      <c r="BX331" s="37"/>
      <c r="BY331" s="37"/>
      <c r="BZ331" s="37"/>
      <c r="CA331" s="37"/>
      <c r="CB331" s="37"/>
      <c r="CC331" s="37"/>
      <c r="CD331" s="37"/>
      <c r="CE331" s="37"/>
      <c r="CF331" s="37"/>
      <c r="CG331" s="37"/>
      <c r="CH331" s="37"/>
      <c r="CI331" s="37">
        <f t="shared" si="1710"/>
        <v>0</v>
      </c>
      <c r="CJ331" s="38"/>
      <c r="CK331" s="23"/>
      <c r="CL331" s="24"/>
      <c r="CM331" s="168"/>
      <c r="CN331" s="25">
        <f t="shared" ref="CN331" si="1718">1-(CL331/CM328)</f>
        <v>1</v>
      </c>
      <c r="CO331" s="23" t="str" cm="1">
        <f t="array" ref="CO331">+_xlfn.IFS(CN331&lt;0.8,"Cambio",CN331&lt;0.9,"Revisión de control",CN331&gt;0.89,"Se mantiene")</f>
        <v>Se mantiene</v>
      </c>
      <c r="CP331" s="144"/>
      <c r="CQ331" s="144"/>
      <c r="CR331" s="144"/>
      <c r="CS331" s="144"/>
      <c r="CT331" s="25">
        <f t="shared" si="1713"/>
        <v>1</v>
      </c>
    </row>
    <row r="332" spans="1:98" ht="60" customHeight="1" x14ac:dyDescent="0.35">
      <c r="A332" s="147" t="s">
        <v>1110</v>
      </c>
      <c r="B332" s="169" t="s">
        <v>156</v>
      </c>
      <c r="C332" s="148" t="s">
        <v>157</v>
      </c>
      <c r="D332" s="172" t="str">
        <f>VLOOKUP(B332,Datos!$B$65:$F$80,3,FALSE)</f>
        <v>Adelantar la adquisición de bienes y/o servicios de la Agencia a través de los mecanismos definidos para la selección, elaboración, celebración, formalización, ejecución, terminación y/o liquidación de los contratos.</v>
      </c>
      <c r="E332" s="175" t="str">
        <f>VLOOKUP(B332,Datos!$B$65:$F$80,5,FALSE)</f>
        <v>La posibilidad de incumplir con los mecanismos definidos para la adquisición de bienes y/o servicios de la Agencia</v>
      </c>
      <c r="F332" s="172" t="str">
        <f>VLOOKUP(B332,Datos!$B$65:$F$80,4,FALSE)</f>
        <v>Desde la programación y análisis de las necesidades de la Agencia hasta la terminación y/o liquidación del contrato</v>
      </c>
      <c r="G332" s="208" t="s">
        <v>659</v>
      </c>
      <c r="H332" s="157" t="s">
        <v>1112</v>
      </c>
      <c r="I332" s="181">
        <f t="shared" ref="I332" si="1719">IF(K332="",0,1)</f>
        <v>1</v>
      </c>
      <c r="J332" s="159" t="str">
        <f t="shared" ref="J332" si="1720">CONCATENATE(C332," ",K332)</f>
        <v>ADQBS 56</v>
      </c>
      <c r="K332" s="159">
        <v>56</v>
      </c>
      <c r="L332" s="184">
        <v>46150</v>
      </c>
      <c r="M332" s="185">
        <f ca="1">+TODAY()-L332</f>
        <v>1</v>
      </c>
      <c r="N332" s="188" t="s">
        <v>1121</v>
      </c>
      <c r="O332" s="191" t="s">
        <v>19</v>
      </c>
      <c r="P332" s="181">
        <f>VLOOKUP(O332,Datos!$B$20:$D$25,3,FALSE)</f>
        <v>0.2</v>
      </c>
      <c r="Q332" s="191" t="s">
        <v>28</v>
      </c>
      <c r="R332" s="181">
        <f>VLOOKUP(Q332,Datos!$C$20:$D$25,2,FALSE)</f>
        <v>0.6</v>
      </c>
      <c r="S332" s="181">
        <f t="shared" ref="S332" si="1721">+IF(P332="",R332,IF(R332="",P332,IF(P332&gt;R332,P332,R332)))</f>
        <v>0.6</v>
      </c>
      <c r="T332" s="181" t="str" cm="1">
        <f t="array" ref="T332">_xlfn.IFS(S332=P332,O332,S332=R332,Q332)</f>
        <v>El riesgo afecta la imagen de la entidad con algunos usuarios de relevancia frente al logro de los objetivos</v>
      </c>
      <c r="U332" s="157" t="s">
        <v>4</v>
      </c>
      <c r="V332" s="162" t="s">
        <v>1113</v>
      </c>
      <c r="W332" s="162" t="s">
        <v>1122</v>
      </c>
      <c r="X332" s="194" t="str">
        <f t="shared" ref="X332" si="1722">CONCATENATE("Posibilidad de"," ",U332," ",V332," debido ",W332)</f>
        <v>Posibilidad de pérdida reputacional en la imagen institucional ante los grupos de interés debido a la revisión deficiente en el momento de estructuración de los documentos precontractuales de un proceso de selección</v>
      </c>
      <c r="Y332" s="159" t="s">
        <v>208</v>
      </c>
      <c r="Z332" s="159" t="s">
        <v>214</v>
      </c>
      <c r="AA332" s="163" t="s">
        <v>257</v>
      </c>
      <c r="AB332" s="163" t="s">
        <v>1009</v>
      </c>
      <c r="AC332" s="163" t="s">
        <v>1079</v>
      </c>
      <c r="AD332" s="195">
        <v>100</v>
      </c>
      <c r="AE332" s="157" t="str">
        <f t="shared" ref="AE332" si="1723">IF(AD332&lt;=0,"",IF(AD332&lt;=2,"Muy Baja",IF(AD332&lt;=24,"Baja",IF(AD332&lt;=500,"Media",IF(AD332&lt;=5000,"Alta","Muy Alta")))))</f>
        <v>Media</v>
      </c>
      <c r="AF332" s="158">
        <f t="shared" ref="AF332" si="1724">IF(AE332="","",IF(AE332="Muy Baja",0.2,IF(AE332="Baja",0.4,IF(AE332="Media",0.6,IF(AE332="Alta",0.8,IF(AE332="Muy Alta",1,))))))</f>
        <v>0.6</v>
      </c>
      <c r="AG332" s="158" t="str">
        <f t="shared" ref="AG332" si="1725">+T332</f>
        <v>El riesgo afecta la imagen de la entidad con algunos usuarios de relevancia frente al logro de los objetivos</v>
      </c>
      <c r="AH332" s="157" t="str" cm="1">
        <f t="array" ref="AH332">_xlfn.IFS(AG332=Datos!$C$6,"Leve",AG332=Datos!$D$6,"Leve",AG332=Datos!$C$7,"Menor",AG332=Datos!$D$7,"Menor",AG332=Datos!$C$8,"Moderado",AG332=Datos!$D$8,"Moderado",AG332=Datos!$C$9,"Mayor",AG332=Datos!$D$9,"Mayor",AG332=Datos!$C$10,"Catastrófico",AG332=Datos!$D$10,"Catastrófico")</f>
        <v>Moderado</v>
      </c>
      <c r="AI332" s="158">
        <f t="shared" ref="AI332" si="1726">IF(AH332="","",IF(AH332="Leve",0.2,IF(AH332="Menor",0.4,IF(AH332="Moderado",0.6,IF(AH332="Mayor",0.8,IF(AH332="Catastrófico",1,))))))</f>
        <v>0.6</v>
      </c>
      <c r="AJ332" s="157" t="str">
        <f t="shared" ref="AJ332" si="1727">IF(OR(AND(AE332="Muy Baja",AH332="Leve"),AND(AE332="Muy Baja",AH332="Menor"),AND(AE332="Baja",AH332="Leve")),"Bajo",IF(OR(AND(AE332="Muy baja",AH332="Moderado"),AND(AE332="Baja",AH332="Menor"),AND(AE332="Baja",AH332="Moderado"),AND(AE332="Media",AH332="Leve"),AND(AE332="Media",AH332="Menor"),AND(AE332="Media",AH332="Moderado"),AND(AE332="Alta",AH332="Leve"),AND(AE332="Alta",AH332="Menor")),"Moderado",IF(OR(AND(AE332="Muy Baja",AH332="Mayor"),AND(AE332="Baja",AH332="Mayor"),AND(AE332="Media",AH332="Mayor"),AND(AE332="Alta",AH332="Moderado"),AND(AE332="Alta",AH332="Mayor"),AND(AE332="Muy Alta",AH332="Leve"),AND(AE332="Muy Alta",AH332="Menor"),AND(AE332="Muy Alta",AH332="Moderado"),AND(AE332="Muy Alta",AH332="Mayor")),"Alto",IF(OR(AND(AE332="Muy Baja",AH332="Catastrófico"),AND(AE332="Baja",AH332="Catastrófico"),AND(AE332="Media",AH332="Catastrófico"),AND(AE332="Alta",AH332="Catastrófico"),AND(AE332="Muy Alta",AH332="Catastrófico")),"Extremo",""))))</f>
        <v>Moderado</v>
      </c>
      <c r="AK332" s="196" t="str" cm="1">
        <f t="array" ref="AK332">_xlfn.IFS(AJ332="Bajo","Aceptar",AJ332="Moderado","Reducir",AJ332="Alto","Reducir",AJ332="Extremo","Reducir")</f>
        <v>Reducir</v>
      </c>
      <c r="AL332" s="20" t="str">
        <f>CONCATENATE(J332," Control"," 1")</f>
        <v>ADQBS 56 Control 1</v>
      </c>
      <c r="AM332" s="22" t="s">
        <v>1123</v>
      </c>
      <c r="AN332" s="22" t="s">
        <v>1124</v>
      </c>
      <c r="AO332" s="22" t="s">
        <v>1125</v>
      </c>
      <c r="AP332" s="22" t="str">
        <f>CONCATENATE(AM332," ",AN332," a través de ",AO332)</f>
        <v>El GRUPO INTERNO DE TRABAJO PARA LA GESTIÓN CONTRACTUAL - SG - Abogado revisor valida los documentos precontractuales a través de la plataforma de SECOPII cada vez que se requiere un proceso de selección y han sido cargados previamente por el abogado estructurador</v>
      </c>
      <c r="AQ332" s="20" t="s">
        <v>54</v>
      </c>
      <c r="AR332" s="20" t="str">
        <f t="shared" ref="AR332:AR339" si="1728">IF(OR(AQ332="Preventivo",AQ332="Detectivo"),"Probabilidad",IF(AQ332="Correctivo","Impacto",""))</f>
        <v>Probabilidad</v>
      </c>
      <c r="AS332" s="20" t="s">
        <v>56</v>
      </c>
      <c r="AT332" s="20" t="str">
        <f t="shared" ref="AT332:AT339" si="1729">IF(AND(AQ332="Preventivo",AS332="Automático"),"50%",IF(AND(AQ332="Preventivo",AS332="Manual"),"40%",IF(AND(AQ332="Detectivo",AS332="Automático"),"40%",IF(AND(AQ332="Detectivo",AS332="Manual"),"30%",IF(AND(AQ332="Correctivo",AS332="Automático"),"35%",IF(AND(AQ332="Correctivo",AS332="Manual"),"25%",""))))))</f>
        <v>30%</v>
      </c>
      <c r="AU332" s="20" t="s">
        <v>5</v>
      </c>
      <c r="AV332" s="20" t="s">
        <v>2</v>
      </c>
      <c r="AW332" s="20" t="s">
        <v>3</v>
      </c>
      <c r="AX332" s="21">
        <f t="shared" ref="AX332" si="1730">+IF(AR332="Probabilidad",AF332-(AF332*AT332),AF332)</f>
        <v>0.42</v>
      </c>
      <c r="AY332" s="20" t="str">
        <f t="shared" si="1434"/>
        <v>Media</v>
      </c>
      <c r="AZ332" s="21">
        <f t="shared" ref="AZ332" si="1731">+IF(AR332="Impacto",AI332-(AI332*AT332),AI332)</f>
        <v>0.6</v>
      </c>
      <c r="BA332" s="20" t="str">
        <f t="shared" si="1436"/>
        <v>Moderado</v>
      </c>
      <c r="BB332" s="159" t="str">
        <f t="shared" ref="BB332" si="1732">IF(OR(AND(AY335="Muy Baja",BA335="Leve"),AND(AY335="Muy Baja",BA335="Menor"),AND(AY335="Baja",BA335="Leve")),"Bajo",IF(OR(AND(AY335="Muy baja",BA335="Moderado"),AND(AY335="Baja",BA335="Menor"),AND(AY335="Baja",BA335="Moderado"),AND(AY335="Media",BA335="Leve"),AND(AY335="Media",BA335="Menor"),AND(AY335="Media",BA335="Moderado"),AND(AY335="Alta",BA335="Leve"),AND(AY335="Alta",BA335="Menor")),"Moderado",IF(OR(AND(AY335="Muy Baja",BA335="Mayor"),AND(AY335="Baja",BA335="Mayor"),AND(AY335="Media",BA335="Mayor"),AND(AY335="Alta",BA335="Moderado"),AND(AY335="Alta",BA335="Mayor"),AND(AY335="Muy Alta",BA335="Leve"),AND(AY335="Muy Alta",BA335="Menor"),AND(AY335="Muy Alta",BA335="Moderado"),AND(AY335="Muy Alta",BA335="Mayor")),"Alto",IF(OR(AND(AY335="Muy Baja",BA335="Catastrófico"),AND(AY335="Baja",BA335="Catastrófico"),AND(AY335="Media",BA335="Catastrófico"),AND(AY335="Alta",BA335="Catastrófico"),AND(AY335="Muy Alta",BA335="Catastrófico")),"Extremo",""))))</f>
        <v>Moderado</v>
      </c>
      <c r="BC332" s="159" t="str" cm="1">
        <f t="array" ref="BC332">_xlfn.IFS(BB332="Bajo","Aceptar",BB332="Moderado","Reducir",BB332="Alto","Reducir",BB332="Extremo","Reducir")</f>
        <v>Reducir</v>
      </c>
      <c r="BD332" s="197" t="str" cm="1">
        <f t="array" ref="BD332">_xlfn.IFS(BC332="Aceptar","No",BC332="Reducir","Si")</f>
        <v>Si</v>
      </c>
      <c r="BE332" s="20" t="str">
        <f>CONCATENATE(J332," Acción preventiva"," 1")</f>
        <v>ADQBS 56 Acción preventiva 1</v>
      </c>
      <c r="BF332" s="22" t="s">
        <v>367</v>
      </c>
      <c r="BG332" s="22" t="s">
        <v>1128</v>
      </c>
      <c r="BH332" s="22" t="s">
        <v>1120</v>
      </c>
      <c r="BI332" s="20">
        <f t="shared" ref="BI332:BI339" si="1733">+SUM(BJ332:BU332)</f>
        <v>1</v>
      </c>
      <c r="BJ332" s="20"/>
      <c r="BK332" s="20"/>
      <c r="BL332" s="20"/>
      <c r="BM332" s="20"/>
      <c r="BN332" s="20"/>
      <c r="BO332" s="20"/>
      <c r="BP332" s="20"/>
      <c r="BQ332" s="20"/>
      <c r="BR332" s="20">
        <v>1</v>
      </c>
      <c r="BS332" s="20"/>
      <c r="BT332" s="20"/>
      <c r="BU332" s="20"/>
      <c r="BV332" s="200">
        <f t="shared" ref="BV332:BV400" si="1734">+AVERAGE(CI332:CI335)/AVERAGE(BI332:BI335)</f>
        <v>0</v>
      </c>
      <c r="BW332" s="37"/>
      <c r="BX332" s="37"/>
      <c r="BY332" s="37"/>
      <c r="BZ332" s="37"/>
      <c r="CA332" s="37"/>
      <c r="CB332" s="37"/>
      <c r="CC332" s="37"/>
      <c r="CD332" s="37"/>
      <c r="CE332" s="37"/>
      <c r="CF332" s="37"/>
      <c r="CG332" s="37"/>
      <c r="CH332" s="37"/>
      <c r="CI332" s="37">
        <f t="shared" si="1710"/>
        <v>0</v>
      </c>
      <c r="CJ332" s="38"/>
      <c r="CK332" s="23"/>
      <c r="CL332" s="24"/>
      <c r="CM332" s="166">
        <f t="shared" ref="CM332" si="1735">+AD332</f>
        <v>100</v>
      </c>
      <c r="CN332" s="25">
        <f t="shared" ref="CN332" si="1736">1-(CL332/CM332)</f>
        <v>1</v>
      </c>
      <c r="CO332" s="23" t="str" cm="1">
        <f t="array" ref="CO332">+_xlfn.IFS(CN332&lt;0.8,"Cambio",CN332&lt;0.9,"Revisión de control",CN332&gt;0.89,"Se mantiene")</f>
        <v>Se mantiene</v>
      </c>
      <c r="CP332" s="144"/>
      <c r="CQ332" s="144"/>
      <c r="CR332" s="144"/>
      <c r="CS332" s="144"/>
      <c r="CT332" s="25">
        <f t="shared" ref="CT332:CT339" si="1737">(_xlfn.IFS(CK332="",1,CK332="SI",0)+_xlfn.IFS(CP332="",1,CP332="SI",1,CP332="NO",0)+_xlfn.IFS(CQ332="",1,CQ332="SI",1,CQ332="NO",0)+_xlfn.IFS(CR332="",1,CR332="SI",1,CR332="NO",0)+_xlfn.IFS(CS332="",1,CS332="SI",1,CS332="NO",0))/5</f>
        <v>1</v>
      </c>
    </row>
    <row r="333" spans="1:98" ht="60" customHeight="1" x14ac:dyDescent="0.35">
      <c r="A333" s="147" t="s">
        <v>1110</v>
      </c>
      <c r="B333" s="170"/>
      <c r="C333" s="148" t="s">
        <v>157</v>
      </c>
      <c r="D333" s="173"/>
      <c r="E333" s="176"/>
      <c r="F333" s="173"/>
      <c r="G333" s="208"/>
      <c r="H333" s="157"/>
      <c r="I333" s="182"/>
      <c r="J333" s="160"/>
      <c r="K333" s="160"/>
      <c r="L333" s="184"/>
      <c r="M333" s="186"/>
      <c r="N333" s="189"/>
      <c r="O333" s="192"/>
      <c r="P333" s="182"/>
      <c r="Q333" s="192"/>
      <c r="R333" s="182"/>
      <c r="S333" s="182"/>
      <c r="T333" s="182"/>
      <c r="U333" s="157"/>
      <c r="V333" s="162"/>
      <c r="W333" s="162"/>
      <c r="X333" s="194"/>
      <c r="Y333" s="160"/>
      <c r="Z333" s="160"/>
      <c r="AA333" s="164"/>
      <c r="AB333" s="164"/>
      <c r="AC333" s="164"/>
      <c r="AD333" s="195"/>
      <c r="AE333" s="157"/>
      <c r="AF333" s="158"/>
      <c r="AG333" s="157"/>
      <c r="AH333" s="157"/>
      <c r="AI333" s="158"/>
      <c r="AJ333" s="157"/>
      <c r="AK333" s="196"/>
      <c r="AL333" s="20" t="str">
        <f>CONCATENATE(J332," Control"," 2")</f>
        <v>ADQBS 56 Control 2</v>
      </c>
      <c r="AM333" s="22" t="s">
        <v>1123</v>
      </c>
      <c r="AN333" s="22" t="s">
        <v>1126</v>
      </c>
      <c r="AO333" s="22" t="s">
        <v>1127</v>
      </c>
      <c r="AP333" s="22" t="str">
        <f>CONCATENATE(AM333," ",AN333," a través de ",AO333)</f>
        <v>El GRUPO INTERNO DE TRABAJO PARA LA GESTIÓN CONTRACTUAL - SG - Abogado revisor rechaza los documentos precontractuales a través de su flujo de aprobación en SECOP II para que el abogado estructurador subsane los documentos y se carguen de nuevo</v>
      </c>
      <c r="AQ333" s="20" t="s">
        <v>55</v>
      </c>
      <c r="AR333" s="20" t="str">
        <f t="shared" si="1728"/>
        <v>Impacto</v>
      </c>
      <c r="AS333" s="20" t="s">
        <v>56</v>
      </c>
      <c r="AT333" s="20" t="str">
        <f t="shared" si="1729"/>
        <v>25%</v>
      </c>
      <c r="AU333" s="20" t="s">
        <v>5</v>
      </c>
      <c r="AV333" s="20" t="s">
        <v>2</v>
      </c>
      <c r="AW333" s="20" t="s">
        <v>3</v>
      </c>
      <c r="AX333" s="21">
        <f t="shared" ref="AX333:AX335" si="1738">+IF(AR333="Probabilidad",AX332-(AX332*AT333),AX332)</f>
        <v>0.42</v>
      </c>
      <c r="AY333" s="20" t="str">
        <f t="shared" si="1434"/>
        <v>Media</v>
      </c>
      <c r="AZ333" s="21">
        <f t="shared" ref="AZ333:AZ335" si="1739">+IF(AR333="Impacto",AZ332-(AZ332*AT333),AZ332)</f>
        <v>0.44999999999999996</v>
      </c>
      <c r="BA333" s="20" t="str">
        <f t="shared" si="1436"/>
        <v>Moderado</v>
      </c>
      <c r="BB333" s="160"/>
      <c r="BC333" s="160"/>
      <c r="BD333" s="198"/>
      <c r="BE333" s="20" t="str">
        <f>CONCATENATE(J332," Acción preventiva"," 2")</f>
        <v>ADQBS 56 Acción preventiva 2</v>
      </c>
      <c r="BF333" s="22"/>
      <c r="BG333" s="22"/>
      <c r="BH333" s="22"/>
      <c r="BI333" s="20">
        <f t="shared" si="1733"/>
        <v>0</v>
      </c>
      <c r="BJ333" s="20"/>
      <c r="BK333" s="20"/>
      <c r="BL333" s="20"/>
      <c r="BM333" s="20"/>
      <c r="BN333" s="20"/>
      <c r="BO333" s="20"/>
      <c r="BP333" s="20"/>
      <c r="BQ333" s="20"/>
      <c r="BR333" s="20"/>
      <c r="BS333" s="20"/>
      <c r="BT333" s="20"/>
      <c r="BU333" s="20"/>
      <c r="BV333" s="200"/>
      <c r="BW333" s="37"/>
      <c r="BX333" s="37"/>
      <c r="BY333" s="37"/>
      <c r="BZ333" s="37"/>
      <c r="CA333" s="37"/>
      <c r="CB333" s="37"/>
      <c r="CC333" s="37"/>
      <c r="CD333" s="37"/>
      <c r="CE333" s="37"/>
      <c r="CF333" s="37"/>
      <c r="CG333" s="37"/>
      <c r="CH333" s="37"/>
      <c r="CI333" s="37">
        <f t="shared" si="1710"/>
        <v>0</v>
      </c>
      <c r="CJ333" s="38"/>
      <c r="CK333" s="23"/>
      <c r="CL333" s="24"/>
      <c r="CM333" s="167"/>
      <c r="CN333" s="25">
        <f t="shared" ref="CN333" si="1740">1-(CL333/CM332)</f>
        <v>1</v>
      </c>
      <c r="CO333" s="23" t="str" cm="1">
        <f t="array" ref="CO333">+_xlfn.IFS(CN333&lt;0.8,"Cambio",CN333&lt;0.9,"Revisión de control",CN333&gt;0.89,"Se mantiene")</f>
        <v>Se mantiene</v>
      </c>
      <c r="CP333" s="144"/>
      <c r="CQ333" s="144"/>
      <c r="CR333" s="144"/>
      <c r="CS333" s="144"/>
      <c r="CT333" s="25">
        <f t="shared" si="1737"/>
        <v>1</v>
      </c>
    </row>
    <row r="334" spans="1:98" ht="60" customHeight="1" x14ac:dyDescent="0.35">
      <c r="A334" s="147" t="s">
        <v>1110</v>
      </c>
      <c r="B334" s="170"/>
      <c r="C334" s="148" t="s">
        <v>157</v>
      </c>
      <c r="D334" s="173"/>
      <c r="E334" s="176"/>
      <c r="F334" s="173"/>
      <c r="G334" s="208"/>
      <c r="H334" s="157"/>
      <c r="I334" s="182"/>
      <c r="J334" s="160"/>
      <c r="K334" s="160"/>
      <c r="L334" s="184"/>
      <c r="M334" s="186"/>
      <c r="N334" s="189"/>
      <c r="O334" s="192"/>
      <c r="P334" s="182"/>
      <c r="Q334" s="192"/>
      <c r="R334" s="182"/>
      <c r="S334" s="182"/>
      <c r="T334" s="182"/>
      <c r="U334" s="157"/>
      <c r="V334" s="162"/>
      <c r="W334" s="162"/>
      <c r="X334" s="194"/>
      <c r="Y334" s="160"/>
      <c r="Z334" s="160"/>
      <c r="AA334" s="164"/>
      <c r="AB334" s="164"/>
      <c r="AC334" s="164"/>
      <c r="AD334" s="195"/>
      <c r="AE334" s="157"/>
      <c r="AF334" s="158"/>
      <c r="AG334" s="157"/>
      <c r="AH334" s="157"/>
      <c r="AI334" s="158"/>
      <c r="AJ334" s="157"/>
      <c r="AK334" s="196"/>
      <c r="AL334" s="20" t="str">
        <f>CONCATENATE(J332," Control"," 3")</f>
        <v>ADQBS 56 Control 3</v>
      </c>
      <c r="AM334" s="22"/>
      <c r="AN334" s="22"/>
      <c r="AO334" s="22"/>
      <c r="AP334" s="22" t="str">
        <f>CONCATENATE(AM334," ",AN334," a través de ",AO334)</f>
        <v xml:space="preserve">  a través de </v>
      </c>
      <c r="AQ334" s="20"/>
      <c r="AR334" s="20" t="str">
        <f t="shared" si="1728"/>
        <v/>
      </c>
      <c r="AS334" s="20"/>
      <c r="AT334" s="20" t="str">
        <f t="shared" si="1729"/>
        <v/>
      </c>
      <c r="AU334" s="20"/>
      <c r="AV334" s="20"/>
      <c r="AW334" s="20"/>
      <c r="AX334" s="21">
        <f t="shared" si="1738"/>
        <v>0.42</v>
      </c>
      <c r="AY334" s="20" t="str">
        <f t="shared" si="1434"/>
        <v>Media</v>
      </c>
      <c r="AZ334" s="21">
        <f t="shared" si="1739"/>
        <v>0.44999999999999996</v>
      </c>
      <c r="BA334" s="20" t="str">
        <f t="shared" si="1436"/>
        <v>Moderado</v>
      </c>
      <c r="BB334" s="160"/>
      <c r="BC334" s="160"/>
      <c r="BD334" s="198"/>
      <c r="BE334" s="20" t="str">
        <f>CONCATENATE(J332," Acción preventiva"," 3")</f>
        <v>ADQBS 56 Acción preventiva 3</v>
      </c>
      <c r="BF334" s="22"/>
      <c r="BG334" s="22"/>
      <c r="BH334" s="22"/>
      <c r="BI334" s="20">
        <f t="shared" si="1733"/>
        <v>0</v>
      </c>
      <c r="BJ334" s="20"/>
      <c r="BK334" s="20"/>
      <c r="BL334" s="20"/>
      <c r="BM334" s="20"/>
      <c r="BN334" s="20"/>
      <c r="BO334" s="20"/>
      <c r="BP334" s="20"/>
      <c r="BQ334" s="20"/>
      <c r="BR334" s="20"/>
      <c r="BS334" s="20"/>
      <c r="BT334" s="20"/>
      <c r="BU334" s="20"/>
      <c r="BV334" s="200"/>
      <c r="BW334" s="37"/>
      <c r="BX334" s="37"/>
      <c r="BY334" s="37"/>
      <c r="BZ334" s="37"/>
      <c r="CA334" s="37"/>
      <c r="CB334" s="37"/>
      <c r="CC334" s="37"/>
      <c r="CD334" s="37"/>
      <c r="CE334" s="37"/>
      <c r="CF334" s="37"/>
      <c r="CG334" s="37"/>
      <c r="CH334" s="37"/>
      <c r="CI334" s="37">
        <f t="shared" si="1710"/>
        <v>0</v>
      </c>
      <c r="CJ334" s="38"/>
      <c r="CK334" s="23"/>
      <c r="CL334" s="24"/>
      <c r="CM334" s="167"/>
      <c r="CN334" s="25">
        <f t="shared" ref="CN334" si="1741">1-(CL334/CM332)</f>
        <v>1</v>
      </c>
      <c r="CO334" s="23" t="str" cm="1">
        <f t="array" ref="CO334">+_xlfn.IFS(CN334&lt;0.8,"Cambio",CN334&lt;0.9,"Revisión de control",CN334&gt;0.89,"Se mantiene")</f>
        <v>Se mantiene</v>
      </c>
      <c r="CP334" s="144"/>
      <c r="CQ334" s="144"/>
      <c r="CR334" s="144"/>
      <c r="CS334" s="144"/>
      <c r="CT334" s="25">
        <f t="shared" si="1737"/>
        <v>1</v>
      </c>
    </row>
    <row r="335" spans="1:98" ht="60" customHeight="1" x14ac:dyDescent="0.35">
      <c r="A335" s="147" t="s">
        <v>1110</v>
      </c>
      <c r="B335" s="171"/>
      <c r="C335" s="148" t="s">
        <v>157</v>
      </c>
      <c r="D335" s="174"/>
      <c r="E335" s="177"/>
      <c r="F335" s="174"/>
      <c r="G335" s="208"/>
      <c r="H335" s="157"/>
      <c r="I335" s="183"/>
      <c r="J335" s="161"/>
      <c r="K335" s="161"/>
      <c r="L335" s="184"/>
      <c r="M335" s="187"/>
      <c r="N335" s="190"/>
      <c r="O335" s="193"/>
      <c r="P335" s="183"/>
      <c r="Q335" s="193"/>
      <c r="R335" s="183"/>
      <c r="S335" s="183"/>
      <c r="T335" s="183"/>
      <c r="U335" s="157"/>
      <c r="V335" s="162"/>
      <c r="W335" s="162"/>
      <c r="X335" s="194"/>
      <c r="Y335" s="161"/>
      <c r="Z335" s="161"/>
      <c r="AA335" s="165"/>
      <c r="AB335" s="165"/>
      <c r="AC335" s="165"/>
      <c r="AD335" s="195"/>
      <c r="AE335" s="157"/>
      <c r="AF335" s="158"/>
      <c r="AG335" s="157"/>
      <c r="AH335" s="157"/>
      <c r="AI335" s="158"/>
      <c r="AJ335" s="157"/>
      <c r="AK335" s="196"/>
      <c r="AL335" s="20" t="str">
        <f>CONCATENATE(J332," Control"," 4")</f>
        <v>ADQBS 56 Control 4</v>
      </c>
      <c r="AM335" s="22"/>
      <c r="AN335" s="22"/>
      <c r="AO335" s="22"/>
      <c r="AP335" s="22" t="str">
        <f>CONCATENATE(AM335," ",AN335," a través de ",AO335)</f>
        <v xml:space="preserve">  a través de </v>
      </c>
      <c r="AQ335" s="20"/>
      <c r="AR335" s="20" t="str">
        <f t="shared" si="1728"/>
        <v/>
      </c>
      <c r="AS335" s="20"/>
      <c r="AT335" s="20" t="str">
        <f t="shared" si="1729"/>
        <v/>
      </c>
      <c r="AU335" s="20"/>
      <c r="AV335" s="20"/>
      <c r="AW335" s="20"/>
      <c r="AX335" s="21">
        <f t="shared" si="1738"/>
        <v>0.42</v>
      </c>
      <c r="AY335" s="20" t="str">
        <f t="shared" si="1434"/>
        <v>Media</v>
      </c>
      <c r="AZ335" s="21">
        <f t="shared" si="1739"/>
        <v>0.44999999999999996</v>
      </c>
      <c r="BA335" s="20" t="str">
        <f t="shared" si="1436"/>
        <v>Moderado</v>
      </c>
      <c r="BB335" s="161"/>
      <c r="BC335" s="161"/>
      <c r="BD335" s="199"/>
      <c r="BE335" s="20" t="str">
        <f>CONCATENATE(J332," Acción preventiva"," 4")</f>
        <v>ADQBS 56 Acción preventiva 4</v>
      </c>
      <c r="BF335" s="22"/>
      <c r="BG335" s="22"/>
      <c r="BH335" s="22"/>
      <c r="BI335" s="20">
        <f t="shared" si="1733"/>
        <v>0</v>
      </c>
      <c r="BJ335" s="20"/>
      <c r="BK335" s="20"/>
      <c r="BL335" s="20"/>
      <c r="BM335" s="20"/>
      <c r="BN335" s="20"/>
      <c r="BO335" s="20"/>
      <c r="BP335" s="20"/>
      <c r="BQ335" s="20"/>
      <c r="BR335" s="20"/>
      <c r="BS335" s="20"/>
      <c r="BT335" s="20"/>
      <c r="BU335" s="20"/>
      <c r="BV335" s="200"/>
      <c r="BW335" s="37"/>
      <c r="BX335" s="37"/>
      <c r="BY335" s="37"/>
      <c r="BZ335" s="37"/>
      <c r="CA335" s="37"/>
      <c r="CB335" s="37"/>
      <c r="CC335" s="37"/>
      <c r="CD335" s="37"/>
      <c r="CE335" s="37"/>
      <c r="CF335" s="37"/>
      <c r="CG335" s="37"/>
      <c r="CH335" s="37"/>
      <c r="CI335" s="37">
        <f t="shared" si="1710"/>
        <v>0</v>
      </c>
      <c r="CJ335" s="38"/>
      <c r="CK335" s="23"/>
      <c r="CL335" s="24"/>
      <c r="CM335" s="168"/>
      <c r="CN335" s="25">
        <f t="shared" ref="CN335" si="1742">1-(CL335/CM332)</f>
        <v>1</v>
      </c>
      <c r="CO335" s="23" t="str" cm="1">
        <f t="array" ref="CO335">+_xlfn.IFS(CN335&lt;0.8,"Cambio",CN335&lt;0.9,"Revisión de control",CN335&gt;0.89,"Se mantiene")</f>
        <v>Se mantiene</v>
      </c>
      <c r="CP335" s="144"/>
      <c r="CQ335" s="144"/>
      <c r="CR335" s="144"/>
      <c r="CS335" s="144"/>
      <c r="CT335" s="25">
        <f t="shared" si="1737"/>
        <v>1</v>
      </c>
    </row>
    <row r="336" spans="1:98" ht="60" customHeight="1" x14ac:dyDescent="0.35">
      <c r="A336" s="147" t="s">
        <v>1110</v>
      </c>
      <c r="B336" s="169" t="s">
        <v>156</v>
      </c>
      <c r="C336" s="148" t="s">
        <v>157</v>
      </c>
      <c r="D336" s="172" t="str">
        <f>VLOOKUP(B336,Datos!$B$65:$F$80,3,FALSE)</f>
        <v>Adelantar la adquisición de bienes y/o servicios de la Agencia a través de los mecanismos definidos para la selección, elaboración, celebración, formalización, ejecución, terminación y/o liquidación de los contratos.</v>
      </c>
      <c r="E336" s="175" t="str">
        <f>VLOOKUP(B336,Datos!$B$65:$F$80,5,FALSE)</f>
        <v>La posibilidad de incumplir con los mecanismos definidos para la adquisición de bienes y/o servicios de la Agencia</v>
      </c>
      <c r="F336" s="172" t="str">
        <f>VLOOKUP(B336,Datos!$B$65:$F$80,4,FALSE)</f>
        <v>Desde la programación y análisis de las necesidades de la Agencia hasta la terminación y/o liquidación del contrato</v>
      </c>
      <c r="G336" s="208" t="s">
        <v>659</v>
      </c>
      <c r="H336" s="157" t="s">
        <v>1112</v>
      </c>
      <c r="I336" s="181">
        <f t="shared" ref="I336" si="1743">IF(K336="",0,1)</f>
        <v>1</v>
      </c>
      <c r="J336" s="159" t="str">
        <f t="shared" ref="J336" si="1744">CONCATENATE(C336," ",K336)</f>
        <v>ADQBS 57</v>
      </c>
      <c r="K336" s="159">
        <v>57</v>
      </c>
      <c r="L336" s="184">
        <v>46150</v>
      </c>
      <c r="M336" s="185">
        <f ca="1">+TODAY()-L336</f>
        <v>1</v>
      </c>
      <c r="N336" s="188" t="s">
        <v>1129</v>
      </c>
      <c r="O336" s="191" t="s">
        <v>19</v>
      </c>
      <c r="P336" s="181">
        <f>VLOOKUP(O336,Datos!$B$20:$D$25,3,FALSE)</f>
        <v>0.2</v>
      </c>
      <c r="Q336" s="191" t="s">
        <v>28</v>
      </c>
      <c r="R336" s="181">
        <f>VLOOKUP(Q336,Datos!$C$20:$D$25,2,FALSE)</f>
        <v>0.6</v>
      </c>
      <c r="S336" s="181">
        <f t="shared" ref="S336" si="1745">+IF(P336="",R336,IF(R336="",P336,IF(P336&gt;R336,P336,R336)))</f>
        <v>0.6</v>
      </c>
      <c r="T336" s="181" t="str" cm="1">
        <f t="array" ref="T336">_xlfn.IFS(S336=P336,O336,S336=R336,Q336)</f>
        <v>El riesgo afecta la imagen de la entidad con algunos usuarios de relevancia frente al logro de los objetivos</v>
      </c>
      <c r="U336" s="157" t="s">
        <v>4</v>
      </c>
      <c r="V336" s="162" t="s">
        <v>1113</v>
      </c>
      <c r="W336" s="162" t="s">
        <v>1130</v>
      </c>
      <c r="X336" s="194" t="str">
        <f t="shared" ref="X336" si="1746">CONCATENATE("Posibilidad de"," ",U336," ",V336," debido ",W336)</f>
        <v>Posibilidad de pérdida reputacional en la imagen institucional ante los grupos de interés debido al desconocimiento de la norma y/o mal intención por parte de los responsables del proceso</v>
      </c>
      <c r="Y336" s="159" t="s">
        <v>208</v>
      </c>
      <c r="Z336" s="159" t="s">
        <v>214</v>
      </c>
      <c r="AA336" s="163" t="s">
        <v>257</v>
      </c>
      <c r="AB336" s="163" t="s">
        <v>1009</v>
      </c>
      <c r="AC336" s="163" t="s">
        <v>1079</v>
      </c>
      <c r="AD336" s="195">
        <v>9000</v>
      </c>
      <c r="AE336" s="157" t="str">
        <f t="shared" ref="AE336" si="1747">IF(AD336&lt;=0,"",IF(AD336&lt;=2,"Muy Baja",IF(AD336&lt;=24,"Baja",IF(AD336&lt;=500,"Media",IF(AD336&lt;=5000,"Alta","Muy Alta")))))</f>
        <v>Muy Alta</v>
      </c>
      <c r="AF336" s="158">
        <f t="shared" ref="AF336" si="1748">IF(AE336="","",IF(AE336="Muy Baja",0.2,IF(AE336="Baja",0.4,IF(AE336="Media",0.6,IF(AE336="Alta",0.8,IF(AE336="Muy Alta",1,))))))</f>
        <v>1</v>
      </c>
      <c r="AG336" s="158" t="str">
        <f t="shared" ref="AG336" si="1749">+T336</f>
        <v>El riesgo afecta la imagen de la entidad con algunos usuarios de relevancia frente al logro de los objetivos</v>
      </c>
      <c r="AH336" s="157" t="str" cm="1">
        <f t="array" ref="AH336">_xlfn.IFS(AG336=Datos!$C$6,"Leve",AG336=Datos!$D$6,"Leve",AG336=Datos!$C$7,"Menor",AG336=Datos!$D$7,"Menor",AG336=Datos!$C$8,"Moderado",AG336=Datos!$D$8,"Moderado",AG336=Datos!$C$9,"Mayor",AG336=Datos!$D$9,"Mayor",AG336=Datos!$C$10,"Catastrófico",AG336=Datos!$D$10,"Catastrófico")</f>
        <v>Moderado</v>
      </c>
      <c r="AI336" s="158">
        <f t="shared" ref="AI336" si="1750">IF(AH336="","",IF(AH336="Leve",0.2,IF(AH336="Menor",0.4,IF(AH336="Moderado",0.6,IF(AH336="Mayor",0.8,IF(AH336="Catastrófico",1,))))))</f>
        <v>0.6</v>
      </c>
      <c r="AJ336" s="157" t="str">
        <f t="shared" ref="AJ336" si="1751">IF(OR(AND(AE336="Muy Baja",AH336="Leve"),AND(AE336="Muy Baja",AH336="Menor"),AND(AE336="Baja",AH336="Leve")),"Bajo",IF(OR(AND(AE336="Muy baja",AH336="Moderado"),AND(AE336="Baja",AH336="Menor"),AND(AE336="Baja",AH336="Moderado"),AND(AE336="Media",AH336="Leve"),AND(AE336="Media",AH336="Menor"),AND(AE336="Media",AH336="Moderado"),AND(AE336="Alta",AH336="Leve"),AND(AE336="Alta",AH336="Menor")),"Moderado",IF(OR(AND(AE336="Muy Baja",AH336="Mayor"),AND(AE336="Baja",AH336="Mayor"),AND(AE336="Media",AH336="Mayor"),AND(AE336="Alta",AH336="Moderado"),AND(AE336="Alta",AH336="Mayor"),AND(AE336="Muy Alta",AH336="Leve"),AND(AE336="Muy Alta",AH336="Menor"),AND(AE336="Muy Alta",AH336="Moderado"),AND(AE336="Muy Alta",AH336="Mayor")),"Alto",IF(OR(AND(AE336="Muy Baja",AH336="Catastrófico"),AND(AE336="Baja",AH336="Catastrófico"),AND(AE336="Media",AH336="Catastrófico"),AND(AE336="Alta",AH336="Catastrófico"),AND(AE336="Muy Alta",AH336="Catastrófico")),"Extremo",""))))</f>
        <v>Alto</v>
      </c>
      <c r="AK336" s="196" t="str" cm="1">
        <f t="array" ref="AK336">_xlfn.IFS(AJ336="Bajo","Aceptar",AJ336="Moderado","Reducir",AJ336="Alto","Reducir",AJ336="Extremo","Reducir")</f>
        <v>Reducir</v>
      </c>
      <c r="AL336" s="20" t="str">
        <f>CONCATENATE(J336," Control"," 1")</f>
        <v>ADQBS 57 Control 1</v>
      </c>
      <c r="AM336" s="22" t="s">
        <v>1131</v>
      </c>
      <c r="AN336" s="22" t="s">
        <v>1132</v>
      </c>
      <c r="AO336" s="22" t="s">
        <v>1133</v>
      </c>
      <c r="AP336" s="22" t="str">
        <f t="shared" ref="AP336:AP339" si="1752">CONCATENATE(AM336," ",AN336," a través de ",AO336)</f>
        <v xml:space="preserve">El GRUPO INTERNO DE TRABAJO PARA LA GESTIÓN CONTRACTUAL - SG -  Abogado estructurador revisa la capacidad e idoneidad del proveedor a través de las formas ADQBS-F-036 CONSTANCIA DE CAPACIDAD E IDONEIDAD PARA CONTRATACIÓN DIRECTA o ADQBS-F-027 CONSTANCIA DE IDONEIDAD Y EXPERIENCIA (dependiendo de la necesidad del objeto a contratar), diligenciados previamente por las áreas cada vez que se requiera la contración directa
</v>
      </c>
      <c r="AQ336" s="20" t="s">
        <v>54</v>
      </c>
      <c r="AR336" s="20" t="str">
        <f t="shared" si="1728"/>
        <v>Probabilidad</v>
      </c>
      <c r="AS336" s="20" t="s">
        <v>56</v>
      </c>
      <c r="AT336" s="20" t="str">
        <f t="shared" si="1729"/>
        <v>30%</v>
      </c>
      <c r="AU336" s="20" t="s">
        <v>1</v>
      </c>
      <c r="AV336" s="20" t="s">
        <v>2</v>
      </c>
      <c r="AW336" s="20" t="s">
        <v>3</v>
      </c>
      <c r="AX336" s="21">
        <f t="shared" ref="AX336" si="1753">+IF(AR336="Probabilidad",AF336-(AF336*AT336),AF336)</f>
        <v>0.7</v>
      </c>
      <c r="AY336" s="20" t="str">
        <f t="shared" si="1434"/>
        <v>Alta</v>
      </c>
      <c r="AZ336" s="21">
        <f t="shared" ref="AZ336" si="1754">+IF(AR336="Impacto",AI336-(AI336*AT336),AI336)</f>
        <v>0.6</v>
      </c>
      <c r="BA336" s="20" t="str">
        <f t="shared" si="1436"/>
        <v>Moderado</v>
      </c>
      <c r="BB336" s="159" t="str">
        <f t="shared" ref="BB336" si="1755">IF(OR(AND(AY339="Muy Baja",BA339="Leve"),AND(AY339="Muy Baja",BA339="Menor"),AND(AY339="Baja",BA339="Leve")),"Bajo",IF(OR(AND(AY339="Muy baja",BA339="Moderado"),AND(AY339="Baja",BA339="Menor"),AND(AY339="Baja",BA339="Moderado"),AND(AY339="Media",BA339="Leve"),AND(AY339="Media",BA339="Menor"),AND(AY339="Media",BA339="Moderado"),AND(AY339="Alta",BA339="Leve"),AND(AY339="Alta",BA339="Menor")),"Moderado",IF(OR(AND(AY339="Muy Baja",BA339="Mayor"),AND(AY339="Baja",BA339="Mayor"),AND(AY339="Media",BA339="Mayor"),AND(AY339="Alta",BA339="Moderado"),AND(AY339="Alta",BA339="Mayor"),AND(AY339="Muy Alta",BA339="Leve"),AND(AY339="Muy Alta",BA339="Menor"),AND(AY339="Muy Alta",BA339="Moderado"),AND(AY339="Muy Alta",BA339="Mayor")),"Alto",IF(OR(AND(AY339="Muy Baja",BA339="Catastrófico"),AND(AY339="Baja",BA339="Catastrófico"),AND(AY339="Media",BA339="Catastrófico"),AND(AY339="Alta",BA339="Catastrófico"),AND(AY339="Muy Alta",BA339="Catastrófico")),"Extremo",""))))</f>
        <v>Alto</v>
      </c>
      <c r="BC336" s="159" t="str" cm="1">
        <f t="array" ref="BC336">_xlfn.IFS(BB336="Bajo","Aceptar",BB336="Moderado","Reducir",BB336="Alto","Reducir",BB336="Extremo","Reducir")</f>
        <v>Reducir</v>
      </c>
      <c r="BD336" s="197" t="str" cm="1">
        <f t="array" ref="BD336">_xlfn.IFS(BC336="Aceptar","No",BC336="Reducir","Si")</f>
        <v>Si</v>
      </c>
      <c r="BE336" s="20" t="str">
        <f>CONCATENATE(J336," Acción preventiva"," 1")</f>
        <v>ADQBS 57 Acción preventiva 1</v>
      </c>
      <c r="BF336" s="22" t="s">
        <v>367</v>
      </c>
      <c r="BG336" s="22" t="s">
        <v>1136</v>
      </c>
      <c r="BH336" s="22" t="s">
        <v>1137</v>
      </c>
      <c r="BI336" s="20">
        <f t="shared" si="1733"/>
        <v>1</v>
      </c>
      <c r="BJ336" s="20"/>
      <c r="BK336" s="20"/>
      <c r="BL336" s="20"/>
      <c r="BM336" s="20"/>
      <c r="BN336" s="20"/>
      <c r="BO336" s="20"/>
      <c r="BP336" s="20"/>
      <c r="BQ336" s="20">
        <v>1</v>
      </c>
      <c r="BR336" s="20"/>
      <c r="BS336" s="20"/>
      <c r="BT336" s="20"/>
      <c r="BU336" s="20"/>
      <c r="BV336" s="200">
        <f t="shared" si="1734"/>
        <v>0</v>
      </c>
      <c r="BW336" s="37"/>
      <c r="BX336" s="37"/>
      <c r="BY336" s="37"/>
      <c r="BZ336" s="37"/>
      <c r="CA336" s="37"/>
      <c r="CB336" s="37"/>
      <c r="CC336" s="37"/>
      <c r="CD336" s="37"/>
      <c r="CE336" s="37"/>
      <c r="CF336" s="37"/>
      <c r="CG336" s="37"/>
      <c r="CH336" s="37"/>
      <c r="CI336" s="37">
        <f t="shared" si="1710"/>
        <v>0</v>
      </c>
      <c r="CJ336" s="38"/>
      <c r="CK336" s="23"/>
      <c r="CL336" s="24"/>
      <c r="CM336" s="166">
        <f t="shared" ref="CM336" si="1756">+AD336</f>
        <v>9000</v>
      </c>
      <c r="CN336" s="25">
        <f t="shared" ref="CN336" si="1757">1-(CL336/CM336)</f>
        <v>1</v>
      </c>
      <c r="CO336" s="23" t="str" cm="1">
        <f t="array" ref="CO336">+_xlfn.IFS(CN336&lt;0.8,"Cambio",CN336&lt;0.9,"Revisión de control",CN336&gt;0.89,"Se mantiene")</f>
        <v>Se mantiene</v>
      </c>
      <c r="CP336" s="144"/>
      <c r="CQ336" s="144"/>
      <c r="CR336" s="144"/>
      <c r="CS336" s="144"/>
      <c r="CT336" s="25">
        <f t="shared" si="1737"/>
        <v>1</v>
      </c>
    </row>
    <row r="337" spans="1:98" ht="60" customHeight="1" x14ac:dyDescent="0.35">
      <c r="A337" s="147" t="s">
        <v>1110</v>
      </c>
      <c r="B337" s="170"/>
      <c r="C337" s="148" t="s">
        <v>157</v>
      </c>
      <c r="D337" s="173"/>
      <c r="E337" s="176"/>
      <c r="F337" s="173"/>
      <c r="G337" s="208"/>
      <c r="H337" s="157"/>
      <c r="I337" s="182"/>
      <c r="J337" s="160"/>
      <c r="K337" s="160"/>
      <c r="L337" s="184"/>
      <c r="M337" s="186"/>
      <c r="N337" s="189"/>
      <c r="O337" s="192"/>
      <c r="P337" s="182"/>
      <c r="Q337" s="192"/>
      <c r="R337" s="182"/>
      <c r="S337" s="182"/>
      <c r="T337" s="182"/>
      <c r="U337" s="157"/>
      <c r="V337" s="162"/>
      <c r="W337" s="162"/>
      <c r="X337" s="194"/>
      <c r="Y337" s="160"/>
      <c r="Z337" s="160"/>
      <c r="AA337" s="164"/>
      <c r="AB337" s="164"/>
      <c r="AC337" s="164"/>
      <c r="AD337" s="195"/>
      <c r="AE337" s="157"/>
      <c r="AF337" s="158"/>
      <c r="AG337" s="157"/>
      <c r="AH337" s="157"/>
      <c r="AI337" s="158"/>
      <c r="AJ337" s="157"/>
      <c r="AK337" s="196"/>
      <c r="AL337" s="20" t="str">
        <f>CONCATENATE(J336," Control"," 2")</f>
        <v>ADQBS 57 Control 2</v>
      </c>
      <c r="AM337" s="22" t="s">
        <v>1131</v>
      </c>
      <c r="AN337" s="22" t="s">
        <v>1134</v>
      </c>
      <c r="AO337" s="22" t="s">
        <v>1135</v>
      </c>
      <c r="AP337" s="22" t="str">
        <f t="shared" si="1752"/>
        <v>El GRUPO INTERNO DE TRABAJO PARA LA GESTIÓN CONTRACTUAL - SG -  Abogado estructurador devuelve los documentos a través de un correo electronico informando las observaciones respectivas para que la dependencia subsane</v>
      </c>
      <c r="AQ337" s="20" t="s">
        <v>55</v>
      </c>
      <c r="AR337" s="20" t="str">
        <f t="shared" si="1728"/>
        <v>Impacto</v>
      </c>
      <c r="AS337" s="20" t="s">
        <v>56</v>
      </c>
      <c r="AT337" s="20" t="str">
        <f t="shared" si="1729"/>
        <v>25%</v>
      </c>
      <c r="AU337" s="20" t="s">
        <v>5</v>
      </c>
      <c r="AV337" s="20" t="s">
        <v>2</v>
      </c>
      <c r="AW337" s="20" t="s">
        <v>3</v>
      </c>
      <c r="AX337" s="21">
        <f t="shared" ref="AX337:AX339" si="1758">+IF(AR337="Probabilidad",AX336-(AX336*AT337),AX336)</f>
        <v>0.7</v>
      </c>
      <c r="AY337" s="20" t="str">
        <f t="shared" si="1434"/>
        <v>Alta</v>
      </c>
      <c r="AZ337" s="21">
        <f t="shared" ref="AZ337:AZ339" si="1759">+IF(AR337="Impacto",AZ336-(AZ336*AT337),AZ336)</f>
        <v>0.44999999999999996</v>
      </c>
      <c r="BA337" s="20" t="str">
        <f t="shared" si="1436"/>
        <v>Moderado</v>
      </c>
      <c r="BB337" s="160"/>
      <c r="BC337" s="160"/>
      <c r="BD337" s="198"/>
      <c r="BE337" s="20" t="str">
        <f>CONCATENATE(J336," Acción preventiva"," 2")</f>
        <v>ADQBS 57 Acción preventiva 2</v>
      </c>
      <c r="BF337" s="22"/>
      <c r="BG337" s="22"/>
      <c r="BH337" s="22"/>
      <c r="BI337" s="20">
        <f t="shared" si="1733"/>
        <v>0</v>
      </c>
      <c r="BJ337" s="20"/>
      <c r="BK337" s="20"/>
      <c r="BL337" s="20"/>
      <c r="BM337" s="20"/>
      <c r="BN337" s="20"/>
      <c r="BO337" s="20"/>
      <c r="BP337" s="20"/>
      <c r="BQ337" s="20"/>
      <c r="BR337" s="20"/>
      <c r="BS337" s="20"/>
      <c r="BT337" s="20"/>
      <c r="BU337" s="20"/>
      <c r="BV337" s="200"/>
      <c r="BW337" s="37"/>
      <c r="BX337" s="37"/>
      <c r="BY337" s="37"/>
      <c r="BZ337" s="37"/>
      <c r="CA337" s="37"/>
      <c r="CB337" s="37"/>
      <c r="CC337" s="37"/>
      <c r="CD337" s="37"/>
      <c r="CE337" s="37"/>
      <c r="CF337" s="37"/>
      <c r="CG337" s="37"/>
      <c r="CH337" s="37"/>
      <c r="CI337" s="37">
        <f t="shared" si="1710"/>
        <v>0</v>
      </c>
      <c r="CJ337" s="38"/>
      <c r="CK337" s="23"/>
      <c r="CL337" s="24"/>
      <c r="CM337" s="167"/>
      <c r="CN337" s="25">
        <f t="shared" ref="CN337" si="1760">1-(CL337/CM336)</f>
        <v>1</v>
      </c>
      <c r="CO337" s="23" t="str" cm="1">
        <f t="array" ref="CO337">+_xlfn.IFS(CN337&lt;0.8,"Cambio",CN337&lt;0.9,"Revisión de control",CN337&gt;0.89,"Se mantiene")</f>
        <v>Se mantiene</v>
      </c>
      <c r="CP337" s="144"/>
      <c r="CQ337" s="144"/>
      <c r="CR337" s="144"/>
      <c r="CS337" s="144"/>
      <c r="CT337" s="25">
        <f t="shared" si="1737"/>
        <v>1</v>
      </c>
    </row>
    <row r="338" spans="1:98" ht="60" customHeight="1" x14ac:dyDescent="0.35">
      <c r="A338" s="147" t="s">
        <v>1110</v>
      </c>
      <c r="B338" s="170"/>
      <c r="C338" s="148" t="s">
        <v>157</v>
      </c>
      <c r="D338" s="173"/>
      <c r="E338" s="176"/>
      <c r="F338" s="173"/>
      <c r="G338" s="208"/>
      <c r="H338" s="157"/>
      <c r="I338" s="182"/>
      <c r="J338" s="160"/>
      <c r="K338" s="160"/>
      <c r="L338" s="184"/>
      <c r="M338" s="186"/>
      <c r="N338" s="189"/>
      <c r="O338" s="192"/>
      <c r="P338" s="182"/>
      <c r="Q338" s="192"/>
      <c r="R338" s="182"/>
      <c r="S338" s="182"/>
      <c r="T338" s="182"/>
      <c r="U338" s="157"/>
      <c r="V338" s="162"/>
      <c r="W338" s="162"/>
      <c r="X338" s="194"/>
      <c r="Y338" s="160"/>
      <c r="Z338" s="160"/>
      <c r="AA338" s="164"/>
      <c r="AB338" s="164"/>
      <c r="AC338" s="164"/>
      <c r="AD338" s="195"/>
      <c r="AE338" s="157"/>
      <c r="AF338" s="158"/>
      <c r="AG338" s="157"/>
      <c r="AH338" s="157"/>
      <c r="AI338" s="158"/>
      <c r="AJ338" s="157"/>
      <c r="AK338" s="196"/>
      <c r="AL338" s="20" t="str">
        <f>CONCATENATE(J336," Control"," 3")</f>
        <v>ADQBS 57 Control 3</v>
      </c>
      <c r="AM338" s="22"/>
      <c r="AN338" s="22"/>
      <c r="AO338" s="22"/>
      <c r="AP338" s="22" t="str">
        <f t="shared" si="1752"/>
        <v xml:space="preserve">  a través de </v>
      </c>
      <c r="AQ338" s="20"/>
      <c r="AR338" s="20" t="str">
        <f t="shared" si="1728"/>
        <v/>
      </c>
      <c r="AS338" s="20"/>
      <c r="AT338" s="20" t="str">
        <f t="shared" si="1729"/>
        <v/>
      </c>
      <c r="AU338" s="20"/>
      <c r="AV338" s="20"/>
      <c r="AW338" s="20"/>
      <c r="AX338" s="21">
        <f t="shared" si="1758"/>
        <v>0.7</v>
      </c>
      <c r="AY338" s="20" t="str">
        <f t="shared" si="1434"/>
        <v>Alta</v>
      </c>
      <c r="AZ338" s="21">
        <f t="shared" si="1759"/>
        <v>0.44999999999999996</v>
      </c>
      <c r="BA338" s="20" t="str">
        <f t="shared" si="1436"/>
        <v>Moderado</v>
      </c>
      <c r="BB338" s="160"/>
      <c r="BC338" s="160"/>
      <c r="BD338" s="198"/>
      <c r="BE338" s="20" t="str">
        <f>CONCATENATE(J336," Acción preventiva"," 3")</f>
        <v>ADQBS 57 Acción preventiva 3</v>
      </c>
      <c r="BF338" s="22"/>
      <c r="BG338" s="22"/>
      <c r="BH338" s="22"/>
      <c r="BI338" s="20">
        <f t="shared" si="1733"/>
        <v>0</v>
      </c>
      <c r="BJ338" s="20"/>
      <c r="BK338" s="20"/>
      <c r="BL338" s="20"/>
      <c r="BM338" s="20"/>
      <c r="BN338" s="20"/>
      <c r="BO338" s="20"/>
      <c r="BP338" s="20"/>
      <c r="BQ338" s="20"/>
      <c r="BR338" s="20"/>
      <c r="BS338" s="20"/>
      <c r="BT338" s="20"/>
      <c r="BU338" s="20"/>
      <c r="BV338" s="200"/>
      <c r="BW338" s="37"/>
      <c r="BX338" s="37"/>
      <c r="BY338" s="37"/>
      <c r="BZ338" s="37"/>
      <c r="CA338" s="37"/>
      <c r="CB338" s="37"/>
      <c r="CC338" s="37"/>
      <c r="CD338" s="37"/>
      <c r="CE338" s="37"/>
      <c r="CF338" s="37"/>
      <c r="CG338" s="37"/>
      <c r="CH338" s="37"/>
      <c r="CI338" s="37">
        <f t="shared" si="1710"/>
        <v>0</v>
      </c>
      <c r="CJ338" s="38"/>
      <c r="CK338" s="23"/>
      <c r="CL338" s="24"/>
      <c r="CM338" s="167"/>
      <c r="CN338" s="25">
        <f t="shared" ref="CN338" si="1761">1-(CL338/CM336)</f>
        <v>1</v>
      </c>
      <c r="CO338" s="23" t="str" cm="1">
        <f t="array" ref="CO338">+_xlfn.IFS(CN338&lt;0.8,"Cambio",CN338&lt;0.9,"Revisión de control",CN338&gt;0.89,"Se mantiene")</f>
        <v>Se mantiene</v>
      </c>
      <c r="CP338" s="144"/>
      <c r="CQ338" s="144"/>
      <c r="CR338" s="144"/>
      <c r="CS338" s="144"/>
      <c r="CT338" s="25">
        <f t="shared" si="1737"/>
        <v>1</v>
      </c>
    </row>
    <row r="339" spans="1:98" ht="60" customHeight="1" x14ac:dyDescent="0.35">
      <c r="A339" s="147" t="s">
        <v>1110</v>
      </c>
      <c r="B339" s="171"/>
      <c r="C339" s="148" t="s">
        <v>157</v>
      </c>
      <c r="D339" s="174"/>
      <c r="E339" s="177"/>
      <c r="F339" s="174"/>
      <c r="G339" s="208"/>
      <c r="H339" s="157"/>
      <c r="I339" s="183"/>
      <c r="J339" s="161"/>
      <c r="K339" s="161"/>
      <c r="L339" s="184"/>
      <c r="M339" s="187"/>
      <c r="N339" s="190"/>
      <c r="O339" s="193"/>
      <c r="P339" s="183"/>
      <c r="Q339" s="193"/>
      <c r="R339" s="183"/>
      <c r="S339" s="183"/>
      <c r="T339" s="183"/>
      <c r="U339" s="157"/>
      <c r="V339" s="162"/>
      <c r="W339" s="162"/>
      <c r="X339" s="194"/>
      <c r="Y339" s="161"/>
      <c r="Z339" s="161"/>
      <c r="AA339" s="165"/>
      <c r="AB339" s="165"/>
      <c r="AC339" s="165"/>
      <c r="AD339" s="195"/>
      <c r="AE339" s="157"/>
      <c r="AF339" s="158"/>
      <c r="AG339" s="157"/>
      <c r="AH339" s="157"/>
      <c r="AI339" s="158"/>
      <c r="AJ339" s="157"/>
      <c r="AK339" s="196"/>
      <c r="AL339" s="20" t="str">
        <f>CONCATENATE(J336," Control"," 4")</f>
        <v>ADQBS 57 Control 4</v>
      </c>
      <c r="AM339" s="22"/>
      <c r="AN339" s="22"/>
      <c r="AO339" s="22"/>
      <c r="AP339" s="22" t="str">
        <f t="shared" si="1752"/>
        <v xml:space="preserve">  a través de </v>
      </c>
      <c r="AQ339" s="20"/>
      <c r="AR339" s="20" t="str">
        <f t="shared" si="1728"/>
        <v/>
      </c>
      <c r="AS339" s="20"/>
      <c r="AT339" s="20" t="str">
        <f t="shared" si="1729"/>
        <v/>
      </c>
      <c r="AU339" s="20"/>
      <c r="AV339" s="20"/>
      <c r="AW339" s="20"/>
      <c r="AX339" s="21">
        <f t="shared" si="1758"/>
        <v>0.7</v>
      </c>
      <c r="AY339" s="20" t="str">
        <f t="shared" si="1434"/>
        <v>Alta</v>
      </c>
      <c r="AZ339" s="21">
        <f t="shared" si="1759"/>
        <v>0.44999999999999996</v>
      </c>
      <c r="BA339" s="20" t="str">
        <f t="shared" si="1436"/>
        <v>Moderado</v>
      </c>
      <c r="BB339" s="161"/>
      <c r="BC339" s="161"/>
      <c r="BD339" s="199"/>
      <c r="BE339" s="20" t="str">
        <f>CONCATENATE(J336," Acción preventiva"," 4")</f>
        <v>ADQBS 57 Acción preventiva 4</v>
      </c>
      <c r="BF339" s="22"/>
      <c r="BG339" s="22"/>
      <c r="BH339" s="22"/>
      <c r="BI339" s="20">
        <f t="shared" si="1733"/>
        <v>0</v>
      </c>
      <c r="BJ339" s="20"/>
      <c r="BK339" s="20"/>
      <c r="BL339" s="20"/>
      <c r="BM339" s="20"/>
      <c r="BN339" s="20"/>
      <c r="BO339" s="20"/>
      <c r="BP339" s="20"/>
      <c r="BQ339" s="20"/>
      <c r="BR339" s="20"/>
      <c r="BS339" s="20"/>
      <c r="BT339" s="20"/>
      <c r="BU339" s="20"/>
      <c r="BV339" s="200"/>
      <c r="BW339" s="37"/>
      <c r="BX339" s="37"/>
      <c r="BY339" s="37"/>
      <c r="BZ339" s="37"/>
      <c r="CA339" s="37"/>
      <c r="CB339" s="37"/>
      <c r="CC339" s="37"/>
      <c r="CD339" s="37"/>
      <c r="CE339" s="37"/>
      <c r="CF339" s="37"/>
      <c r="CG339" s="37"/>
      <c r="CH339" s="37"/>
      <c r="CI339" s="37">
        <f t="shared" si="1710"/>
        <v>0</v>
      </c>
      <c r="CJ339" s="38"/>
      <c r="CK339" s="23"/>
      <c r="CL339" s="24"/>
      <c r="CM339" s="168"/>
      <c r="CN339" s="25">
        <f t="shared" ref="CN339" si="1762">1-(CL339/CM336)</f>
        <v>1</v>
      </c>
      <c r="CO339" s="23" t="str" cm="1">
        <f t="array" ref="CO339">+_xlfn.IFS(CN339&lt;0.8,"Cambio",CN339&lt;0.9,"Revisión de control",CN339&gt;0.89,"Se mantiene")</f>
        <v>Se mantiene</v>
      </c>
      <c r="CP339" s="144"/>
      <c r="CQ339" s="144"/>
      <c r="CR339" s="144"/>
      <c r="CS339" s="144"/>
      <c r="CT339" s="25">
        <f t="shared" si="1737"/>
        <v>1</v>
      </c>
    </row>
    <row r="340" spans="1:98" ht="60" customHeight="1" x14ac:dyDescent="0.35">
      <c r="A340" s="147" t="s">
        <v>1110</v>
      </c>
      <c r="B340" s="169" t="s">
        <v>156</v>
      </c>
      <c r="C340" s="148" t="s">
        <v>157</v>
      </c>
      <c r="D340" s="172" t="str">
        <f>VLOOKUP(B340,Datos!$B$65:$F$80,3,FALSE)</f>
        <v>Adelantar la adquisición de bienes y/o servicios de la Agencia a través de los mecanismos definidos para la selección, elaboración, celebración, formalización, ejecución, terminación y/o liquidación de los contratos.</v>
      </c>
      <c r="E340" s="175" t="str">
        <f>VLOOKUP(B340,Datos!$B$65:$F$80,5,FALSE)</f>
        <v>La posibilidad de incumplir con los mecanismos definidos para la adquisición de bienes y/o servicios de la Agencia</v>
      </c>
      <c r="F340" s="172" t="str">
        <f>VLOOKUP(B340,Datos!$B$65:$F$80,4,FALSE)</f>
        <v>Desde la programación y análisis de las necesidades de la Agencia hasta la terminación y/o liquidación del contrato</v>
      </c>
      <c r="G340" s="178" t="s">
        <v>318</v>
      </c>
      <c r="H340" s="157" t="s">
        <v>1112</v>
      </c>
      <c r="I340" s="181">
        <f t="shared" ref="I340" si="1763">IF(K340="",0,1)</f>
        <v>1</v>
      </c>
      <c r="J340" s="159" t="str">
        <f t="shared" ref="J340" si="1764">CONCATENATE(C340," ",K340)</f>
        <v>ADQBS 58</v>
      </c>
      <c r="K340" s="159">
        <v>58</v>
      </c>
      <c r="L340" s="184">
        <v>46150</v>
      </c>
      <c r="M340" s="185">
        <f ca="1">+TODAY()-L340</f>
        <v>1</v>
      </c>
      <c r="N340" s="188" t="s">
        <v>1138</v>
      </c>
      <c r="O340" s="191" t="s">
        <v>19</v>
      </c>
      <c r="P340" s="181">
        <f>VLOOKUP(O340,Datos!$B$20:$D$25,3,FALSE)</f>
        <v>0.2</v>
      </c>
      <c r="Q340" s="191" t="s">
        <v>35</v>
      </c>
      <c r="R340" s="181">
        <f>VLOOKUP(Q340,Datos!$C$20:$D$25,2,FALSE)</f>
        <v>1</v>
      </c>
      <c r="S340" s="181">
        <f t="shared" ref="S340" si="1765">+IF(P340="",R340,IF(R340="",P340,IF(P340&gt;R340,P340,R340)))</f>
        <v>1</v>
      </c>
      <c r="T340" s="181" t="str" cm="1">
        <f t="array" ref="T340">_xlfn.IFS(S340=P340,O340,S340=R340,Q340)</f>
        <v>El riesgo afecta la imagen de la entidad a nivel nacional, con efecto publicitarios sostenible a nivel país</v>
      </c>
      <c r="U340" s="157" t="s">
        <v>4</v>
      </c>
      <c r="V340" s="162" t="s">
        <v>1113</v>
      </c>
      <c r="W340" s="162" t="s">
        <v>1139</v>
      </c>
      <c r="X340" s="194" t="str">
        <f t="shared" ref="X340" si="1766">CONCATENATE("Posibilidad de"," ",U340," ",V340," debido ",W340)</f>
        <v>Posibilidad de pérdida reputacional en la imagen institucional ante los grupos de interés debido a la evaluación sesgada de proveedores o existencia de criterios de evaluación poco claros o subjetivos</v>
      </c>
      <c r="Y340" s="159" t="s">
        <v>211</v>
      </c>
      <c r="Z340" s="159" t="s">
        <v>214</v>
      </c>
      <c r="AA340" s="163" t="s">
        <v>257</v>
      </c>
      <c r="AB340" s="163" t="s">
        <v>1009</v>
      </c>
      <c r="AC340" s="163" t="s">
        <v>1079</v>
      </c>
      <c r="AD340" s="195">
        <v>100</v>
      </c>
      <c r="AE340" s="157" t="str">
        <f t="shared" ref="AE340" si="1767">IF(AD340&lt;=0,"",IF(AD340&lt;=2,"Muy Baja",IF(AD340&lt;=24,"Baja",IF(AD340&lt;=500,"Media",IF(AD340&lt;=5000,"Alta","Muy Alta")))))</f>
        <v>Media</v>
      </c>
      <c r="AF340" s="158">
        <f t="shared" ref="AF340" si="1768">IF(AE340="","",IF(AE340="Muy Baja",0.2,IF(AE340="Baja",0.4,IF(AE340="Media",0.6,IF(AE340="Alta",0.8,IF(AE340="Muy Alta",1,))))))</f>
        <v>0.6</v>
      </c>
      <c r="AG340" s="158" t="str">
        <f t="shared" ref="AG340" si="1769">+T340</f>
        <v>El riesgo afecta la imagen de la entidad a nivel nacional, con efecto publicitarios sostenible a nivel país</v>
      </c>
      <c r="AH340" s="157" t="str" cm="1">
        <f t="array" ref="AH340">_xlfn.IFS(AG340=Datos!$C$6,"Leve",AG340=Datos!$D$6,"Leve",AG340=Datos!$C$7,"Menor",AG340=Datos!$D$7,"Menor",AG340=Datos!$C$8,"Moderado",AG340=Datos!$D$8,"Moderado",AG340=Datos!$C$9,"Mayor",AG340=Datos!$D$9,"Mayor",AG340=Datos!$C$10,"Catastrófico",AG340=Datos!$D$10,"Catastrófico")</f>
        <v>Catastrófico</v>
      </c>
      <c r="AI340" s="158">
        <f t="shared" ref="AI340" si="1770">IF(AH340="","",IF(AH340="Leve",0.2,IF(AH340="Menor",0.4,IF(AH340="Moderado",0.6,IF(AH340="Mayor",0.8,IF(AH340="Catastrófico",1,))))))</f>
        <v>1</v>
      </c>
      <c r="AJ340" s="157" t="str">
        <f t="shared" ref="AJ340" si="1771">IF(OR(AND(AE340="Muy Baja",AH340="Leve"),AND(AE340="Muy Baja",AH340="Menor"),AND(AE340="Baja",AH340="Leve")),"Bajo",IF(OR(AND(AE340="Muy baja",AH340="Moderado"),AND(AE340="Baja",AH340="Menor"),AND(AE340="Baja",AH340="Moderado"),AND(AE340="Media",AH340="Leve"),AND(AE340="Media",AH340="Menor"),AND(AE340="Media",AH340="Moderado"),AND(AE340="Alta",AH340="Leve"),AND(AE340="Alta",AH340="Menor")),"Moderado",IF(OR(AND(AE340="Muy Baja",AH340="Mayor"),AND(AE340="Baja",AH340="Mayor"),AND(AE340="Media",AH340="Mayor"),AND(AE340="Alta",AH340="Moderado"),AND(AE340="Alta",AH340="Mayor"),AND(AE340="Muy Alta",AH340="Leve"),AND(AE340="Muy Alta",AH340="Menor"),AND(AE340="Muy Alta",AH340="Moderado"),AND(AE340="Muy Alta",AH340="Mayor")),"Alto",IF(OR(AND(AE340="Muy Baja",AH340="Catastrófico"),AND(AE340="Baja",AH340="Catastrófico"),AND(AE340="Media",AH340="Catastrófico"),AND(AE340="Alta",AH340="Catastrófico"),AND(AE340="Muy Alta",AH340="Catastrófico")),"Extremo",""))))</f>
        <v>Extremo</v>
      </c>
      <c r="AK340" s="196" t="str" cm="1">
        <f t="array" ref="AK340">_xlfn.IFS(AJ340="Bajo","Aceptar",AJ340="Moderado","Reducir",AJ340="Alto","Reducir",AJ340="Extremo","Reducir")</f>
        <v>Reducir</v>
      </c>
      <c r="AL340" s="20" t="str">
        <f>CONCATENATE(J340," Control"," 1")</f>
        <v>ADQBS 58 Control 1</v>
      </c>
      <c r="AM340" s="22" t="s">
        <v>1140</v>
      </c>
      <c r="AN340" s="22" t="s">
        <v>1141</v>
      </c>
      <c r="AO340" s="22" t="s">
        <v>1142</v>
      </c>
      <c r="AP340" s="22" t="str">
        <f>CONCATENATE(AM340," ",AN340," a través del ",AO340)</f>
        <v>El COMITÉ DE EVALUACIÓN (JURÍDICO, TÉCNICO Y ECONÓMICO) evalúa técnica, económica y jurídicamente las propuestas allegadas por los proveedores a través del informe de evaluación cada vez que se realice un proceso de selección para la escoger el proveedor</v>
      </c>
      <c r="AQ340" s="20" t="s">
        <v>54</v>
      </c>
      <c r="AR340" s="20" t="str">
        <f t="shared" si="1704"/>
        <v>Probabilidad</v>
      </c>
      <c r="AS340" s="20" t="s">
        <v>56</v>
      </c>
      <c r="AT340" s="20" t="str">
        <f t="shared" si="1705"/>
        <v>30%</v>
      </c>
      <c r="AU340" s="20" t="s">
        <v>5</v>
      </c>
      <c r="AV340" s="20" t="s">
        <v>2</v>
      </c>
      <c r="AW340" s="20" t="s">
        <v>3</v>
      </c>
      <c r="AX340" s="21">
        <f t="shared" ref="AX340" si="1772">+IF(AR340="Probabilidad",AF340-(AF340*AT340),AF340)</f>
        <v>0.42</v>
      </c>
      <c r="AY340" s="20" t="str">
        <f t="shared" si="1434"/>
        <v>Media</v>
      </c>
      <c r="AZ340" s="21">
        <f t="shared" ref="AZ340" si="1773">+IF(AR340="Impacto",AI340-(AI340*AT340),AI340)</f>
        <v>1</v>
      </c>
      <c r="BA340" s="20" t="str">
        <f t="shared" si="1436"/>
        <v>Catastrófico</v>
      </c>
      <c r="BB340" s="159" t="str">
        <f t="shared" ref="BB340" si="1774">IF(OR(AND(AY343="Muy Baja",BA343="Leve"),AND(AY343="Muy Baja",BA343="Menor"),AND(AY343="Baja",BA343="Leve")),"Bajo",IF(OR(AND(AY343="Muy baja",BA343="Moderado"),AND(AY343="Baja",BA343="Menor"),AND(AY343="Baja",BA343="Moderado"),AND(AY343="Media",BA343="Leve"),AND(AY343="Media",BA343="Menor"),AND(AY343="Media",BA343="Moderado"),AND(AY343="Alta",BA343="Leve"),AND(AY343="Alta",BA343="Menor")),"Moderado",IF(OR(AND(AY343="Muy Baja",BA343="Mayor"),AND(AY343="Baja",BA343="Mayor"),AND(AY343="Media",BA343="Mayor"),AND(AY343="Alta",BA343="Moderado"),AND(AY343="Alta",BA343="Mayor"),AND(AY343="Muy Alta",BA343="Leve"),AND(AY343="Muy Alta",BA343="Menor"),AND(AY343="Muy Alta",BA343="Moderado"),AND(AY343="Muy Alta",BA343="Mayor")),"Alto",IF(OR(AND(AY343="Muy Baja",BA343="Catastrófico"),AND(AY343="Baja",BA343="Catastrófico"),AND(AY343="Media",BA343="Catastrófico"),AND(AY343="Alta",BA343="Catastrófico"),AND(AY343="Muy Alta",BA343="Catastrófico")),"Extremo",""))))</f>
        <v>Alto</v>
      </c>
      <c r="BC340" s="159" t="str" cm="1">
        <f t="array" ref="BC340">_xlfn.IFS(BB340="Bajo","Aceptar",BB340="Moderado","Reducir",BB340="Alto","Reducir",BB340="Extremo","Reducir")</f>
        <v>Reducir</v>
      </c>
      <c r="BD340" s="197" t="str" cm="1">
        <f t="array" ref="BD340">_xlfn.IFS(BC340="Aceptar","No",BC340="Reducir","Si")</f>
        <v>Si</v>
      </c>
      <c r="BE340" s="20" t="str">
        <f>CONCATENATE(J340," Acción preventiva"," 1")</f>
        <v>ADQBS 58 Acción preventiva 1</v>
      </c>
      <c r="BF340" s="22" t="s">
        <v>674</v>
      </c>
      <c r="BG340" s="22" t="s">
        <v>1146</v>
      </c>
      <c r="BH340" s="22" t="s">
        <v>1147</v>
      </c>
      <c r="BI340" s="20">
        <f t="shared" si="1709"/>
        <v>3</v>
      </c>
      <c r="BJ340" s="20"/>
      <c r="BK340" s="20"/>
      <c r="BL340" s="20"/>
      <c r="BM340" s="20"/>
      <c r="BN340" s="20"/>
      <c r="BO340" s="20"/>
      <c r="BP340" s="20">
        <v>3</v>
      </c>
      <c r="BQ340" s="20"/>
      <c r="BR340" s="20"/>
      <c r="BS340" s="20"/>
      <c r="BT340" s="20"/>
      <c r="BU340" s="20"/>
      <c r="BV340" s="200">
        <f t="shared" si="1734"/>
        <v>0</v>
      </c>
      <c r="BW340" s="37"/>
      <c r="BX340" s="37"/>
      <c r="BY340" s="37"/>
      <c r="BZ340" s="37"/>
      <c r="CA340" s="37"/>
      <c r="CB340" s="37"/>
      <c r="CC340" s="37"/>
      <c r="CD340" s="37"/>
      <c r="CE340" s="37"/>
      <c r="CF340" s="37"/>
      <c r="CG340" s="37"/>
      <c r="CH340" s="37"/>
      <c r="CI340" s="37">
        <f t="shared" si="1710"/>
        <v>0</v>
      </c>
      <c r="CJ340" s="38"/>
      <c r="CK340" s="23"/>
      <c r="CL340" s="24"/>
      <c r="CM340" s="166">
        <f t="shared" ref="CM340" si="1775">+AD340</f>
        <v>100</v>
      </c>
      <c r="CN340" s="25">
        <f t="shared" ref="CN340" si="1776">1-(CL340/CM340)</f>
        <v>1</v>
      </c>
      <c r="CO340" s="23" t="str" cm="1">
        <f t="array" ref="CO340">+_xlfn.IFS(CN340&lt;0.8,"Cambio",CN340&lt;0.9,"Revisión de control",CN340&gt;0.89,"Se mantiene")</f>
        <v>Se mantiene</v>
      </c>
      <c r="CP340" s="144"/>
      <c r="CQ340" s="144"/>
      <c r="CR340" s="144"/>
      <c r="CS340" s="144"/>
      <c r="CT340" s="25">
        <f t="shared" si="1713"/>
        <v>1</v>
      </c>
    </row>
    <row r="341" spans="1:98" ht="60" customHeight="1" x14ac:dyDescent="0.35">
      <c r="A341" s="147" t="s">
        <v>1110</v>
      </c>
      <c r="B341" s="170"/>
      <c r="C341" s="148" t="s">
        <v>157</v>
      </c>
      <c r="D341" s="173"/>
      <c r="E341" s="176"/>
      <c r="F341" s="173"/>
      <c r="G341" s="179"/>
      <c r="H341" s="157"/>
      <c r="I341" s="182"/>
      <c r="J341" s="160"/>
      <c r="K341" s="160"/>
      <c r="L341" s="184"/>
      <c r="M341" s="186"/>
      <c r="N341" s="189"/>
      <c r="O341" s="192"/>
      <c r="P341" s="182"/>
      <c r="Q341" s="192"/>
      <c r="R341" s="182"/>
      <c r="S341" s="182"/>
      <c r="T341" s="182"/>
      <c r="U341" s="157"/>
      <c r="V341" s="162"/>
      <c r="W341" s="162"/>
      <c r="X341" s="194"/>
      <c r="Y341" s="160"/>
      <c r="Z341" s="160"/>
      <c r="AA341" s="164"/>
      <c r="AB341" s="164"/>
      <c r="AC341" s="164"/>
      <c r="AD341" s="195"/>
      <c r="AE341" s="157"/>
      <c r="AF341" s="158"/>
      <c r="AG341" s="157"/>
      <c r="AH341" s="157"/>
      <c r="AI341" s="158"/>
      <c r="AJ341" s="157"/>
      <c r="AK341" s="196"/>
      <c r="AL341" s="20" t="str">
        <f>CONCATENATE(J340," Control"," 2")</f>
        <v>ADQBS 58 Control 2</v>
      </c>
      <c r="AM341" s="22" t="s">
        <v>1143</v>
      </c>
      <c r="AN341" s="22" t="s">
        <v>1144</v>
      </c>
      <c r="AO341" s="22" t="s">
        <v>1145</v>
      </c>
      <c r="AP341" s="22" t="str">
        <f t="shared" ref="AP341:AP399" si="1777">CONCATENATE(AM341," ",AN341," a través de ",AO341)</f>
        <v>QUIEN OSTENTE LA CALIDAD DE ORDENADOR DEL GASTO revoca la adjudicación del proceso a través de de una acto administrativo</v>
      </c>
      <c r="AQ341" s="20" t="s">
        <v>55</v>
      </c>
      <c r="AR341" s="20" t="str">
        <f t="shared" si="1704"/>
        <v>Impacto</v>
      </c>
      <c r="AS341" s="20" t="s">
        <v>56</v>
      </c>
      <c r="AT341" s="20" t="str">
        <f t="shared" si="1705"/>
        <v>25%</v>
      </c>
      <c r="AU341" s="20" t="s">
        <v>5</v>
      </c>
      <c r="AV341" s="20" t="s">
        <v>2</v>
      </c>
      <c r="AW341" s="20" t="s">
        <v>3</v>
      </c>
      <c r="AX341" s="21">
        <f t="shared" ref="AX341:AX343" si="1778">+IF(AR341="Probabilidad",AX340-(AX340*AT341),AX340)</f>
        <v>0.42</v>
      </c>
      <c r="AY341" s="20" t="str">
        <f t="shared" si="1434"/>
        <v>Media</v>
      </c>
      <c r="AZ341" s="21">
        <f t="shared" ref="AZ341:AZ343" si="1779">+IF(AR341="Impacto",AZ340-(AZ340*AT341),AZ340)</f>
        <v>0.75</v>
      </c>
      <c r="BA341" s="20" t="str">
        <f t="shared" si="1436"/>
        <v>Mayor</v>
      </c>
      <c r="BB341" s="160"/>
      <c r="BC341" s="160"/>
      <c r="BD341" s="198"/>
      <c r="BE341" s="20" t="str">
        <f>CONCATENATE(J340," Acción preventiva"," 2")</f>
        <v>ADQBS 58 Acción preventiva 2</v>
      </c>
      <c r="BF341" s="22"/>
      <c r="BG341" s="22"/>
      <c r="BH341" s="22"/>
      <c r="BI341" s="20">
        <f t="shared" si="1709"/>
        <v>0</v>
      </c>
      <c r="BJ341" s="20"/>
      <c r="BK341" s="20"/>
      <c r="BL341" s="20"/>
      <c r="BM341" s="20"/>
      <c r="BN341" s="20"/>
      <c r="BO341" s="20"/>
      <c r="BP341" s="20"/>
      <c r="BQ341" s="20"/>
      <c r="BR341" s="20"/>
      <c r="BS341" s="20"/>
      <c r="BT341" s="20"/>
      <c r="BU341" s="20"/>
      <c r="BV341" s="200"/>
      <c r="BW341" s="37"/>
      <c r="BX341" s="37"/>
      <c r="BY341" s="37"/>
      <c r="BZ341" s="37"/>
      <c r="CA341" s="37"/>
      <c r="CB341" s="37"/>
      <c r="CC341" s="37"/>
      <c r="CD341" s="37"/>
      <c r="CE341" s="37"/>
      <c r="CF341" s="37"/>
      <c r="CG341" s="37"/>
      <c r="CH341" s="37"/>
      <c r="CI341" s="37">
        <f t="shared" si="1710"/>
        <v>0</v>
      </c>
      <c r="CJ341" s="38"/>
      <c r="CK341" s="23"/>
      <c r="CL341" s="24"/>
      <c r="CM341" s="167"/>
      <c r="CN341" s="25">
        <f t="shared" ref="CN341" si="1780">1-(CL341/CM340)</f>
        <v>1</v>
      </c>
      <c r="CO341" s="23" t="str" cm="1">
        <f t="array" ref="CO341">+_xlfn.IFS(CN341&lt;0.8,"Cambio",CN341&lt;0.9,"Revisión de control",CN341&gt;0.89,"Se mantiene")</f>
        <v>Se mantiene</v>
      </c>
      <c r="CP341" s="144"/>
      <c r="CQ341" s="144"/>
      <c r="CR341" s="144"/>
      <c r="CS341" s="144"/>
      <c r="CT341" s="25">
        <f t="shared" si="1713"/>
        <v>1</v>
      </c>
    </row>
    <row r="342" spans="1:98" ht="60" customHeight="1" x14ac:dyDescent="0.35">
      <c r="A342" s="147" t="s">
        <v>1110</v>
      </c>
      <c r="B342" s="170"/>
      <c r="C342" s="148" t="s">
        <v>157</v>
      </c>
      <c r="D342" s="173"/>
      <c r="E342" s="176"/>
      <c r="F342" s="173"/>
      <c r="G342" s="179"/>
      <c r="H342" s="157"/>
      <c r="I342" s="182"/>
      <c r="J342" s="160"/>
      <c r="K342" s="160"/>
      <c r="L342" s="184"/>
      <c r="M342" s="186"/>
      <c r="N342" s="189"/>
      <c r="O342" s="192"/>
      <c r="P342" s="182"/>
      <c r="Q342" s="192"/>
      <c r="R342" s="182"/>
      <c r="S342" s="182"/>
      <c r="T342" s="182"/>
      <c r="U342" s="157"/>
      <c r="V342" s="162"/>
      <c r="W342" s="162"/>
      <c r="X342" s="194"/>
      <c r="Y342" s="160"/>
      <c r="Z342" s="160"/>
      <c r="AA342" s="164"/>
      <c r="AB342" s="164"/>
      <c r="AC342" s="164"/>
      <c r="AD342" s="195"/>
      <c r="AE342" s="157"/>
      <c r="AF342" s="158"/>
      <c r="AG342" s="157"/>
      <c r="AH342" s="157"/>
      <c r="AI342" s="158"/>
      <c r="AJ342" s="157"/>
      <c r="AK342" s="196"/>
      <c r="AL342" s="20" t="str">
        <f>CONCATENATE(J340," Control"," 3")</f>
        <v>ADQBS 58 Control 3</v>
      </c>
      <c r="AM342" s="22"/>
      <c r="AN342" s="22"/>
      <c r="AO342" s="22"/>
      <c r="AP342" s="22" t="str">
        <f t="shared" si="1777"/>
        <v xml:space="preserve">  a través de </v>
      </c>
      <c r="AQ342" s="20"/>
      <c r="AR342" s="20" t="str">
        <f t="shared" si="1704"/>
        <v/>
      </c>
      <c r="AS342" s="20"/>
      <c r="AT342" s="20" t="str">
        <f t="shared" si="1705"/>
        <v/>
      </c>
      <c r="AU342" s="20"/>
      <c r="AV342" s="20"/>
      <c r="AW342" s="20"/>
      <c r="AX342" s="21">
        <f t="shared" si="1778"/>
        <v>0.42</v>
      </c>
      <c r="AY342" s="20" t="str">
        <f t="shared" si="1434"/>
        <v>Media</v>
      </c>
      <c r="AZ342" s="21">
        <f t="shared" si="1779"/>
        <v>0.75</v>
      </c>
      <c r="BA342" s="20" t="str">
        <f t="shared" si="1436"/>
        <v>Mayor</v>
      </c>
      <c r="BB342" s="160"/>
      <c r="BC342" s="160"/>
      <c r="BD342" s="198"/>
      <c r="BE342" s="20" t="str">
        <f>CONCATENATE(J340," Acción preventiva"," 3")</f>
        <v>ADQBS 58 Acción preventiva 3</v>
      </c>
      <c r="BF342" s="22"/>
      <c r="BG342" s="22"/>
      <c r="BH342" s="22"/>
      <c r="BI342" s="20">
        <f t="shared" si="1709"/>
        <v>0</v>
      </c>
      <c r="BJ342" s="20"/>
      <c r="BK342" s="20"/>
      <c r="BL342" s="20"/>
      <c r="BM342" s="20"/>
      <c r="BN342" s="20"/>
      <c r="BO342" s="20"/>
      <c r="BP342" s="20"/>
      <c r="BQ342" s="20"/>
      <c r="BR342" s="20"/>
      <c r="BS342" s="20"/>
      <c r="BT342" s="20"/>
      <c r="BU342" s="20"/>
      <c r="BV342" s="200"/>
      <c r="BW342" s="37"/>
      <c r="BX342" s="37"/>
      <c r="BY342" s="37"/>
      <c r="BZ342" s="37"/>
      <c r="CA342" s="37"/>
      <c r="CB342" s="37"/>
      <c r="CC342" s="37"/>
      <c r="CD342" s="37"/>
      <c r="CE342" s="37"/>
      <c r="CF342" s="37"/>
      <c r="CG342" s="37"/>
      <c r="CH342" s="37"/>
      <c r="CI342" s="37">
        <f t="shared" si="1710"/>
        <v>0</v>
      </c>
      <c r="CJ342" s="38"/>
      <c r="CK342" s="23"/>
      <c r="CL342" s="24"/>
      <c r="CM342" s="167"/>
      <c r="CN342" s="25">
        <f t="shared" ref="CN342" si="1781">1-(CL342/CM340)</f>
        <v>1</v>
      </c>
      <c r="CO342" s="23" t="str" cm="1">
        <f t="array" ref="CO342">+_xlfn.IFS(CN342&lt;0.8,"Cambio",CN342&lt;0.9,"Revisión de control",CN342&gt;0.89,"Se mantiene")</f>
        <v>Se mantiene</v>
      </c>
      <c r="CP342" s="144"/>
      <c r="CQ342" s="144"/>
      <c r="CR342" s="144"/>
      <c r="CS342" s="144"/>
      <c r="CT342" s="25">
        <f t="shared" si="1713"/>
        <v>1</v>
      </c>
    </row>
    <row r="343" spans="1:98" ht="60" customHeight="1" x14ac:dyDescent="0.35">
      <c r="A343" s="147" t="s">
        <v>1110</v>
      </c>
      <c r="B343" s="171"/>
      <c r="C343" s="148" t="s">
        <v>157</v>
      </c>
      <c r="D343" s="174"/>
      <c r="E343" s="177"/>
      <c r="F343" s="174"/>
      <c r="G343" s="180"/>
      <c r="H343" s="157"/>
      <c r="I343" s="183"/>
      <c r="J343" s="161"/>
      <c r="K343" s="161"/>
      <c r="L343" s="184"/>
      <c r="M343" s="187"/>
      <c r="N343" s="190"/>
      <c r="O343" s="193"/>
      <c r="P343" s="183"/>
      <c r="Q343" s="193"/>
      <c r="R343" s="183"/>
      <c r="S343" s="183"/>
      <c r="T343" s="183"/>
      <c r="U343" s="157"/>
      <c r="V343" s="162"/>
      <c r="W343" s="162"/>
      <c r="X343" s="194"/>
      <c r="Y343" s="161"/>
      <c r="Z343" s="161"/>
      <c r="AA343" s="165"/>
      <c r="AB343" s="165"/>
      <c r="AC343" s="165"/>
      <c r="AD343" s="195"/>
      <c r="AE343" s="157"/>
      <c r="AF343" s="158"/>
      <c r="AG343" s="157"/>
      <c r="AH343" s="157"/>
      <c r="AI343" s="158"/>
      <c r="AJ343" s="157"/>
      <c r="AK343" s="196"/>
      <c r="AL343" s="20" t="str">
        <f>CONCATENATE(J340," Control"," 4")</f>
        <v>ADQBS 58 Control 4</v>
      </c>
      <c r="AM343" s="22"/>
      <c r="AN343" s="22"/>
      <c r="AO343" s="22"/>
      <c r="AP343" s="22" t="str">
        <f t="shared" si="1777"/>
        <v xml:space="preserve">  a través de </v>
      </c>
      <c r="AQ343" s="20"/>
      <c r="AR343" s="20" t="str">
        <f t="shared" si="1704"/>
        <v/>
      </c>
      <c r="AS343" s="20"/>
      <c r="AT343" s="20" t="str">
        <f t="shared" si="1705"/>
        <v/>
      </c>
      <c r="AU343" s="20"/>
      <c r="AV343" s="20"/>
      <c r="AW343" s="20"/>
      <c r="AX343" s="21">
        <f t="shared" si="1778"/>
        <v>0.42</v>
      </c>
      <c r="AY343" s="20" t="str">
        <f t="shared" si="1434"/>
        <v>Media</v>
      </c>
      <c r="AZ343" s="21">
        <f t="shared" si="1779"/>
        <v>0.75</v>
      </c>
      <c r="BA343" s="20" t="str">
        <f t="shared" si="1436"/>
        <v>Mayor</v>
      </c>
      <c r="BB343" s="161"/>
      <c r="BC343" s="161"/>
      <c r="BD343" s="199"/>
      <c r="BE343" s="20" t="str">
        <f>CONCATENATE(J340," Acción preventiva"," 4")</f>
        <v>ADQBS 58 Acción preventiva 4</v>
      </c>
      <c r="BF343" s="22"/>
      <c r="BG343" s="22"/>
      <c r="BH343" s="22"/>
      <c r="BI343" s="20">
        <f t="shared" si="1709"/>
        <v>0</v>
      </c>
      <c r="BJ343" s="20"/>
      <c r="BK343" s="20"/>
      <c r="BL343" s="20"/>
      <c r="BM343" s="20"/>
      <c r="BN343" s="20"/>
      <c r="BO343" s="20"/>
      <c r="BP343" s="20"/>
      <c r="BQ343" s="20"/>
      <c r="BR343" s="20"/>
      <c r="BS343" s="20"/>
      <c r="BT343" s="20"/>
      <c r="BU343" s="20"/>
      <c r="BV343" s="200"/>
      <c r="BW343" s="37"/>
      <c r="BX343" s="37"/>
      <c r="BY343" s="37"/>
      <c r="BZ343" s="37"/>
      <c r="CA343" s="37"/>
      <c r="CB343" s="37"/>
      <c r="CC343" s="37"/>
      <c r="CD343" s="37"/>
      <c r="CE343" s="37"/>
      <c r="CF343" s="37"/>
      <c r="CG343" s="37"/>
      <c r="CH343" s="37"/>
      <c r="CI343" s="37">
        <f t="shared" si="1710"/>
        <v>0</v>
      </c>
      <c r="CJ343" s="38"/>
      <c r="CK343" s="23"/>
      <c r="CL343" s="24"/>
      <c r="CM343" s="168"/>
      <c r="CN343" s="25">
        <f t="shared" ref="CN343" si="1782">1-(CL343/CM340)</f>
        <v>1</v>
      </c>
      <c r="CO343" s="23" t="str" cm="1">
        <f t="array" ref="CO343">+_xlfn.IFS(CN343&lt;0.8,"Cambio",CN343&lt;0.9,"Revisión de control",CN343&gt;0.89,"Se mantiene")</f>
        <v>Se mantiene</v>
      </c>
      <c r="CP343" s="144"/>
      <c r="CQ343" s="144"/>
      <c r="CR343" s="144"/>
      <c r="CS343" s="144"/>
      <c r="CT343" s="25">
        <f t="shared" si="1713"/>
        <v>1</v>
      </c>
    </row>
    <row r="344" spans="1:98" ht="60" hidden="1" customHeight="1" x14ac:dyDescent="0.35">
      <c r="A344" s="147"/>
      <c r="B344" s="227" t="s">
        <v>156</v>
      </c>
      <c r="C344" s="148" t="s">
        <v>157</v>
      </c>
      <c r="D344" s="172" t="str">
        <f>VLOOKUP(B344,Datos!$B$65:$F$80,3,FALSE)</f>
        <v>Adelantar la adquisición de bienes y/o servicios de la Agencia a través de los mecanismos definidos para la selección, elaboración, celebración, formalización, ejecución, terminación y/o liquidación de los contratos.</v>
      </c>
      <c r="E344" s="175" t="str">
        <f>VLOOKUP(B344,Datos!$B$65:$F$80,5,FALSE)</f>
        <v>La posibilidad de incumplir con los mecanismos definidos para la adquisición de bienes y/o servicios de la Agencia</v>
      </c>
      <c r="F344" s="172" t="str">
        <f>VLOOKUP(B344,Datos!$B$65:$F$80,4,FALSE)</f>
        <v>Desde la programación y análisis de las necesidades de la Agencia hasta la terminación y/o liquidación del contrato</v>
      </c>
      <c r="G344" s="208" t="s">
        <v>660</v>
      </c>
      <c r="H344" s="157"/>
      <c r="I344" s="181">
        <f t="shared" ref="I344" si="1783">IF(K344="",0,1)</f>
        <v>0</v>
      </c>
      <c r="J344" s="159" t="str">
        <f t="shared" ref="J344" si="1784">CONCATENATE(C344," ",K344)</f>
        <v xml:space="preserve">ADQBS </v>
      </c>
      <c r="K344" s="159"/>
      <c r="L344" s="184"/>
      <c r="M344" s="185">
        <f ca="1">+TODAY()-L344</f>
        <v>46151</v>
      </c>
      <c r="N344" s="188"/>
      <c r="O344" s="191"/>
      <c r="P344" s="181" t="e">
        <f>VLOOKUP(O344,Datos!$B$20:$D$25,3,FALSE)</f>
        <v>#N/A</v>
      </c>
      <c r="Q344" s="191"/>
      <c r="R344" s="181" t="e">
        <f>VLOOKUP(Q344,Datos!$C$20:$D$25,2,FALSE)</f>
        <v>#N/A</v>
      </c>
      <c r="S344" s="181" t="e">
        <f t="shared" ref="S344" si="1785">+IF(P344="",R344,IF(R344="",P344,IF(P344&gt;R344,P344,R344)))</f>
        <v>#N/A</v>
      </c>
      <c r="T344" s="181" t="e" cm="1">
        <f t="array" ref="T344">_xlfn.IFS(S344=P344,O344,S344=R344,Q344)</f>
        <v>#N/A</v>
      </c>
      <c r="U344" s="157"/>
      <c r="V344" s="162"/>
      <c r="W344" s="162"/>
      <c r="X344" s="194" t="str">
        <f t="shared" ref="X344" si="1786">CONCATENATE("Posibilidad de"," ",U344," ",V344," debido ",W344)</f>
        <v xml:space="preserve">Posibilidad de   debido </v>
      </c>
      <c r="Y344" s="159"/>
      <c r="Z344" s="159"/>
      <c r="AA344" s="163"/>
      <c r="AB344" s="163"/>
      <c r="AC344" s="163"/>
      <c r="AD344" s="195"/>
      <c r="AE344" s="157" t="str">
        <f t="shared" ref="AE344" si="1787">IF(AD344&lt;=0,"",IF(AD344&lt;=2,"Muy Baja",IF(AD344&lt;=24,"Baja",IF(AD344&lt;=500,"Media",IF(AD344&lt;=5000,"Alta","Muy Alta")))))</f>
        <v/>
      </c>
      <c r="AF344" s="158" t="str">
        <f t="shared" ref="AF344" si="1788">IF(AE344="","",IF(AE344="Muy Baja",0.2,IF(AE344="Baja",0.4,IF(AE344="Media",0.6,IF(AE344="Alta",0.8,IF(AE344="Muy Alta",1,))))))</f>
        <v/>
      </c>
      <c r="AG344" s="158" t="e">
        <f t="shared" ref="AG344" si="1789">+T344</f>
        <v>#N/A</v>
      </c>
      <c r="AH344" s="157" t="e" cm="1">
        <f t="array" ref="AH344">_xlfn.IFS(AG344=Datos!$C$6,"Leve",AG344=Datos!$D$6,"Leve",AG344=Datos!$C$7,"Menor",AG344=Datos!$D$7,"Menor",AG344=Datos!$C$8,"Moderado",AG344=Datos!$D$8,"Moderado",AG344=Datos!$C$9,"Mayor",AG344=Datos!$D$9,"Mayor",AG344=Datos!$C$10,"Catastrófico",AG344=Datos!$D$10,"Catastrófico")</f>
        <v>#N/A</v>
      </c>
      <c r="AI344" s="158" t="e">
        <f t="shared" ref="AI344" si="1790">IF(AH344="","",IF(AH344="Leve",0.2,IF(AH344="Menor",0.4,IF(AH344="Moderado",0.6,IF(AH344="Mayor",0.8,IF(AH344="Catastrófico",1,))))))</f>
        <v>#N/A</v>
      </c>
      <c r="AJ344" s="157" t="e">
        <f t="shared" ref="AJ344" si="1791">IF(OR(AND(AE344="Muy Baja",AH344="Leve"),AND(AE344="Muy Baja",AH344="Menor"),AND(AE344="Baja",AH344="Leve")),"Bajo",IF(OR(AND(AE344="Muy baja",AH344="Moderado"),AND(AE344="Baja",AH344="Menor"),AND(AE344="Baja",AH344="Moderado"),AND(AE344="Media",AH344="Leve"),AND(AE344="Media",AH344="Menor"),AND(AE344="Media",AH344="Moderado"),AND(AE344="Alta",AH344="Leve"),AND(AE344="Alta",AH344="Menor")),"Moderado",IF(OR(AND(AE344="Muy Baja",AH344="Mayor"),AND(AE344="Baja",AH344="Mayor"),AND(AE344="Media",AH344="Mayor"),AND(AE344="Alta",AH344="Moderado"),AND(AE344="Alta",AH344="Mayor"),AND(AE344="Muy Alta",AH344="Leve"),AND(AE344="Muy Alta",AH344="Menor"),AND(AE344="Muy Alta",AH344="Moderado"),AND(AE344="Muy Alta",AH344="Mayor")),"Alto",IF(OR(AND(AE344="Muy Baja",AH344="Catastrófico"),AND(AE344="Baja",AH344="Catastrófico"),AND(AE344="Media",AH344="Catastrófico"),AND(AE344="Alta",AH344="Catastrófico"),AND(AE344="Muy Alta",AH344="Catastrófico")),"Extremo",""))))</f>
        <v>#N/A</v>
      </c>
      <c r="AK344" s="196" t="e" cm="1">
        <f t="array" ref="AK344">_xlfn.IFS(AJ344="Bajo","Aceptar",AJ344="Moderado","Reducir",AJ344="Alto","Reducir",AJ344="Extremo","Reducir")</f>
        <v>#N/A</v>
      </c>
      <c r="AL344" s="20" t="str">
        <f>CONCATENATE(J344," Control"," 1")</f>
        <v>ADQBS  Control 1</v>
      </c>
      <c r="AM344" s="22"/>
      <c r="AN344" s="22"/>
      <c r="AO344" s="22"/>
      <c r="AP344" s="22" t="str">
        <f t="shared" ref="AP344:AP350" si="1792">CONCATENATE(AM344," ",AN344," a través de ",AO344)</f>
        <v xml:space="preserve">  a través de </v>
      </c>
      <c r="AQ344" s="20"/>
      <c r="AR344" s="20" t="str">
        <f t="shared" si="1704"/>
        <v/>
      </c>
      <c r="AS344" s="20"/>
      <c r="AT344" s="20" t="str">
        <f t="shared" si="1705"/>
        <v/>
      </c>
      <c r="AU344" s="20"/>
      <c r="AV344" s="20"/>
      <c r="AW344" s="20"/>
      <c r="AX344" s="21" t="str">
        <f t="shared" ref="AX344" si="1793">+IF(AR344="Probabilidad",AF344-(AF344*AT344),AF344)</f>
        <v/>
      </c>
      <c r="AY344" s="20" t="str">
        <f t="shared" ref="AY344:AY423" si="1794">IFERROR(IF(AX344="","",IF(AX344&lt;=20%,"Muy Baja",IF(AX344&lt;=40%,"Baja",IF(AX344&lt;=60%,"Media",IF(AX344&lt;=80%,"Alta","Muy Alta"))))),"")</f>
        <v/>
      </c>
      <c r="AZ344" s="21" t="e">
        <f t="shared" ref="AZ344" si="1795">+IF(AR344="Impacto",AI344-(AI344*AT344),AI344)</f>
        <v>#N/A</v>
      </c>
      <c r="BA344" s="20" t="str">
        <f t="shared" ref="BA344:BA423" si="1796">IFERROR(IF(AZ344="","",IF(AZ344&lt;=0.2,"Leve",IF(AZ344&lt;=0.4,"Menor",IF(AZ344&lt;=0.6,"Moderado",IF(AZ344&lt;=0.8,"Mayor","Catastrófico"))))),"")</f>
        <v/>
      </c>
      <c r="BB344" s="159" t="str">
        <f t="shared" ref="BB344" si="1797">IF(OR(AND(AY347="Muy Baja",BA347="Leve"),AND(AY347="Muy Baja",BA347="Menor"),AND(AY347="Baja",BA347="Leve")),"Bajo",IF(OR(AND(AY347="Muy baja",BA347="Moderado"),AND(AY347="Baja",BA347="Menor"),AND(AY347="Baja",BA347="Moderado"),AND(AY347="Media",BA347="Leve"),AND(AY347="Media",BA347="Menor"),AND(AY347="Media",BA347="Moderado"),AND(AY347="Alta",BA347="Leve"),AND(AY347="Alta",BA347="Menor")),"Moderado",IF(OR(AND(AY347="Muy Baja",BA347="Mayor"),AND(AY347="Baja",BA347="Mayor"),AND(AY347="Media",BA347="Mayor"),AND(AY347="Alta",BA347="Moderado"),AND(AY347="Alta",BA347="Mayor"),AND(AY347="Muy Alta",BA347="Leve"),AND(AY347="Muy Alta",BA347="Menor"),AND(AY347="Muy Alta",BA347="Moderado"),AND(AY347="Muy Alta",BA347="Mayor")),"Alto",IF(OR(AND(AY347="Muy Baja",BA347="Catastrófico"),AND(AY347="Baja",BA347="Catastrófico"),AND(AY347="Media",BA347="Catastrófico"),AND(AY347="Alta",BA347="Catastrófico"),AND(AY347="Muy Alta",BA347="Catastrófico")),"Extremo",""))))</f>
        <v/>
      </c>
      <c r="BC344" s="159" t="e" cm="1">
        <f t="array" ref="BC344">_xlfn.IFS(BB344="Bajo","Aceptar",BB344="Moderado","Reducir",BB344="Alto","Reducir",BB344="Extremo","Reducir")</f>
        <v>#N/A</v>
      </c>
      <c r="BD344" s="197" t="e" cm="1">
        <f t="array" ref="BD344">_xlfn.IFS(BC344="Aceptar","No",BC344="Reducir","Si")</f>
        <v>#N/A</v>
      </c>
      <c r="BE344" s="20" t="str">
        <f>CONCATENATE(J344," Acción preventiva"," 1")</f>
        <v>ADQBS  Acción preventiva 1</v>
      </c>
      <c r="BF344" s="22"/>
      <c r="BG344" s="22"/>
      <c r="BH344" s="22"/>
      <c r="BI344" s="20">
        <f t="shared" ref="BI344:BI355" si="1798">+SUM(BJ344:BU344)</f>
        <v>0</v>
      </c>
      <c r="BJ344" s="20"/>
      <c r="BK344" s="20"/>
      <c r="BL344" s="20"/>
      <c r="BM344" s="20"/>
      <c r="BN344" s="20"/>
      <c r="BO344" s="20"/>
      <c r="BP344" s="20"/>
      <c r="BQ344" s="20"/>
      <c r="BR344" s="20"/>
      <c r="BS344" s="20"/>
      <c r="BT344" s="20"/>
      <c r="BU344" s="20"/>
      <c r="BV344" s="200"/>
      <c r="BW344" s="37"/>
      <c r="BX344" s="37"/>
      <c r="BY344" s="37"/>
      <c r="BZ344" s="37"/>
      <c r="CA344" s="37"/>
      <c r="CB344" s="37"/>
      <c r="CC344" s="37"/>
      <c r="CD344" s="37"/>
      <c r="CE344" s="37"/>
      <c r="CF344" s="37"/>
      <c r="CG344" s="37"/>
      <c r="CH344" s="37"/>
      <c r="CI344" s="37">
        <f t="shared" si="1710"/>
        <v>0</v>
      </c>
      <c r="CJ344" s="38"/>
      <c r="CK344" s="23"/>
      <c r="CL344" s="24"/>
      <c r="CM344" s="166">
        <f t="shared" ref="CM344" si="1799">+AD344</f>
        <v>0</v>
      </c>
      <c r="CN344" s="25" t="e">
        <f t="shared" ref="CN344" si="1800">1-(CL344/CM344)</f>
        <v>#DIV/0!</v>
      </c>
      <c r="CO344" s="23" t="e" cm="1">
        <f t="array" ref="CO344">+_xlfn.IFS(CN344&lt;0.8,"Cambio",CN344&lt;0.9,"Revisión de control",CN344&gt;0.89,"Se mantiene")</f>
        <v>#DIV/0!</v>
      </c>
      <c r="CP344" s="144"/>
      <c r="CQ344" s="144"/>
      <c r="CR344" s="144"/>
      <c r="CS344" s="144"/>
      <c r="CT344" s="25">
        <f t="shared" ref="CT344:CT347" si="1801">(_xlfn.IFS(CK344="",1,CK344="SI",0)+_xlfn.IFS(CP344="",1,CP344="SI",1,CP344="NO",0)+_xlfn.IFS(CQ344="",1,CQ344="SI",1,CQ344="NO",0)+_xlfn.IFS(CR344="",1,CR344="SI",1,CR344="NO",0)+_xlfn.IFS(CS344="",1,CS344="SI",1,CS344="NO",0))/5</f>
        <v>1</v>
      </c>
    </row>
    <row r="345" spans="1:98" ht="60" hidden="1" customHeight="1" x14ac:dyDescent="0.35">
      <c r="A345" s="147"/>
      <c r="B345" s="228"/>
      <c r="C345" s="148" t="s">
        <v>157</v>
      </c>
      <c r="D345" s="173"/>
      <c r="E345" s="176"/>
      <c r="F345" s="173"/>
      <c r="G345" s="208"/>
      <c r="H345" s="157"/>
      <c r="I345" s="182"/>
      <c r="J345" s="160"/>
      <c r="K345" s="160"/>
      <c r="L345" s="184"/>
      <c r="M345" s="186"/>
      <c r="N345" s="189"/>
      <c r="O345" s="192"/>
      <c r="P345" s="182"/>
      <c r="Q345" s="192"/>
      <c r="R345" s="182"/>
      <c r="S345" s="182"/>
      <c r="T345" s="182"/>
      <c r="U345" s="157"/>
      <c r="V345" s="162"/>
      <c r="W345" s="162"/>
      <c r="X345" s="194"/>
      <c r="Y345" s="160"/>
      <c r="Z345" s="160"/>
      <c r="AA345" s="164"/>
      <c r="AB345" s="164"/>
      <c r="AC345" s="164"/>
      <c r="AD345" s="195"/>
      <c r="AE345" s="157"/>
      <c r="AF345" s="158"/>
      <c r="AG345" s="157"/>
      <c r="AH345" s="157"/>
      <c r="AI345" s="158"/>
      <c r="AJ345" s="157"/>
      <c r="AK345" s="196"/>
      <c r="AL345" s="20" t="str">
        <f>CONCATENATE(J344," Control"," 2")</f>
        <v>ADQBS  Control 2</v>
      </c>
      <c r="AM345" s="22"/>
      <c r="AN345" s="22"/>
      <c r="AO345" s="22"/>
      <c r="AP345" s="22" t="str">
        <f t="shared" si="1792"/>
        <v xml:space="preserve">  a través de </v>
      </c>
      <c r="AQ345" s="20"/>
      <c r="AR345" s="20" t="str">
        <f t="shared" si="1704"/>
        <v/>
      </c>
      <c r="AS345" s="20"/>
      <c r="AT345" s="20" t="str">
        <f t="shared" si="1705"/>
        <v/>
      </c>
      <c r="AU345" s="20"/>
      <c r="AV345" s="20"/>
      <c r="AW345" s="20"/>
      <c r="AX345" s="21" t="str">
        <f t="shared" ref="AX345:AX347" si="1802">+IF(AR345="Probabilidad",AX344-(AX344*AT345),AX344)</f>
        <v/>
      </c>
      <c r="AY345" s="20" t="str">
        <f t="shared" si="1794"/>
        <v/>
      </c>
      <c r="AZ345" s="21" t="e">
        <f t="shared" ref="AZ345:AZ347" si="1803">+IF(AR345="Impacto",AZ344-(AZ344*AT345),AZ344)</f>
        <v>#N/A</v>
      </c>
      <c r="BA345" s="20" t="str">
        <f t="shared" si="1796"/>
        <v/>
      </c>
      <c r="BB345" s="160"/>
      <c r="BC345" s="160"/>
      <c r="BD345" s="198"/>
      <c r="BE345" s="20" t="str">
        <f>CONCATENATE(J344," Acción preventiva"," 2")</f>
        <v>ADQBS  Acción preventiva 2</v>
      </c>
      <c r="BF345" s="22"/>
      <c r="BG345" s="22"/>
      <c r="BH345" s="22"/>
      <c r="BI345" s="20">
        <f t="shared" si="1798"/>
        <v>0</v>
      </c>
      <c r="BJ345" s="20"/>
      <c r="BK345" s="20"/>
      <c r="BL345" s="20"/>
      <c r="BM345" s="20"/>
      <c r="BN345" s="20"/>
      <c r="BO345" s="20"/>
      <c r="BP345" s="20"/>
      <c r="BQ345" s="20"/>
      <c r="BR345" s="20"/>
      <c r="BS345" s="20"/>
      <c r="BT345" s="20"/>
      <c r="BU345" s="20"/>
      <c r="BV345" s="200"/>
      <c r="BW345" s="37"/>
      <c r="BX345" s="37"/>
      <c r="BY345" s="37"/>
      <c r="BZ345" s="37"/>
      <c r="CA345" s="37"/>
      <c r="CB345" s="37"/>
      <c r="CC345" s="37"/>
      <c r="CD345" s="37"/>
      <c r="CE345" s="37"/>
      <c r="CF345" s="37"/>
      <c r="CG345" s="37"/>
      <c r="CH345" s="37"/>
      <c r="CI345" s="37">
        <f t="shared" si="1710"/>
        <v>0</v>
      </c>
      <c r="CJ345" s="38"/>
      <c r="CK345" s="23"/>
      <c r="CL345" s="24"/>
      <c r="CM345" s="167"/>
      <c r="CN345" s="25" t="e">
        <f t="shared" ref="CN345" si="1804">1-(CL345/CM344)</f>
        <v>#DIV/0!</v>
      </c>
      <c r="CO345" s="23" t="e" cm="1">
        <f t="array" ref="CO345">+_xlfn.IFS(CN345&lt;0.8,"Cambio",CN345&lt;0.9,"Revisión de control",CN345&gt;0.89,"Se mantiene")</f>
        <v>#DIV/0!</v>
      </c>
      <c r="CP345" s="144"/>
      <c r="CQ345" s="144"/>
      <c r="CR345" s="144"/>
      <c r="CS345" s="144"/>
      <c r="CT345" s="25">
        <f t="shared" si="1801"/>
        <v>1</v>
      </c>
    </row>
    <row r="346" spans="1:98" ht="60" hidden="1" customHeight="1" x14ac:dyDescent="0.35">
      <c r="A346" s="147"/>
      <c r="B346" s="228"/>
      <c r="C346" s="148" t="s">
        <v>157</v>
      </c>
      <c r="D346" s="173"/>
      <c r="E346" s="176"/>
      <c r="F346" s="173"/>
      <c r="G346" s="208"/>
      <c r="H346" s="157"/>
      <c r="I346" s="182"/>
      <c r="J346" s="160"/>
      <c r="K346" s="160"/>
      <c r="L346" s="184"/>
      <c r="M346" s="186"/>
      <c r="N346" s="189"/>
      <c r="O346" s="192"/>
      <c r="P346" s="182"/>
      <c r="Q346" s="192"/>
      <c r="R346" s="182"/>
      <c r="S346" s="182"/>
      <c r="T346" s="182"/>
      <c r="U346" s="157"/>
      <c r="V346" s="162"/>
      <c r="W346" s="162"/>
      <c r="X346" s="194"/>
      <c r="Y346" s="160"/>
      <c r="Z346" s="160"/>
      <c r="AA346" s="164"/>
      <c r="AB346" s="164"/>
      <c r="AC346" s="164"/>
      <c r="AD346" s="195"/>
      <c r="AE346" s="157"/>
      <c r="AF346" s="158"/>
      <c r="AG346" s="157"/>
      <c r="AH346" s="157"/>
      <c r="AI346" s="158"/>
      <c r="AJ346" s="157"/>
      <c r="AK346" s="196"/>
      <c r="AL346" s="20" t="str">
        <f>CONCATENATE(J344," Control"," 3")</f>
        <v>ADQBS  Control 3</v>
      </c>
      <c r="AM346" s="22"/>
      <c r="AN346" s="22"/>
      <c r="AO346" s="22"/>
      <c r="AP346" s="22" t="str">
        <f t="shared" si="1792"/>
        <v xml:space="preserve">  a través de </v>
      </c>
      <c r="AQ346" s="20"/>
      <c r="AR346" s="20" t="str">
        <f t="shared" ref="AR346:AR351" si="1805">IF(OR(AQ346="Preventivo",AQ346="Detectivo"),"Probabilidad",IF(AQ346="Correctivo","Impacto",""))</f>
        <v/>
      </c>
      <c r="AS346" s="20"/>
      <c r="AT346" s="20" t="str">
        <f t="shared" ref="AT346:AT351" si="1806">IF(AND(AQ346="Preventivo",AS346="Automático"),"50%",IF(AND(AQ346="Preventivo",AS346="Manual"),"40%",IF(AND(AQ346="Detectivo",AS346="Automático"),"40%",IF(AND(AQ346="Detectivo",AS346="Manual"),"30%",IF(AND(AQ346="Correctivo",AS346="Automático"),"35%",IF(AND(AQ346="Correctivo",AS346="Manual"),"25%",""))))))</f>
        <v/>
      </c>
      <c r="AU346" s="20"/>
      <c r="AV346" s="20"/>
      <c r="AW346" s="20"/>
      <c r="AX346" s="21" t="str">
        <f t="shared" si="1802"/>
        <v/>
      </c>
      <c r="AY346" s="20" t="str">
        <f t="shared" si="1794"/>
        <v/>
      </c>
      <c r="AZ346" s="21" t="e">
        <f t="shared" si="1803"/>
        <v>#N/A</v>
      </c>
      <c r="BA346" s="20" t="str">
        <f t="shared" si="1796"/>
        <v/>
      </c>
      <c r="BB346" s="160"/>
      <c r="BC346" s="160"/>
      <c r="BD346" s="198"/>
      <c r="BE346" s="20" t="str">
        <f>CONCATENATE(J344," Acción preventiva"," 3")</f>
        <v>ADQBS  Acción preventiva 3</v>
      </c>
      <c r="BF346" s="22"/>
      <c r="BG346" s="22"/>
      <c r="BH346" s="22"/>
      <c r="BI346" s="20">
        <f t="shared" si="1798"/>
        <v>0</v>
      </c>
      <c r="BJ346" s="20"/>
      <c r="BK346" s="20"/>
      <c r="BL346" s="20"/>
      <c r="BM346" s="20"/>
      <c r="BN346" s="20"/>
      <c r="BO346" s="20"/>
      <c r="BP346" s="20"/>
      <c r="BQ346" s="20"/>
      <c r="BR346" s="20"/>
      <c r="BS346" s="20"/>
      <c r="BT346" s="20"/>
      <c r="BU346" s="20"/>
      <c r="BV346" s="200"/>
      <c r="BW346" s="37"/>
      <c r="BX346" s="37"/>
      <c r="BY346" s="37"/>
      <c r="BZ346" s="37"/>
      <c r="CA346" s="37"/>
      <c r="CB346" s="37"/>
      <c r="CC346" s="37"/>
      <c r="CD346" s="37"/>
      <c r="CE346" s="37"/>
      <c r="CF346" s="37"/>
      <c r="CG346" s="37"/>
      <c r="CH346" s="37"/>
      <c r="CI346" s="37">
        <f t="shared" si="1710"/>
        <v>0</v>
      </c>
      <c r="CJ346" s="38"/>
      <c r="CK346" s="23"/>
      <c r="CL346" s="24"/>
      <c r="CM346" s="167"/>
      <c r="CN346" s="25" t="e">
        <f t="shared" ref="CN346" si="1807">1-(CL346/CM344)</f>
        <v>#DIV/0!</v>
      </c>
      <c r="CO346" s="23" t="e" cm="1">
        <f t="array" ref="CO346">+_xlfn.IFS(CN346&lt;0.8,"Cambio",CN346&lt;0.9,"Revisión de control",CN346&gt;0.89,"Se mantiene")</f>
        <v>#DIV/0!</v>
      </c>
      <c r="CP346" s="144"/>
      <c r="CQ346" s="144"/>
      <c r="CR346" s="144"/>
      <c r="CS346" s="144"/>
      <c r="CT346" s="25">
        <f t="shared" si="1801"/>
        <v>1</v>
      </c>
    </row>
    <row r="347" spans="1:98" ht="60" hidden="1" customHeight="1" x14ac:dyDescent="0.35">
      <c r="A347" s="147"/>
      <c r="B347" s="229"/>
      <c r="C347" s="148" t="s">
        <v>157</v>
      </c>
      <c r="D347" s="174"/>
      <c r="E347" s="177"/>
      <c r="F347" s="174"/>
      <c r="G347" s="208"/>
      <c r="H347" s="157"/>
      <c r="I347" s="183"/>
      <c r="J347" s="161"/>
      <c r="K347" s="161"/>
      <c r="L347" s="184"/>
      <c r="M347" s="187"/>
      <c r="N347" s="190"/>
      <c r="O347" s="193"/>
      <c r="P347" s="183"/>
      <c r="Q347" s="193"/>
      <c r="R347" s="183"/>
      <c r="S347" s="183"/>
      <c r="T347" s="183"/>
      <c r="U347" s="157"/>
      <c r="V347" s="162"/>
      <c r="W347" s="162"/>
      <c r="X347" s="194"/>
      <c r="Y347" s="161"/>
      <c r="Z347" s="161"/>
      <c r="AA347" s="165"/>
      <c r="AB347" s="165"/>
      <c r="AC347" s="165"/>
      <c r="AD347" s="195"/>
      <c r="AE347" s="157"/>
      <c r="AF347" s="158"/>
      <c r="AG347" s="157"/>
      <c r="AH347" s="157"/>
      <c r="AI347" s="158"/>
      <c r="AJ347" s="157"/>
      <c r="AK347" s="196"/>
      <c r="AL347" s="20" t="str">
        <f>CONCATENATE(J344," Control"," 4")</f>
        <v>ADQBS  Control 4</v>
      </c>
      <c r="AM347" s="22"/>
      <c r="AN347" s="22"/>
      <c r="AO347" s="22"/>
      <c r="AP347" s="22" t="str">
        <f t="shared" si="1792"/>
        <v xml:space="preserve">  a través de </v>
      </c>
      <c r="AQ347" s="20"/>
      <c r="AR347" s="20" t="str">
        <f t="shared" si="1805"/>
        <v/>
      </c>
      <c r="AS347" s="20"/>
      <c r="AT347" s="20" t="str">
        <f t="shared" si="1806"/>
        <v/>
      </c>
      <c r="AU347" s="20"/>
      <c r="AV347" s="20"/>
      <c r="AW347" s="20"/>
      <c r="AX347" s="21" t="str">
        <f t="shared" si="1802"/>
        <v/>
      </c>
      <c r="AY347" s="20" t="str">
        <f t="shared" si="1794"/>
        <v/>
      </c>
      <c r="AZ347" s="21" t="e">
        <f t="shared" si="1803"/>
        <v>#N/A</v>
      </c>
      <c r="BA347" s="20" t="str">
        <f t="shared" si="1796"/>
        <v/>
      </c>
      <c r="BB347" s="161"/>
      <c r="BC347" s="161"/>
      <c r="BD347" s="199"/>
      <c r="BE347" s="20" t="str">
        <f>CONCATENATE(J344," Acción preventiva"," 4")</f>
        <v>ADQBS  Acción preventiva 4</v>
      </c>
      <c r="BF347" s="22"/>
      <c r="BG347" s="22"/>
      <c r="BH347" s="22"/>
      <c r="BI347" s="20">
        <f t="shared" si="1798"/>
        <v>0</v>
      </c>
      <c r="BJ347" s="20"/>
      <c r="BK347" s="20"/>
      <c r="BL347" s="20"/>
      <c r="BM347" s="20"/>
      <c r="BN347" s="20"/>
      <c r="BO347" s="20"/>
      <c r="BP347" s="20"/>
      <c r="BQ347" s="20"/>
      <c r="BR347" s="20"/>
      <c r="BS347" s="20"/>
      <c r="BT347" s="20"/>
      <c r="BU347" s="20"/>
      <c r="BV347" s="200"/>
      <c r="BW347" s="37"/>
      <c r="BX347" s="37"/>
      <c r="BY347" s="37"/>
      <c r="BZ347" s="37"/>
      <c r="CA347" s="37"/>
      <c r="CB347" s="37"/>
      <c r="CC347" s="37"/>
      <c r="CD347" s="37"/>
      <c r="CE347" s="37"/>
      <c r="CF347" s="37"/>
      <c r="CG347" s="37"/>
      <c r="CH347" s="37"/>
      <c r="CI347" s="37">
        <f t="shared" si="1710"/>
        <v>0</v>
      </c>
      <c r="CJ347" s="38"/>
      <c r="CK347" s="23"/>
      <c r="CL347" s="24"/>
      <c r="CM347" s="168"/>
      <c r="CN347" s="25" t="e">
        <f t="shared" ref="CN347" si="1808">1-(CL347/CM344)</f>
        <v>#DIV/0!</v>
      </c>
      <c r="CO347" s="23" t="e" cm="1">
        <f t="array" ref="CO347">+_xlfn.IFS(CN347&lt;0.8,"Cambio",CN347&lt;0.9,"Revisión de control",CN347&gt;0.89,"Se mantiene")</f>
        <v>#DIV/0!</v>
      </c>
      <c r="CP347" s="144"/>
      <c r="CQ347" s="144"/>
      <c r="CR347" s="144"/>
      <c r="CS347" s="144"/>
      <c r="CT347" s="25">
        <f t="shared" si="1801"/>
        <v>1</v>
      </c>
    </row>
    <row r="348" spans="1:98" ht="60" hidden="1" customHeight="1" x14ac:dyDescent="0.35">
      <c r="A348" s="147"/>
      <c r="B348" s="227" t="s">
        <v>156</v>
      </c>
      <c r="C348" s="148" t="s">
        <v>157</v>
      </c>
      <c r="D348" s="172" t="str">
        <f>VLOOKUP(B348,Datos!$B$65:$F$80,3,FALSE)</f>
        <v>Adelantar la adquisición de bienes y/o servicios de la Agencia a través de los mecanismos definidos para la selección, elaboración, celebración, formalización, ejecución, terminación y/o liquidación de los contratos.</v>
      </c>
      <c r="E348" s="175" t="str">
        <f>VLOOKUP(B348,Datos!$B$65:$F$80,5,FALSE)</f>
        <v>La posibilidad de incumplir con los mecanismos definidos para la adquisición de bienes y/o servicios de la Agencia</v>
      </c>
      <c r="F348" s="172" t="str">
        <f>VLOOKUP(B348,Datos!$B$65:$F$80,4,FALSE)</f>
        <v>Desde la programación y análisis de las necesidades de la Agencia hasta la terminación y/o liquidación del contrato</v>
      </c>
      <c r="G348" s="208" t="s">
        <v>661</v>
      </c>
      <c r="H348" s="157"/>
      <c r="I348" s="181">
        <f t="shared" ref="I348" si="1809">IF(K348="",0,1)</f>
        <v>0</v>
      </c>
      <c r="J348" s="159" t="str">
        <f t="shared" ref="J348" si="1810">CONCATENATE(C348," ",K348)</f>
        <v xml:space="preserve">ADQBS </v>
      </c>
      <c r="K348" s="159"/>
      <c r="L348" s="184"/>
      <c r="M348" s="185">
        <f ca="1">+TODAY()-L348</f>
        <v>46151</v>
      </c>
      <c r="N348" s="188"/>
      <c r="O348" s="191"/>
      <c r="P348" s="181" t="e">
        <f>VLOOKUP(O348,Datos!$B$20:$D$25,3,FALSE)</f>
        <v>#N/A</v>
      </c>
      <c r="Q348" s="191"/>
      <c r="R348" s="181" t="e">
        <f>VLOOKUP(Q348,Datos!$C$20:$D$25,2,FALSE)</f>
        <v>#N/A</v>
      </c>
      <c r="S348" s="181" t="e">
        <f t="shared" ref="S348" si="1811">+IF(P348="",R348,IF(R348="",P348,IF(P348&gt;R348,P348,R348)))</f>
        <v>#N/A</v>
      </c>
      <c r="T348" s="181" t="e" cm="1">
        <f t="array" ref="T348">_xlfn.IFS(S348=P348,O348,S348=R348,Q348)</f>
        <v>#N/A</v>
      </c>
      <c r="U348" s="157"/>
      <c r="V348" s="162"/>
      <c r="W348" s="162"/>
      <c r="X348" s="194" t="str">
        <f t="shared" ref="X348" si="1812">CONCATENATE("Posibilidad de"," ",U348," ",V348," debido ",W348)</f>
        <v xml:space="preserve">Posibilidad de   debido </v>
      </c>
      <c r="Y348" s="159"/>
      <c r="Z348" s="159"/>
      <c r="AA348" s="163"/>
      <c r="AB348" s="163"/>
      <c r="AC348" s="163"/>
      <c r="AD348" s="195"/>
      <c r="AE348" s="157" t="str">
        <f t="shared" ref="AE348" si="1813">IF(AD348&lt;=0,"",IF(AD348&lt;=2,"Muy Baja",IF(AD348&lt;=24,"Baja",IF(AD348&lt;=500,"Media",IF(AD348&lt;=5000,"Alta","Muy Alta")))))</f>
        <v/>
      </c>
      <c r="AF348" s="158" t="str">
        <f t="shared" ref="AF348" si="1814">IF(AE348="","",IF(AE348="Muy Baja",0.2,IF(AE348="Baja",0.4,IF(AE348="Media",0.6,IF(AE348="Alta",0.8,IF(AE348="Muy Alta",1,))))))</f>
        <v/>
      </c>
      <c r="AG348" s="158" t="e">
        <f t="shared" ref="AG348" si="1815">+T348</f>
        <v>#N/A</v>
      </c>
      <c r="AH348" s="157" t="e" cm="1">
        <f t="array" ref="AH348">_xlfn.IFS(AG348=Datos!$C$6,"Leve",AG348=Datos!$D$6,"Leve",AG348=Datos!$C$7,"Menor",AG348=Datos!$D$7,"Menor",AG348=Datos!$C$8,"Moderado",AG348=Datos!$D$8,"Moderado",AG348=Datos!$C$9,"Mayor",AG348=Datos!$D$9,"Mayor",AG348=Datos!$C$10,"Catastrófico",AG348=Datos!$D$10,"Catastrófico")</f>
        <v>#N/A</v>
      </c>
      <c r="AI348" s="158" t="e">
        <f t="shared" ref="AI348" si="1816">IF(AH348="","",IF(AH348="Leve",0.2,IF(AH348="Menor",0.4,IF(AH348="Moderado",0.6,IF(AH348="Mayor",0.8,IF(AH348="Catastrófico",1,))))))</f>
        <v>#N/A</v>
      </c>
      <c r="AJ348" s="157" t="e">
        <f t="shared" ref="AJ348" si="1817">IF(OR(AND(AE348="Muy Baja",AH348="Leve"),AND(AE348="Muy Baja",AH348="Menor"),AND(AE348="Baja",AH348="Leve")),"Bajo",IF(OR(AND(AE348="Muy baja",AH348="Moderado"),AND(AE348="Baja",AH348="Menor"),AND(AE348="Baja",AH348="Moderado"),AND(AE348="Media",AH348="Leve"),AND(AE348="Media",AH348="Menor"),AND(AE348="Media",AH348="Moderado"),AND(AE348="Alta",AH348="Leve"),AND(AE348="Alta",AH348="Menor")),"Moderado",IF(OR(AND(AE348="Muy Baja",AH348="Mayor"),AND(AE348="Baja",AH348="Mayor"),AND(AE348="Media",AH348="Mayor"),AND(AE348="Alta",AH348="Moderado"),AND(AE348="Alta",AH348="Mayor"),AND(AE348="Muy Alta",AH348="Leve"),AND(AE348="Muy Alta",AH348="Menor"),AND(AE348="Muy Alta",AH348="Moderado"),AND(AE348="Muy Alta",AH348="Mayor")),"Alto",IF(OR(AND(AE348="Muy Baja",AH348="Catastrófico"),AND(AE348="Baja",AH348="Catastrófico"),AND(AE348="Media",AH348="Catastrófico"),AND(AE348="Alta",AH348="Catastrófico"),AND(AE348="Muy Alta",AH348="Catastrófico")),"Extremo",""))))</f>
        <v>#N/A</v>
      </c>
      <c r="AK348" s="196" t="e" cm="1">
        <f t="array" ref="AK348">_xlfn.IFS(AJ348="Bajo","Aceptar",AJ348="Moderado","Reducir",AJ348="Alto","Reducir",AJ348="Extremo","Reducir")</f>
        <v>#N/A</v>
      </c>
      <c r="AL348" s="20" t="str">
        <f>CONCATENATE(J348," Control"," 1")</f>
        <v>ADQBS  Control 1</v>
      </c>
      <c r="AM348" s="22"/>
      <c r="AN348" s="22"/>
      <c r="AO348" s="22"/>
      <c r="AP348" s="22" t="str">
        <f t="shared" si="1792"/>
        <v xml:space="preserve">  a través de </v>
      </c>
      <c r="AQ348" s="20"/>
      <c r="AR348" s="20" t="str">
        <f t="shared" si="1805"/>
        <v/>
      </c>
      <c r="AS348" s="20"/>
      <c r="AT348" s="20" t="str">
        <f t="shared" si="1806"/>
        <v/>
      </c>
      <c r="AU348" s="20"/>
      <c r="AV348" s="20"/>
      <c r="AW348" s="20"/>
      <c r="AX348" s="21" t="str">
        <f t="shared" ref="AX348" si="1818">+IF(AR348="Probabilidad",AF348-(AF348*AT348),AF348)</f>
        <v/>
      </c>
      <c r="AY348" s="20" t="str">
        <f t="shared" si="1794"/>
        <v/>
      </c>
      <c r="AZ348" s="21" t="e">
        <f t="shared" ref="AZ348" si="1819">+IF(AR348="Impacto",AI348-(AI348*AT348),AI348)</f>
        <v>#N/A</v>
      </c>
      <c r="BA348" s="20" t="str">
        <f t="shared" si="1796"/>
        <v/>
      </c>
      <c r="BB348" s="159" t="str">
        <f t="shared" ref="BB348" si="1820">IF(OR(AND(AY351="Muy Baja",BA351="Leve"),AND(AY351="Muy Baja",BA351="Menor"),AND(AY351="Baja",BA351="Leve")),"Bajo",IF(OR(AND(AY351="Muy baja",BA351="Moderado"),AND(AY351="Baja",BA351="Menor"),AND(AY351="Baja",BA351="Moderado"),AND(AY351="Media",BA351="Leve"),AND(AY351="Media",BA351="Menor"),AND(AY351="Media",BA351="Moderado"),AND(AY351="Alta",BA351="Leve"),AND(AY351="Alta",BA351="Menor")),"Moderado",IF(OR(AND(AY351="Muy Baja",BA351="Mayor"),AND(AY351="Baja",BA351="Mayor"),AND(AY351="Media",BA351="Mayor"),AND(AY351="Alta",BA351="Moderado"),AND(AY351="Alta",BA351="Mayor"),AND(AY351="Muy Alta",BA351="Leve"),AND(AY351="Muy Alta",BA351="Menor"),AND(AY351="Muy Alta",BA351="Moderado"),AND(AY351="Muy Alta",BA351="Mayor")),"Alto",IF(OR(AND(AY351="Muy Baja",BA351="Catastrófico"),AND(AY351="Baja",BA351="Catastrófico"),AND(AY351="Media",BA351="Catastrófico"),AND(AY351="Alta",BA351="Catastrófico"),AND(AY351="Muy Alta",BA351="Catastrófico")),"Extremo",""))))</f>
        <v/>
      </c>
      <c r="BC348" s="159" t="e" cm="1">
        <f t="array" ref="BC348">_xlfn.IFS(BB348="Bajo","Aceptar",BB348="Moderado","Reducir",BB348="Alto","Reducir",BB348="Extremo","Reducir")</f>
        <v>#N/A</v>
      </c>
      <c r="BD348" s="197" t="e" cm="1">
        <f t="array" ref="BD348">_xlfn.IFS(BC348="Aceptar","No",BC348="Reducir","Si")</f>
        <v>#N/A</v>
      </c>
      <c r="BE348" s="20" t="str">
        <f>CONCATENATE(J348," Acción preventiva"," 1")</f>
        <v>ADQBS  Acción preventiva 1</v>
      </c>
      <c r="BF348" s="22"/>
      <c r="BG348" s="22"/>
      <c r="BH348" s="22"/>
      <c r="BI348" s="20">
        <f t="shared" si="1798"/>
        <v>0</v>
      </c>
      <c r="BJ348" s="20"/>
      <c r="BK348" s="20"/>
      <c r="BL348" s="20"/>
      <c r="BM348" s="20"/>
      <c r="BN348" s="20"/>
      <c r="BO348" s="20"/>
      <c r="BP348" s="20"/>
      <c r="BQ348" s="20"/>
      <c r="BR348" s="20"/>
      <c r="BS348" s="20"/>
      <c r="BT348" s="20"/>
      <c r="BU348" s="20"/>
      <c r="BV348" s="200"/>
      <c r="BW348" s="37"/>
      <c r="BX348" s="37"/>
      <c r="BY348" s="37"/>
      <c r="BZ348" s="37"/>
      <c r="CA348" s="37"/>
      <c r="CB348" s="37"/>
      <c r="CC348" s="37"/>
      <c r="CD348" s="37"/>
      <c r="CE348" s="37"/>
      <c r="CF348" s="37"/>
      <c r="CG348" s="37"/>
      <c r="CH348" s="37"/>
      <c r="CI348" s="37">
        <f t="shared" si="1710"/>
        <v>0</v>
      </c>
      <c r="CJ348" s="38"/>
      <c r="CK348" s="23"/>
      <c r="CL348" s="24"/>
      <c r="CM348" s="166">
        <f t="shared" ref="CM348" si="1821">+AD348</f>
        <v>0</v>
      </c>
      <c r="CN348" s="25" t="e">
        <f t="shared" ref="CN348" si="1822">1-(CL348/CM348)</f>
        <v>#DIV/0!</v>
      </c>
      <c r="CO348" s="23" t="e" cm="1">
        <f t="array" ref="CO348">+_xlfn.IFS(CN348&lt;0.8,"Cambio",CN348&lt;0.9,"Revisión de control",CN348&gt;0.89,"Se mantiene")</f>
        <v>#DIV/0!</v>
      </c>
      <c r="CP348" s="144"/>
      <c r="CQ348" s="144"/>
      <c r="CR348" s="144"/>
      <c r="CS348" s="144"/>
      <c r="CT348" s="25">
        <f t="shared" ref="CT348:CT351" si="1823">(_xlfn.IFS(CK348="",1,CK348="SI",0)+_xlfn.IFS(CP348="",1,CP348="SI",1,CP348="NO",0)+_xlfn.IFS(CQ348="",1,CQ348="SI",1,CQ348="NO",0)+_xlfn.IFS(CR348="",1,CR348="SI",1,CR348="NO",0)+_xlfn.IFS(CS348="",1,CS348="SI",1,CS348="NO",0))/5</f>
        <v>1</v>
      </c>
    </row>
    <row r="349" spans="1:98" ht="60" hidden="1" customHeight="1" x14ac:dyDescent="0.35">
      <c r="A349" s="147"/>
      <c r="B349" s="228"/>
      <c r="C349" s="148" t="s">
        <v>157</v>
      </c>
      <c r="D349" s="173"/>
      <c r="E349" s="176"/>
      <c r="F349" s="173"/>
      <c r="G349" s="208"/>
      <c r="H349" s="157"/>
      <c r="I349" s="182"/>
      <c r="J349" s="160"/>
      <c r="K349" s="160"/>
      <c r="L349" s="184"/>
      <c r="M349" s="186"/>
      <c r="N349" s="189"/>
      <c r="O349" s="192"/>
      <c r="P349" s="182"/>
      <c r="Q349" s="192"/>
      <c r="R349" s="182"/>
      <c r="S349" s="182"/>
      <c r="T349" s="182"/>
      <c r="U349" s="157"/>
      <c r="V349" s="162"/>
      <c r="W349" s="162"/>
      <c r="X349" s="194"/>
      <c r="Y349" s="160"/>
      <c r="Z349" s="160"/>
      <c r="AA349" s="164"/>
      <c r="AB349" s="164"/>
      <c r="AC349" s="164"/>
      <c r="AD349" s="195"/>
      <c r="AE349" s="157"/>
      <c r="AF349" s="158"/>
      <c r="AG349" s="157"/>
      <c r="AH349" s="157"/>
      <c r="AI349" s="158"/>
      <c r="AJ349" s="157"/>
      <c r="AK349" s="196"/>
      <c r="AL349" s="20" t="str">
        <f>CONCATENATE(J348," Control"," 2")</f>
        <v>ADQBS  Control 2</v>
      </c>
      <c r="AM349" s="22"/>
      <c r="AN349" s="22"/>
      <c r="AO349" s="22"/>
      <c r="AP349" s="22" t="str">
        <f t="shared" si="1792"/>
        <v xml:space="preserve">  a través de </v>
      </c>
      <c r="AQ349" s="20"/>
      <c r="AR349" s="20" t="str">
        <f t="shared" si="1805"/>
        <v/>
      </c>
      <c r="AS349" s="20"/>
      <c r="AT349" s="20" t="str">
        <f t="shared" si="1806"/>
        <v/>
      </c>
      <c r="AU349" s="20"/>
      <c r="AV349" s="20"/>
      <c r="AW349" s="20"/>
      <c r="AX349" s="21" t="str">
        <f t="shared" ref="AX349:AX351" si="1824">+IF(AR349="Probabilidad",AX348-(AX348*AT349),AX348)</f>
        <v/>
      </c>
      <c r="AY349" s="20" t="str">
        <f t="shared" si="1794"/>
        <v/>
      </c>
      <c r="AZ349" s="21" t="e">
        <f t="shared" ref="AZ349:AZ351" si="1825">+IF(AR349="Impacto",AZ348-(AZ348*AT349),AZ348)</f>
        <v>#N/A</v>
      </c>
      <c r="BA349" s="20" t="str">
        <f t="shared" si="1796"/>
        <v/>
      </c>
      <c r="BB349" s="160"/>
      <c r="BC349" s="160"/>
      <c r="BD349" s="198"/>
      <c r="BE349" s="20" t="str">
        <f>CONCATENATE(J348," Acción preventiva"," 2")</f>
        <v>ADQBS  Acción preventiva 2</v>
      </c>
      <c r="BF349" s="22"/>
      <c r="BG349" s="22"/>
      <c r="BH349" s="22"/>
      <c r="BI349" s="20">
        <f t="shared" si="1798"/>
        <v>0</v>
      </c>
      <c r="BJ349" s="20"/>
      <c r="BK349" s="20"/>
      <c r="BL349" s="20"/>
      <c r="BM349" s="20"/>
      <c r="BN349" s="20"/>
      <c r="BO349" s="20"/>
      <c r="BP349" s="20"/>
      <c r="BQ349" s="20"/>
      <c r="BR349" s="20"/>
      <c r="BS349" s="20"/>
      <c r="BT349" s="20"/>
      <c r="BU349" s="20"/>
      <c r="BV349" s="200"/>
      <c r="BW349" s="37"/>
      <c r="BX349" s="37"/>
      <c r="BY349" s="37"/>
      <c r="BZ349" s="37"/>
      <c r="CA349" s="37"/>
      <c r="CB349" s="37"/>
      <c r="CC349" s="37"/>
      <c r="CD349" s="37"/>
      <c r="CE349" s="37"/>
      <c r="CF349" s="37"/>
      <c r="CG349" s="37"/>
      <c r="CH349" s="37"/>
      <c r="CI349" s="37">
        <f t="shared" si="1710"/>
        <v>0</v>
      </c>
      <c r="CJ349" s="38"/>
      <c r="CK349" s="23"/>
      <c r="CL349" s="24"/>
      <c r="CM349" s="167"/>
      <c r="CN349" s="25" t="e">
        <f t="shared" ref="CN349" si="1826">1-(CL349/CM348)</f>
        <v>#DIV/0!</v>
      </c>
      <c r="CO349" s="23" t="e" cm="1">
        <f t="array" ref="CO349">+_xlfn.IFS(CN349&lt;0.8,"Cambio",CN349&lt;0.9,"Revisión de control",CN349&gt;0.89,"Se mantiene")</f>
        <v>#DIV/0!</v>
      </c>
      <c r="CP349" s="144"/>
      <c r="CQ349" s="144"/>
      <c r="CR349" s="144"/>
      <c r="CS349" s="144"/>
      <c r="CT349" s="25">
        <f t="shared" si="1823"/>
        <v>1</v>
      </c>
    </row>
    <row r="350" spans="1:98" ht="60" hidden="1" customHeight="1" x14ac:dyDescent="0.35">
      <c r="A350" s="147"/>
      <c r="B350" s="228"/>
      <c r="C350" s="148" t="s">
        <v>157</v>
      </c>
      <c r="D350" s="173"/>
      <c r="E350" s="176"/>
      <c r="F350" s="173"/>
      <c r="G350" s="208"/>
      <c r="H350" s="157"/>
      <c r="I350" s="182"/>
      <c r="J350" s="160"/>
      <c r="K350" s="160"/>
      <c r="L350" s="184"/>
      <c r="M350" s="186"/>
      <c r="N350" s="189"/>
      <c r="O350" s="192"/>
      <c r="P350" s="182"/>
      <c r="Q350" s="192"/>
      <c r="R350" s="182"/>
      <c r="S350" s="182"/>
      <c r="T350" s="182"/>
      <c r="U350" s="157"/>
      <c r="V350" s="162"/>
      <c r="W350" s="162"/>
      <c r="X350" s="194"/>
      <c r="Y350" s="160"/>
      <c r="Z350" s="160"/>
      <c r="AA350" s="164"/>
      <c r="AB350" s="164"/>
      <c r="AC350" s="164"/>
      <c r="AD350" s="195"/>
      <c r="AE350" s="157"/>
      <c r="AF350" s="158"/>
      <c r="AG350" s="157"/>
      <c r="AH350" s="157"/>
      <c r="AI350" s="158"/>
      <c r="AJ350" s="157"/>
      <c r="AK350" s="196"/>
      <c r="AL350" s="20" t="str">
        <f>CONCATENATE(J348," Control"," 3")</f>
        <v>ADQBS  Control 3</v>
      </c>
      <c r="AM350" s="22"/>
      <c r="AN350" s="22"/>
      <c r="AO350" s="22"/>
      <c r="AP350" s="22" t="str">
        <f t="shared" si="1792"/>
        <v xml:space="preserve">  a través de </v>
      </c>
      <c r="AQ350" s="20"/>
      <c r="AR350" s="20" t="str">
        <f t="shared" si="1805"/>
        <v/>
      </c>
      <c r="AS350" s="20"/>
      <c r="AT350" s="20" t="str">
        <f t="shared" si="1806"/>
        <v/>
      </c>
      <c r="AU350" s="20"/>
      <c r="AV350" s="20"/>
      <c r="AW350" s="20"/>
      <c r="AX350" s="21" t="str">
        <f t="shared" si="1824"/>
        <v/>
      </c>
      <c r="AY350" s="20" t="str">
        <f t="shared" si="1794"/>
        <v/>
      </c>
      <c r="AZ350" s="21" t="e">
        <f t="shared" si="1825"/>
        <v>#N/A</v>
      </c>
      <c r="BA350" s="20" t="str">
        <f t="shared" si="1796"/>
        <v/>
      </c>
      <c r="BB350" s="160"/>
      <c r="BC350" s="160"/>
      <c r="BD350" s="198"/>
      <c r="BE350" s="20" t="str">
        <f>CONCATENATE(J348," Acción preventiva"," 3")</f>
        <v>ADQBS  Acción preventiva 3</v>
      </c>
      <c r="BF350" s="22"/>
      <c r="BG350" s="22"/>
      <c r="BH350" s="22"/>
      <c r="BI350" s="20">
        <f t="shared" si="1798"/>
        <v>0</v>
      </c>
      <c r="BJ350" s="20"/>
      <c r="BK350" s="20"/>
      <c r="BL350" s="20"/>
      <c r="BM350" s="20"/>
      <c r="BN350" s="20"/>
      <c r="BO350" s="20"/>
      <c r="BP350" s="20"/>
      <c r="BQ350" s="20"/>
      <c r="BR350" s="20"/>
      <c r="BS350" s="20"/>
      <c r="BT350" s="20"/>
      <c r="BU350" s="20"/>
      <c r="BV350" s="200"/>
      <c r="BW350" s="37"/>
      <c r="BX350" s="37"/>
      <c r="BY350" s="37"/>
      <c r="BZ350" s="37"/>
      <c r="CA350" s="37"/>
      <c r="CB350" s="37"/>
      <c r="CC350" s="37"/>
      <c r="CD350" s="37"/>
      <c r="CE350" s="37"/>
      <c r="CF350" s="37"/>
      <c r="CG350" s="37"/>
      <c r="CH350" s="37"/>
      <c r="CI350" s="37">
        <f t="shared" si="1710"/>
        <v>0</v>
      </c>
      <c r="CJ350" s="38"/>
      <c r="CK350" s="23"/>
      <c r="CL350" s="24"/>
      <c r="CM350" s="167"/>
      <c r="CN350" s="25" t="e">
        <f t="shared" ref="CN350" si="1827">1-(CL350/CM348)</f>
        <v>#DIV/0!</v>
      </c>
      <c r="CO350" s="23" t="e" cm="1">
        <f t="array" ref="CO350">+_xlfn.IFS(CN350&lt;0.8,"Cambio",CN350&lt;0.9,"Revisión de control",CN350&gt;0.89,"Se mantiene")</f>
        <v>#DIV/0!</v>
      </c>
      <c r="CP350" s="144"/>
      <c r="CQ350" s="144"/>
      <c r="CR350" s="144"/>
      <c r="CS350" s="144"/>
      <c r="CT350" s="25">
        <f t="shared" si="1823"/>
        <v>1</v>
      </c>
    </row>
    <row r="351" spans="1:98" ht="60" hidden="1" customHeight="1" x14ac:dyDescent="0.35">
      <c r="A351" s="147"/>
      <c r="B351" s="229"/>
      <c r="C351" s="148" t="s">
        <v>157</v>
      </c>
      <c r="D351" s="174"/>
      <c r="E351" s="177"/>
      <c r="F351" s="174"/>
      <c r="G351" s="208"/>
      <c r="H351" s="157"/>
      <c r="I351" s="183"/>
      <c r="J351" s="161"/>
      <c r="K351" s="161"/>
      <c r="L351" s="184"/>
      <c r="M351" s="187"/>
      <c r="N351" s="190"/>
      <c r="O351" s="193"/>
      <c r="P351" s="183"/>
      <c r="Q351" s="193"/>
      <c r="R351" s="183"/>
      <c r="S351" s="183"/>
      <c r="T351" s="183"/>
      <c r="U351" s="157"/>
      <c r="V351" s="162"/>
      <c r="W351" s="162"/>
      <c r="X351" s="194"/>
      <c r="Y351" s="161"/>
      <c r="Z351" s="161"/>
      <c r="AA351" s="165"/>
      <c r="AB351" s="165"/>
      <c r="AC351" s="165"/>
      <c r="AD351" s="195"/>
      <c r="AE351" s="157"/>
      <c r="AF351" s="158"/>
      <c r="AG351" s="157"/>
      <c r="AH351" s="157"/>
      <c r="AI351" s="158"/>
      <c r="AJ351" s="157"/>
      <c r="AK351" s="196"/>
      <c r="AL351" s="20" t="str">
        <f>CONCATENATE(J348," Control"," 4")</f>
        <v>ADQBS  Control 4</v>
      </c>
      <c r="AM351" s="22"/>
      <c r="AN351" s="22"/>
      <c r="AO351" s="22"/>
      <c r="AP351" s="22" t="str">
        <f t="shared" ref="AP351:AP355" si="1828">CONCATENATE(AM351," ",AN351," a través de ",AO351)</f>
        <v xml:space="preserve">  a través de </v>
      </c>
      <c r="AQ351" s="20"/>
      <c r="AR351" s="20" t="str">
        <f t="shared" si="1805"/>
        <v/>
      </c>
      <c r="AS351" s="20"/>
      <c r="AT351" s="20" t="str">
        <f t="shared" si="1806"/>
        <v/>
      </c>
      <c r="AU351" s="20"/>
      <c r="AV351" s="20"/>
      <c r="AW351" s="20"/>
      <c r="AX351" s="21" t="str">
        <f t="shared" si="1824"/>
        <v/>
      </c>
      <c r="AY351" s="20" t="str">
        <f t="shared" si="1794"/>
        <v/>
      </c>
      <c r="AZ351" s="21" t="e">
        <f t="shared" si="1825"/>
        <v>#N/A</v>
      </c>
      <c r="BA351" s="20" t="str">
        <f t="shared" si="1796"/>
        <v/>
      </c>
      <c r="BB351" s="161"/>
      <c r="BC351" s="161"/>
      <c r="BD351" s="199"/>
      <c r="BE351" s="20" t="str">
        <f>CONCATENATE(J348," Acción preventiva"," 4")</f>
        <v>ADQBS  Acción preventiva 4</v>
      </c>
      <c r="BF351" s="22"/>
      <c r="BG351" s="22"/>
      <c r="BH351" s="22"/>
      <c r="BI351" s="20">
        <f t="shared" si="1798"/>
        <v>0</v>
      </c>
      <c r="BJ351" s="20"/>
      <c r="BK351" s="20"/>
      <c r="BL351" s="20"/>
      <c r="BM351" s="20"/>
      <c r="BN351" s="20"/>
      <c r="BO351" s="20"/>
      <c r="BP351" s="20"/>
      <c r="BQ351" s="20"/>
      <c r="BR351" s="20"/>
      <c r="BS351" s="20"/>
      <c r="BT351" s="20"/>
      <c r="BU351" s="20"/>
      <c r="BV351" s="200"/>
      <c r="BW351" s="37"/>
      <c r="BX351" s="37"/>
      <c r="BY351" s="37"/>
      <c r="BZ351" s="37"/>
      <c r="CA351" s="37"/>
      <c r="CB351" s="37"/>
      <c r="CC351" s="37"/>
      <c r="CD351" s="37"/>
      <c r="CE351" s="37"/>
      <c r="CF351" s="37"/>
      <c r="CG351" s="37"/>
      <c r="CH351" s="37"/>
      <c r="CI351" s="37">
        <f t="shared" si="1710"/>
        <v>0</v>
      </c>
      <c r="CJ351" s="38"/>
      <c r="CK351" s="23"/>
      <c r="CL351" s="24"/>
      <c r="CM351" s="168"/>
      <c r="CN351" s="25" t="e">
        <f t="shared" ref="CN351" si="1829">1-(CL351/CM348)</f>
        <v>#DIV/0!</v>
      </c>
      <c r="CO351" s="23" t="e" cm="1">
        <f t="array" ref="CO351">+_xlfn.IFS(CN351&lt;0.8,"Cambio",CN351&lt;0.9,"Revisión de control",CN351&gt;0.89,"Se mantiene")</f>
        <v>#DIV/0!</v>
      </c>
      <c r="CP351" s="144"/>
      <c r="CQ351" s="144"/>
      <c r="CR351" s="144"/>
      <c r="CS351" s="144"/>
      <c r="CT351" s="25">
        <f t="shared" si="1823"/>
        <v>1</v>
      </c>
    </row>
    <row r="352" spans="1:98" ht="60" customHeight="1" x14ac:dyDescent="0.35">
      <c r="A352" s="147" t="s">
        <v>1110</v>
      </c>
      <c r="B352" s="169" t="s">
        <v>156</v>
      </c>
      <c r="C352" s="148" t="s">
        <v>157</v>
      </c>
      <c r="D352" s="172" t="str">
        <f>VLOOKUP(B352,Datos!$B$65:$F$80,3,FALSE)</f>
        <v>Adelantar la adquisición de bienes y/o servicios de la Agencia a través de los mecanismos definidos para la selección, elaboración, celebración, formalización, ejecución, terminación y/o liquidación de los contratos.</v>
      </c>
      <c r="E352" s="175" t="str">
        <f>VLOOKUP(B352,Datos!$B$65:$F$80,5,FALSE)</f>
        <v>La posibilidad de incumplir con los mecanismos definidos para la adquisición de bienes y/o servicios de la Agencia</v>
      </c>
      <c r="F352" s="172" t="str">
        <f>VLOOKUP(B352,Datos!$B$65:$F$80,4,FALSE)</f>
        <v>Desde la programación y análisis de las necesidades de la Agencia hasta la terminación y/o liquidación del contrato</v>
      </c>
      <c r="G352" s="208" t="s">
        <v>662</v>
      </c>
      <c r="H352" s="157" t="s">
        <v>1112</v>
      </c>
      <c r="I352" s="181">
        <f t="shared" ref="I352" si="1830">IF(K352="",0,1)</f>
        <v>1</v>
      </c>
      <c r="J352" s="159" t="str">
        <f t="shared" ref="J352" si="1831">CONCATENATE(C352," ",K352)</f>
        <v>ADQBS 59</v>
      </c>
      <c r="K352" s="159">
        <v>59</v>
      </c>
      <c r="L352" s="184">
        <v>46150</v>
      </c>
      <c r="M352" s="185">
        <f ca="1">+TODAY()-L352</f>
        <v>1</v>
      </c>
      <c r="N352" s="188" t="s">
        <v>1148</v>
      </c>
      <c r="O352" s="191" t="s">
        <v>31</v>
      </c>
      <c r="P352" s="181">
        <f>VLOOKUP(O352,Datos!$B$20:$D$25,3,FALSE)</f>
        <v>0.8</v>
      </c>
      <c r="Q352" s="191" t="s">
        <v>35</v>
      </c>
      <c r="R352" s="181">
        <f>VLOOKUP(Q352,Datos!$C$20:$D$25,2,FALSE)</f>
        <v>1</v>
      </c>
      <c r="S352" s="181">
        <f t="shared" ref="S352" si="1832">+IF(P352="",R352,IF(R352="",P352,IF(P352&gt;R352,P352,R352)))</f>
        <v>1</v>
      </c>
      <c r="T352" s="181" t="str" cm="1">
        <f t="array" ref="T352">_xlfn.IFS(S352=P352,O352,S352=R352,Q352)</f>
        <v>El riesgo afecta la imagen de la entidad a nivel nacional, con efecto publicitarios sostenible a nivel país</v>
      </c>
      <c r="U352" s="157" t="s">
        <v>4</v>
      </c>
      <c r="V352" s="162" t="s">
        <v>1149</v>
      </c>
      <c r="W352" s="162" t="s">
        <v>1150</v>
      </c>
      <c r="X352" s="194" t="str">
        <f t="shared" ref="X352" si="1833">CONCATENATE("Posibilidad de"," ",U352," ",V352," debido ",W352)</f>
        <v xml:space="preserve">Posibilidad de pérdida reputacional al quedar sin competencia para llevar a cabo la liquidación del contrato debido a la inoportunidad en la radicación de la solicitud de liquidación por parte del supervisor del contrato y/o convenio e incumplimientos de la legislación vigente </v>
      </c>
      <c r="Y352" s="159" t="s">
        <v>211</v>
      </c>
      <c r="Z352" s="159" t="s">
        <v>214</v>
      </c>
      <c r="AA352" s="163" t="s">
        <v>257</v>
      </c>
      <c r="AB352" s="163" t="s">
        <v>1009</v>
      </c>
      <c r="AC352" s="163" t="s">
        <v>1079</v>
      </c>
      <c r="AD352" s="195">
        <v>400</v>
      </c>
      <c r="AE352" s="157" t="str">
        <f t="shared" ref="AE352" si="1834">IF(AD352&lt;=0,"",IF(AD352&lt;=2,"Muy Baja",IF(AD352&lt;=24,"Baja",IF(AD352&lt;=500,"Media",IF(AD352&lt;=5000,"Alta","Muy Alta")))))</f>
        <v>Media</v>
      </c>
      <c r="AF352" s="158">
        <f t="shared" ref="AF352" si="1835">IF(AE352="","",IF(AE352="Muy Baja",0.2,IF(AE352="Baja",0.4,IF(AE352="Media",0.6,IF(AE352="Alta",0.8,IF(AE352="Muy Alta",1,))))))</f>
        <v>0.6</v>
      </c>
      <c r="AG352" s="158" t="str">
        <f t="shared" ref="AG352" si="1836">+T352</f>
        <v>El riesgo afecta la imagen de la entidad a nivel nacional, con efecto publicitarios sostenible a nivel país</v>
      </c>
      <c r="AH352" s="157" t="str" cm="1">
        <f t="array" ref="AH352">_xlfn.IFS(AG352=Datos!$C$6,"Leve",AG352=Datos!$D$6,"Leve",AG352=Datos!$C$7,"Menor",AG352=Datos!$D$7,"Menor",AG352=Datos!$C$8,"Moderado",AG352=Datos!$D$8,"Moderado",AG352=Datos!$C$9,"Mayor",AG352=Datos!$D$9,"Mayor",AG352=Datos!$C$10,"Catastrófico",AG352=Datos!$D$10,"Catastrófico")</f>
        <v>Catastrófico</v>
      </c>
      <c r="AI352" s="158">
        <f t="shared" ref="AI352" si="1837">IF(AH352="","",IF(AH352="Leve",0.2,IF(AH352="Menor",0.4,IF(AH352="Moderado",0.6,IF(AH352="Mayor",0.8,IF(AH352="Catastrófico",1,))))))</f>
        <v>1</v>
      </c>
      <c r="AJ352" s="157" t="str">
        <f t="shared" ref="AJ352" si="1838">IF(OR(AND(AE352="Muy Baja",AH352="Leve"),AND(AE352="Muy Baja",AH352="Menor"),AND(AE352="Baja",AH352="Leve")),"Bajo",IF(OR(AND(AE352="Muy baja",AH352="Moderado"),AND(AE352="Baja",AH352="Menor"),AND(AE352="Baja",AH352="Moderado"),AND(AE352="Media",AH352="Leve"),AND(AE352="Media",AH352="Menor"),AND(AE352="Media",AH352="Moderado"),AND(AE352="Alta",AH352="Leve"),AND(AE352="Alta",AH352="Menor")),"Moderado",IF(OR(AND(AE352="Muy Baja",AH352="Mayor"),AND(AE352="Baja",AH352="Mayor"),AND(AE352="Media",AH352="Mayor"),AND(AE352="Alta",AH352="Moderado"),AND(AE352="Alta",AH352="Mayor"),AND(AE352="Muy Alta",AH352="Leve"),AND(AE352="Muy Alta",AH352="Menor"),AND(AE352="Muy Alta",AH352="Moderado"),AND(AE352="Muy Alta",AH352="Mayor")),"Alto",IF(OR(AND(AE352="Muy Baja",AH352="Catastrófico"),AND(AE352="Baja",AH352="Catastrófico"),AND(AE352="Media",AH352="Catastrófico"),AND(AE352="Alta",AH352="Catastrófico"),AND(AE352="Muy Alta",AH352="Catastrófico")),"Extremo",""))))</f>
        <v>Extremo</v>
      </c>
      <c r="AK352" s="196" t="str" cm="1">
        <f t="array" ref="AK352">_xlfn.IFS(AJ352="Bajo","Aceptar",AJ352="Moderado","Reducir",AJ352="Alto","Reducir",AJ352="Extremo","Reducir")</f>
        <v>Reducir</v>
      </c>
      <c r="AL352" s="20" t="str">
        <f>CONCATENATE(J352," Control"," 1")</f>
        <v>ADQBS 59 Control 1</v>
      </c>
      <c r="AM352" s="22" t="s">
        <v>367</v>
      </c>
      <c r="AN352" s="22" t="s">
        <v>1151</v>
      </c>
      <c r="AO352" s="22" t="s">
        <v>1152</v>
      </c>
      <c r="AP352" s="22" t="str">
        <f t="shared" si="1828"/>
        <v>El GRUPO INTERNO DE TRABAJO PARA LA GESTIÓN CONTRACTUAL - SG verifica el contenido del Orfeo radicado por el supervisor que solicita la liquidación del contrato o convenio a través de análisis del control de legalidad de los anexos y de su pertinencia, verificando en cada radicación de liquidación si la entidad mantiene la competencia para efectuarla.</v>
      </c>
      <c r="AQ352" s="20" t="s">
        <v>53</v>
      </c>
      <c r="AR352" s="20" t="str">
        <f t="shared" si="1704"/>
        <v>Probabilidad</v>
      </c>
      <c r="AS352" s="20" t="s">
        <v>56</v>
      </c>
      <c r="AT352" s="20" t="str">
        <f t="shared" si="1705"/>
        <v>40%</v>
      </c>
      <c r="AU352" s="20" t="s">
        <v>1</v>
      </c>
      <c r="AV352" s="20" t="s">
        <v>2</v>
      </c>
      <c r="AW352" s="20" t="s">
        <v>3</v>
      </c>
      <c r="AX352" s="21">
        <f t="shared" ref="AX352" si="1839">+IF(AR352="Probabilidad",AF352-(AF352*AT352),AF352)</f>
        <v>0.36</v>
      </c>
      <c r="AY352" s="20" t="str">
        <f t="shared" si="1794"/>
        <v>Baja</v>
      </c>
      <c r="AZ352" s="21">
        <f t="shared" ref="AZ352" si="1840">+IF(AR352="Impacto",AI352-(AI352*AT352),AI352)</f>
        <v>1</v>
      </c>
      <c r="BA352" s="20" t="str">
        <f t="shared" si="1796"/>
        <v>Catastrófico</v>
      </c>
      <c r="BB352" s="159" t="str">
        <f t="shared" ref="BB352" si="1841">IF(OR(AND(AY355="Muy Baja",BA355="Leve"),AND(AY355="Muy Baja",BA355="Menor"),AND(AY355="Baja",BA355="Leve")),"Bajo",IF(OR(AND(AY355="Muy baja",BA355="Moderado"),AND(AY355="Baja",BA355="Menor"),AND(AY355="Baja",BA355="Moderado"),AND(AY355="Media",BA355="Leve"),AND(AY355="Media",BA355="Menor"),AND(AY355="Media",BA355="Moderado"),AND(AY355="Alta",BA355="Leve"),AND(AY355="Alta",BA355="Menor")),"Moderado",IF(OR(AND(AY355="Muy Baja",BA355="Mayor"),AND(AY355="Baja",BA355="Mayor"),AND(AY355="Media",BA355="Mayor"),AND(AY355="Alta",BA355="Moderado"),AND(AY355="Alta",BA355="Mayor"),AND(AY355="Muy Alta",BA355="Leve"),AND(AY355="Muy Alta",BA355="Menor"),AND(AY355="Muy Alta",BA355="Moderado"),AND(AY355="Muy Alta",BA355="Mayor")),"Alto",IF(OR(AND(AY355="Muy Baja",BA355="Catastrófico"),AND(AY355="Baja",BA355="Catastrófico"),AND(AY355="Media",BA355="Catastrófico"),AND(AY355="Alta",BA355="Catastrófico"),AND(AY355="Muy Alta",BA355="Catastrófico")),"Extremo",""))))</f>
        <v>Alto</v>
      </c>
      <c r="BC352" s="159" t="str" cm="1">
        <f t="array" ref="BC352">_xlfn.IFS(BB352="Bajo","Aceptar",BB352="Moderado","Reducir",BB352="Alto","Reducir",BB352="Extremo","Reducir")</f>
        <v>Reducir</v>
      </c>
      <c r="BD352" s="197" t="str" cm="1">
        <f t="array" ref="BD352">_xlfn.IFS(BC352="Aceptar","No",BC352="Reducir","Si")</f>
        <v>Si</v>
      </c>
      <c r="BE352" s="20" t="str">
        <f>CONCATENATE(J352," Acción preventiva"," 1")</f>
        <v>ADQBS 59 Acción preventiva 1</v>
      </c>
      <c r="BF352" s="22" t="s">
        <v>674</v>
      </c>
      <c r="BG352" s="22" t="s">
        <v>677</v>
      </c>
      <c r="BH352" s="22" t="s">
        <v>675</v>
      </c>
      <c r="BI352" s="20">
        <f t="shared" si="1798"/>
        <v>7</v>
      </c>
      <c r="BJ352" s="20"/>
      <c r="BK352" s="20"/>
      <c r="BL352" s="20"/>
      <c r="BM352" s="20"/>
      <c r="BN352" s="20">
        <v>1</v>
      </c>
      <c r="BO352" s="20">
        <v>1</v>
      </c>
      <c r="BP352" s="20">
        <v>1</v>
      </c>
      <c r="BQ352" s="20">
        <v>1</v>
      </c>
      <c r="BR352" s="20">
        <v>1</v>
      </c>
      <c r="BS352" s="20">
        <v>1</v>
      </c>
      <c r="BT352" s="20">
        <v>1</v>
      </c>
      <c r="BU352" s="20"/>
      <c r="BV352" s="200">
        <f t="shared" si="1734"/>
        <v>0</v>
      </c>
      <c r="BW352" s="37"/>
      <c r="BX352" s="37"/>
      <c r="BY352" s="37"/>
      <c r="BZ352" s="37"/>
      <c r="CA352" s="37"/>
      <c r="CB352" s="37"/>
      <c r="CC352" s="37"/>
      <c r="CD352" s="37"/>
      <c r="CE352" s="37"/>
      <c r="CF352" s="37"/>
      <c r="CG352" s="37"/>
      <c r="CH352" s="37"/>
      <c r="CI352" s="37">
        <f t="shared" si="1710"/>
        <v>0</v>
      </c>
      <c r="CJ352" s="38"/>
      <c r="CK352" s="23"/>
      <c r="CL352" s="24"/>
      <c r="CM352" s="166">
        <f t="shared" ref="CM352" si="1842">+AD352</f>
        <v>400</v>
      </c>
      <c r="CN352" s="25">
        <f t="shared" ref="CN352" si="1843">1-(CL352/CM352)</f>
        <v>1</v>
      </c>
      <c r="CO352" s="23" t="str" cm="1">
        <f t="array" ref="CO352">+_xlfn.IFS(CN352&lt;0.8,"Cambio",CN352&lt;0.9,"Revisión de control",CN352&gt;0.89,"Se mantiene")</f>
        <v>Se mantiene</v>
      </c>
      <c r="CP352" s="144"/>
      <c r="CQ352" s="144"/>
      <c r="CR352" s="144"/>
      <c r="CS352" s="144"/>
      <c r="CT352" s="25">
        <f t="shared" ref="CT352:CT355" si="1844">(_xlfn.IFS(CK352="",1,CK352="SI",0)+_xlfn.IFS(CP352="",1,CP352="SI",1,CP352="NO",0)+_xlfn.IFS(CQ352="",1,CQ352="SI",1,CQ352="NO",0)+_xlfn.IFS(CR352="",1,CR352="SI",1,CR352="NO",0)+_xlfn.IFS(CS352="",1,CS352="SI",1,CS352="NO",0))/5</f>
        <v>1</v>
      </c>
    </row>
    <row r="353" spans="1:98" ht="60" customHeight="1" x14ac:dyDescent="0.35">
      <c r="A353" s="147" t="s">
        <v>1110</v>
      </c>
      <c r="B353" s="170"/>
      <c r="C353" s="148" t="s">
        <v>157</v>
      </c>
      <c r="D353" s="173"/>
      <c r="E353" s="176"/>
      <c r="F353" s="173"/>
      <c r="G353" s="208"/>
      <c r="H353" s="157"/>
      <c r="I353" s="182"/>
      <c r="J353" s="160"/>
      <c r="K353" s="160"/>
      <c r="L353" s="184"/>
      <c r="M353" s="186"/>
      <c r="N353" s="189"/>
      <c r="O353" s="192"/>
      <c r="P353" s="182"/>
      <c r="Q353" s="192"/>
      <c r="R353" s="182"/>
      <c r="S353" s="182"/>
      <c r="T353" s="182"/>
      <c r="U353" s="157"/>
      <c r="V353" s="162"/>
      <c r="W353" s="162"/>
      <c r="X353" s="194"/>
      <c r="Y353" s="160"/>
      <c r="Z353" s="160"/>
      <c r="AA353" s="164"/>
      <c r="AB353" s="164"/>
      <c r="AC353" s="164"/>
      <c r="AD353" s="195"/>
      <c r="AE353" s="157"/>
      <c r="AF353" s="158"/>
      <c r="AG353" s="157"/>
      <c r="AH353" s="157"/>
      <c r="AI353" s="158"/>
      <c r="AJ353" s="157"/>
      <c r="AK353" s="196"/>
      <c r="AL353" s="20" t="str">
        <f>CONCATENATE(J352," Control"," 2")</f>
        <v>ADQBS 59 Control 2</v>
      </c>
      <c r="AM353" s="22" t="s">
        <v>367</v>
      </c>
      <c r="AN353" s="22" t="s">
        <v>1153</v>
      </c>
      <c r="AO353" s="22" t="s">
        <v>1154</v>
      </c>
      <c r="AP353" s="22" t="str">
        <f t="shared" si="1828"/>
        <v>El GRUPO INTERNO DE TRABAJO PARA LA GESTIÓN CONTRACTUAL - SG valida los tiempos de los contratos susceptibles de liquidación a través de una base de datos interna de control que se mantiene actualizada mensualmente</v>
      </c>
      <c r="AQ353" s="20" t="s">
        <v>54</v>
      </c>
      <c r="AR353" s="20" t="str">
        <f t="shared" si="1704"/>
        <v>Probabilidad</v>
      </c>
      <c r="AS353" s="20" t="s">
        <v>56</v>
      </c>
      <c r="AT353" s="20" t="str">
        <f t="shared" si="1705"/>
        <v>30%</v>
      </c>
      <c r="AU353" s="20" t="s">
        <v>5</v>
      </c>
      <c r="AV353" s="20" t="s">
        <v>2</v>
      </c>
      <c r="AW353" s="20" t="s">
        <v>3</v>
      </c>
      <c r="AX353" s="21">
        <f t="shared" ref="AX353:AX355" si="1845">+IF(AR353="Probabilidad",AX352-(AX352*AT353),AX352)</f>
        <v>0.252</v>
      </c>
      <c r="AY353" s="20" t="str">
        <f t="shared" si="1794"/>
        <v>Baja</v>
      </c>
      <c r="AZ353" s="21">
        <f t="shared" ref="AZ353:AZ355" si="1846">+IF(AR353="Impacto",AZ352-(AZ352*AT353),AZ352)</f>
        <v>1</v>
      </c>
      <c r="BA353" s="20" t="str">
        <f t="shared" si="1796"/>
        <v>Catastrófico</v>
      </c>
      <c r="BB353" s="160"/>
      <c r="BC353" s="160"/>
      <c r="BD353" s="198"/>
      <c r="BE353" s="20" t="str">
        <f>CONCATENATE(J352," Acción preventiva"," 2")</f>
        <v>ADQBS 59 Acción preventiva 2</v>
      </c>
      <c r="BF353" s="22" t="s">
        <v>674</v>
      </c>
      <c r="BG353" s="22" t="s">
        <v>678</v>
      </c>
      <c r="BH353" s="22" t="s">
        <v>676</v>
      </c>
      <c r="BI353" s="20">
        <f t="shared" si="1798"/>
        <v>11</v>
      </c>
      <c r="BJ353" s="20">
        <v>1</v>
      </c>
      <c r="BK353" s="20">
        <v>1</v>
      </c>
      <c r="BL353" s="20">
        <v>1</v>
      </c>
      <c r="BM353" s="20">
        <v>1</v>
      </c>
      <c r="BN353" s="20">
        <v>1</v>
      </c>
      <c r="BO353" s="20">
        <v>1</v>
      </c>
      <c r="BP353" s="20">
        <v>1</v>
      </c>
      <c r="BQ353" s="20">
        <v>1</v>
      </c>
      <c r="BR353" s="20">
        <v>1</v>
      </c>
      <c r="BS353" s="20">
        <v>1</v>
      </c>
      <c r="BT353" s="20">
        <v>1</v>
      </c>
      <c r="BU353" s="20"/>
      <c r="BV353" s="200"/>
      <c r="BW353" s="37"/>
      <c r="BX353" s="37"/>
      <c r="BY353" s="37"/>
      <c r="BZ353" s="37"/>
      <c r="CA353" s="37"/>
      <c r="CB353" s="37"/>
      <c r="CC353" s="37"/>
      <c r="CD353" s="37"/>
      <c r="CE353" s="37"/>
      <c r="CF353" s="37"/>
      <c r="CG353" s="37"/>
      <c r="CH353" s="37"/>
      <c r="CI353" s="37">
        <f t="shared" si="1710"/>
        <v>0</v>
      </c>
      <c r="CJ353" s="38"/>
      <c r="CK353" s="23"/>
      <c r="CL353" s="24"/>
      <c r="CM353" s="167"/>
      <c r="CN353" s="25">
        <f t="shared" ref="CN353" si="1847">1-(CL353/CM352)</f>
        <v>1</v>
      </c>
      <c r="CO353" s="23" t="str" cm="1">
        <f t="array" ref="CO353">+_xlfn.IFS(CN353&lt;0.8,"Cambio",CN353&lt;0.9,"Revisión de control",CN353&gt;0.89,"Se mantiene")</f>
        <v>Se mantiene</v>
      </c>
      <c r="CP353" s="144"/>
      <c r="CQ353" s="144"/>
      <c r="CR353" s="144"/>
      <c r="CS353" s="144"/>
      <c r="CT353" s="25">
        <f t="shared" si="1844"/>
        <v>1</v>
      </c>
    </row>
    <row r="354" spans="1:98" ht="60" customHeight="1" x14ac:dyDescent="0.35">
      <c r="A354" s="147" t="s">
        <v>1110</v>
      </c>
      <c r="B354" s="170"/>
      <c r="C354" s="148" t="s">
        <v>157</v>
      </c>
      <c r="D354" s="173"/>
      <c r="E354" s="176"/>
      <c r="F354" s="173"/>
      <c r="G354" s="208"/>
      <c r="H354" s="157"/>
      <c r="I354" s="182"/>
      <c r="J354" s="160"/>
      <c r="K354" s="160"/>
      <c r="L354" s="184"/>
      <c r="M354" s="186"/>
      <c r="N354" s="189"/>
      <c r="O354" s="192"/>
      <c r="P354" s="182"/>
      <c r="Q354" s="192"/>
      <c r="R354" s="182"/>
      <c r="S354" s="182"/>
      <c r="T354" s="182"/>
      <c r="U354" s="157"/>
      <c r="V354" s="162"/>
      <c r="W354" s="162"/>
      <c r="X354" s="194"/>
      <c r="Y354" s="160"/>
      <c r="Z354" s="160"/>
      <c r="AA354" s="164"/>
      <c r="AB354" s="164"/>
      <c r="AC354" s="164"/>
      <c r="AD354" s="195"/>
      <c r="AE354" s="157"/>
      <c r="AF354" s="158"/>
      <c r="AG354" s="157"/>
      <c r="AH354" s="157"/>
      <c r="AI354" s="158"/>
      <c r="AJ354" s="157"/>
      <c r="AK354" s="196"/>
      <c r="AL354" s="20" t="str">
        <f>CONCATENATE(J352," Control"," 3")</f>
        <v>ADQBS 59 Control 3</v>
      </c>
      <c r="AM354" s="22" t="s">
        <v>367</v>
      </c>
      <c r="AN354" s="22" t="s">
        <v>1155</v>
      </c>
      <c r="AO354" s="22" t="s">
        <v>1156</v>
      </c>
      <c r="AP354" s="22" t="str">
        <f t="shared" si="1828"/>
        <v xml:space="preserve">El GRUPO INTERNO DE TRABAJO PARA LA GESTIÓN CONTRACTUAL - SG determina la perdida de competencia a través de un acta de perdida de competencia para la liquidación del contrato fuera de los términos establecidos en el art 11 de la ley 1150 del 2007 y demás normas concordantes y vigentes, en el caso de perderse la competencia se compulsa copias a control interno para realizar las investigaciones pertinentes a los supervisores. </v>
      </c>
      <c r="AQ354" s="20" t="s">
        <v>55</v>
      </c>
      <c r="AR354" s="20" t="str">
        <f t="shared" si="1704"/>
        <v>Impacto</v>
      </c>
      <c r="AS354" s="20" t="s">
        <v>56</v>
      </c>
      <c r="AT354" s="20" t="str">
        <f t="shared" si="1705"/>
        <v>25%</v>
      </c>
      <c r="AU354" s="20" t="s">
        <v>5</v>
      </c>
      <c r="AV354" s="20" t="s">
        <v>2</v>
      </c>
      <c r="AW354" s="20" t="s">
        <v>3</v>
      </c>
      <c r="AX354" s="21">
        <f t="shared" si="1845"/>
        <v>0.252</v>
      </c>
      <c r="AY354" s="20" t="str">
        <f t="shared" si="1794"/>
        <v>Baja</v>
      </c>
      <c r="AZ354" s="21">
        <f t="shared" si="1846"/>
        <v>0.75</v>
      </c>
      <c r="BA354" s="20" t="str">
        <f t="shared" si="1796"/>
        <v>Mayor</v>
      </c>
      <c r="BB354" s="160"/>
      <c r="BC354" s="160"/>
      <c r="BD354" s="198"/>
      <c r="BE354" s="20" t="str">
        <f>CONCATENATE(J352," Acción preventiva"," 3")</f>
        <v>ADQBS 59 Acción preventiva 3</v>
      </c>
      <c r="BF354" s="22"/>
      <c r="BG354" s="22"/>
      <c r="BH354" s="22"/>
      <c r="BI354" s="20">
        <f t="shared" si="1798"/>
        <v>0</v>
      </c>
      <c r="BJ354" s="20"/>
      <c r="BK354" s="20"/>
      <c r="BL354" s="20"/>
      <c r="BM354" s="20"/>
      <c r="BN354" s="20"/>
      <c r="BO354" s="20"/>
      <c r="BP354" s="20"/>
      <c r="BQ354" s="20"/>
      <c r="BR354" s="20"/>
      <c r="BS354" s="20"/>
      <c r="BT354" s="20"/>
      <c r="BU354" s="20"/>
      <c r="BV354" s="200"/>
      <c r="BW354" s="37"/>
      <c r="BX354" s="37"/>
      <c r="BY354" s="37"/>
      <c r="BZ354" s="37"/>
      <c r="CA354" s="37"/>
      <c r="CB354" s="37"/>
      <c r="CC354" s="37"/>
      <c r="CD354" s="37"/>
      <c r="CE354" s="37"/>
      <c r="CF354" s="37"/>
      <c r="CG354" s="37"/>
      <c r="CH354" s="37"/>
      <c r="CI354" s="37">
        <f t="shared" si="1710"/>
        <v>0</v>
      </c>
      <c r="CJ354" s="38"/>
      <c r="CK354" s="23"/>
      <c r="CL354" s="24"/>
      <c r="CM354" s="167"/>
      <c r="CN354" s="25">
        <f t="shared" ref="CN354" si="1848">1-(CL354/CM352)</f>
        <v>1</v>
      </c>
      <c r="CO354" s="23" t="str" cm="1">
        <f t="array" ref="CO354">+_xlfn.IFS(CN354&lt;0.8,"Cambio",CN354&lt;0.9,"Revisión de control",CN354&gt;0.89,"Se mantiene")</f>
        <v>Se mantiene</v>
      </c>
      <c r="CP354" s="144"/>
      <c r="CQ354" s="144"/>
      <c r="CR354" s="144"/>
      <c r="CS354" s="144"/>
      <c r="CT354" s="25">
        <f t="shared" si="1844"/>
        <v>1</v>
      </c>
    </row>
    <row r="355" spans="1:98" ht="60" customHeight="1" x14ac:dyDescent="0.35">
      <c r="A355" s="147" t="s">
        <v>1110</v>
      </c>
      <c r="B355" s="171"/>
      <c r="C355" s="148" t="s">
        <v>157</v>
      </c>
      <c r="D355" s="174"/>
      <c r="E355" s="177"/>
      <c r="F355" s="174"/>
      <c r="G355" s="208"/>
      <c r="H355" s="157"/>
      <c r="I355" s="183"/>
      <c r="J355" s="161"/>
      <c r="K355" s="161"/>
      <c r="L355" s="184"/>
      <c r="M355" s="187"/>
      <c r="N355" s="190"/>
      <c r="O355" s="193"/>
      <c r="P355" s="183"/>
      <c r="Q355" s="193"/>
      <c r="R355" s="183"/>
      <c r="S355" s="183"/>
      <c r="T355" s="183"/>
      <c r="U355" s="157"/>
      <c r="V355" s="162"/>
      <c r="W355" s="162"/>
      <c r="X355" s="194"/>
      <c r="Y355" s="161"/>
      <c r="Z355" s="161"/>
      <c r="AA355" s="165"/>
      <c r="AB355" s="165"/>
      <c r="AC355" s="165"/>
      <c r="AD355" s="195"/>
      <c r="AE355" s="157"/>
      <c r="AF355" s="158"/>
      <c r="AG355" s="157"/>
      <c r="AH355" s="157"/>
      <c r="AI355" s="158"/>
      <c r="AJ355" s="157"/>
      <c r="AK355" s="196"/>
      <c r="AL355" s="20" t="str">
        <f>CONCATENATE(J352," Control"," 4")</f>
        <v>ADQBS 59 Control 4</v>
      </c>
      <c r="AM355" s="22"/>
      <c r="AN355" s="22"/>
      <c r="AO355" s="22"/>
      <c r="AP355" s="22" t="str">
        <f t="shared" si="1828"/>
        <v xml:space="preserve">  a través de </v>
      </c>
      <c r="AQ355" s="20"/>
      <c r="AR355" s="20" t="str">
        <f t="shared" si="1704"/>
        <v/>
      </c>
      <c r="AS355" s="20"/>
      <c r="AT355" s="20" t="str">
        <f t="shared" si="1705"/>
        <v/>
      </c>
      <c r="AU355" s="20"/>
      <c r="AV355" s="20"/>
      <c r="AW355" s="20"/>
      <c r="AX355" s="21">
        <f t="shared" si="1845"/>
        <v>0.252</v>
      </c>
      <c r="AY355" s="20" t="str">
        <f t="shared" si="1794"/>
        <v>Baja</v>
      </c>
      <c r="AZ355" s="21">
        <f t="shared" si="1846"/>
        <v>0.75</v>
      </c>
      <c r="BA355" s="20" t="str">
        <f t="shared" si="1796"/>
        <v>Mayor</v>
      </c>
      <c r="BB355" s="161"/>
      <c r="BC355" s="161"/>
      <c r="BD355" s="199"/>
      <c r="BE355" s="20" t="str">
        <f>CONCATENATE(J352," Acción preventiva"," 4")</f>
        <v>ADQBS 59 Acción preventiva 4</v>
      </c>
      <c r="BF355" s="22"/>
      <c r="BG355" s="22"/>
      <c r="BH355" s="22"/>
      <c r="BI355" s="20">
        <f t="shared" si="1798"/>
        <v>0</v>
      </c>
      <c r="BJ355" s="20"/>
      <c r="BK355" s="20"/>
      <c r="BL355" s="20"/>
      <c r="BM355" s="20"/>
      <c r="BN355" s="20"/>
      <c r="BO355" s="20"/>
      <c r="BP355" s="20"/>
      <c r="BQ355" s="20"/>
      <c r="BR355" s="20"/>
      <c r="BS355" s="20"/>
      <c r="BT355" s="20"/>
      <c r="BU355" s="20"/>
      <c r="BV355" s="200"/>
      <c r="BW355" s="37"/>
      <c r="BX355" s="37"/>
      <c r="BY355" s="37"/>
      <c r="BZ355" s="37"/>
      <c r="CA355" s="37"/>
      <c r="CB355" s="37"/>
      <c r="CC355" s="37"/>
      <c r="CD355" s="37"/>
      <c r="CE355" s="37"/>
      <c r="CF355" s="37"/>
      <c r="CG355" s="37"/>
      <c r="CH355" s="37"/>
      <c r="CI355" s="37">
        <f t="shared" si="1710"/>
        <v>0</v>
      </c>
      <c r="CJ355" s="38"/>
      <c r="CK355" s="23"/>
      <c r="CL355" s="24"/>
      <c r="CM355" s="168"/>
      <c r="CN355" s="25">
        <f t="shared" ref="CN355" si="1849">1-(CL355/CM352)</f>
        <v>1</v>
      </c>
      <c r="CO355" s="23" t="str" cm="1">
        <f t="array" ref="CO355">+_xlfn.IFS(CN355&lt;0.8,"Cambio",CN355&lt;0.9,"Revisión de control",CN355&gt;0.89,"Se mantiene")</f>
        <v>Se mantiene</v>
      </c>
      <c r="CP355" s="144"/>
      <c r="CQ355" s="144"/>
      <c r="CR355" s="144"/>
      <c r="CS355" s="144"/>
      <c r="CT355" s="25">
        <f t="shared" si="1844"/>
        <v>1</v>
      </c>
    </row>
    <row r="356" spans="1:98" ht="60" hidden="1" customHeight="1" x14ac:dyDescent="0.35">
      <c r="A356" s="147"/>
      <c r="B356" s="227" t="s">
        <v>158</v>
      </c>
      <c r="C356" s="148" t="s">
        <v>159</v>
      </c>
      <c r="D356" s="172" t="str">
        <f>VLOOKUP(B356,Datos!$B$65:$F$80,3,FALSE)</f>
        <v>Gestionar la administración y mantenimiento de bienes y servicios necesarios para la ejecución de los procesos de la entidad</v>
      </c>
      <c r="E356" s="175" t="str">
        <f>VLOOKUP(B356,Datos!$B$65:$F$80,5,FALSE)</f>
        <v>La posibilidad de incumplir con la administración y mantenimiento de bienes y servicios necesarios para la ejecución de los procesos de la entidad</v>
      </c>
      <c r="F356" s="172" t="str">
        <f>VLOOKUP(B356,Datos!$B$65:$F$80,4,FALSE)</f>
        <v>Desde la recepción de los bienes y servicios, hasta la disposición final de los bienes y el recibido a satisfacción de los servicios</v>
      </c>
      <c r="G356" s="208" t="s">
        <v>664</v>
      </c>
      <c r="H356" s="157"/>
      <c r="I356" s="181">
        <f t="shared" ref="I356" si="1850">IF(K356="",0,1)</f>
        <v>0</v>
      </c>
      <c r="J356" s="159" t="str">
        <f t="shared" ref="J356" si="1851">CONCATENATE(C356," ",K356)</f>
        <v xml:space="preserve">ADMBS </v>
      </c>
      <c r="K356" s="159"/>
      <c r="L356" s="184"/>
      <c r="M356" s="185">
        <f ca="1">+TODAY()-L356</f>
        <v>46151</v>
      </c>
      <c r="N356" s="188"/>
      <c r="O356" s="191"/>
      <c r="P356" s="181" t="e">
        <f>VLOOKUP(O356,Datos!$B$20:$D$25,3,FALSE)</f>
        <v>#N/A</v>
      </c>
      <c r="Q356" s="191"/>
      <c r="R356" s="181" t="e">
        <f>VLOOKUP(Q356,Datos!$C$20:$D$25,2,FALSE)</f>
        <v>#N/A</v>
      </c>
      <c r="S356" s="181" t="e">
        <f t="shared" ref="S356" si="1852">+IF(P356="",R356,IF(R356="",P356,IF(P356&gt;R356,P356,R356)))</f>
        <v>#N/A</v>
      </c>
      <c r="T356" s="181" t="e" cm="1">
        <f t="array" ref="T356">_xlfn.IFS(S356=P356,O356,S356=R356,Q356)</f>
        <v>#N/A</v>
      </c>
      <c r="U356" s="157"/>
      <c r="V356" s="162"/>
      <c r="W356" s="162"/>
      <c r="X356" s="194" t="str">
        <f t="shared" ref="X356" si="1853">CONCATENATE("Posibilidad de"," ",U356," ",V356," debido ",W356)</f>
        <v xml:space="preserve">Posibilidad de   debido </v>
      </c>
      <c r="Y356" s="159"/>
      <c r="Z356" s="159"/>
      <c r="AA356" s="163"/>
      <c r="AB356" s="163"/>
      <c r="AC356" s="163"/>
      <c r="AD356" s="195"/>
      <c r="AE356" s="157" t="str">
        <f t="shared" ref="AE356" si="1854">IF(AD356&lt;=0,"",IF(AD356&lt;=2,"Muy Baja",IF(AD356&lt;=24,"Baja",IF(AD356&lt;=500,"Media",IF(AD356&lt;=5000,"Alta","Muy Alta")))))</f>
        <v/>
      </c>
      <c r="AF356" s="158" t="str">
        <f t="shared" ref="AF356" si="1855">IF(AE356="","",IF(AE356="Muy Baja",0.2,IF(AE356="Baja",0.4,IF(AE356="Media",0.6,IF(AE356="Alta",0.8,IF(AE356="Muy Alta",1,))))))</f>
        <v/>
      </c>
      <c r="AG356" s="158" t="e">
        <f t="shared" ref="AG356" si="1856">+T356</f>
        <v>#N/A</v>
      </c>
      <c r="AH356" s="157" t="e" cm="1">
        <f t="array" ref="AH356">_xlfn.IFS(AG356=Datos!$C$6,"Leve",AG356=Datos!$D$6,"Leve",AG356=Datos!$C$7,"Menor",AG356=Datos!$D$7,"Menor",AG356=Datos!$C$8,"Moderado",AG356=Datos!$D$8,"Moderado",AG356=Datos!$C$9,"Mayor",AG356=Datos!$D$9,"Mayor",AG356=Datos!$C$10,"Catastrófico",AG356=Datos!$D$10,"Catastrófico")</f>
        <v>#N/A</v>
      </c>
      <c r="AI356" s="158" t="e">
        <f t="shared" ref="AI356" si="1857">IF(AH356="","",IF(AH356="Leve",0.2,IF(AH356="Menor",0.4,IF(AH356="Moderado",0.6,IF(AH356="Mayor",0.8,IF(AH356="Catastrófico",1,))))))</f>
        <v>#N/A</v>
      </c>
      <c r="AJ356" s="157" t="e">
        <f t="shared" ref="AJ356" si="1858">IF(OR(AND(AE356="Muy Baja",AH356="Leve"),AND(AE356="Muy Baja",AH356="Menor"),AND(AE356="Baja",AH356="Leve")),"Bajo",IF(OR(AND(AE356="Muy baja",AH356="Moderado"),AND(AE356="Baja",AH356="Menor"),AND(AE356="Baja",AH356="Moderado"),AND(AE356="Media",AH356="Leve"),AND(AE356="Media",AH356="Menor"),AND(AE356="Media",AH356="Moderado"),AND(AE356="Alta",AH356="Leve"),AND(AE356="Alta",AH356="Menor")),"Moderado",IF(OR(AND(AE356="Muy Baja",AH356="Mayor"),AND(AE356="Baja",AH356="Mayor"),AND(AE356="Media",AH356="Mayor"),AND(AE356="Alta",AH356="Moderado"),AND(AE356="Alta",AH356="Mayor"),AND(AE356="Muy Alta",AH356="Leve"),AND(AE356="Muy Alta",AH356="Menor"),AND(AE356="Muy Alta",AH356="Moderado"),AND(AE356="Muy Alta",AH356="Mayor")),"Alto",IF(OR(AND(AE356="Muy Baja",AH356="Catastrófico"),AND(AE356="Baja",AH356="Catastrófico"),AND(AE356="Media",AH356="Catastrófico"),AND(AE356="Alta",AH356="Catastrófico"),AND(AE356="Muy Alta",AH356="Catastrófico")),"Extremo",""))))</f>
        <v>#N/A</v>
      </c>
      <c r="AK356" s="196" t="e" cm="1">
        <f t="array" ref="AK356">_xlfn.IFS(AJ356="Bajo","Aceptar",AJ356="Moderado","Reducir",AJ356="Alto","Reducir",AJ356="Extremo","Reducir")</f>
        <v>#N/A</v>
      </c>
      <c r="AL356" s="20" t="str">
        <f>CONCATENATE(J356," Control"," 1")</f>
        <v>ADMBS  Control 1</v>
      </c>
      <c r="AM356" s="22"/>
      <c r="AN356" s="22"/>
      <c r="AO356" s="22"/>
      <c r="AP356" s="22" t="str">
        <f>CONCATENATE(AM356," ",AN356," a través de ",AO356)</f>
        <v xml:space="preserve">  a través de </v>
      </c>
      <c r="AQ356" s="20"/>
      <c r="AR356" s="20" t="str">
        <f t="shared" ref="AR356:AR383" si="1859">IF(OR(AQ356="Preventivo",AQ356="Detectivo"),"Probabilidad",IF(AQ356="Correctivo","Impacto",""))</f>
        <v/>
      </c>
      <c r="AS356" s="20"/>
      <c r="AT356" s="20" t="str">
        <f t="shared" ref="AT356:AT383" si="1860">IF(AND(AQ356="Preventivo",AS356="Automático"),"50%",IF(AND(AQ356="Preventivo",AS356="Manual"),"40%",IF(AND(AQ356="Detectivo",AS356="Automático"),"40%",IF(AND(AQ356="Detectivo",AS356="Manual"),"30%",IF(AND(AQ356="Correctivo",AS356="Automático"),"35%",IF(AND(AQ356="Correctivo",AS356="Manual"),"25%",""))))))</f>
        <v/>
      </c>
      <c r="AU356" s="20"/>
      <c r="AV356" s="20"/>
      <c r="AW356" s="20"/>
      <c r="AX356" s="21" t="str">
        <f t="shared" ref="AX356" si="1861">+IF(AR356="Probabilidad",AF356-(AF356*AT356),AF356)</f>
        <v/>
      </c>
      <c r="AY356" s="20" t="str">
        <f t="shared" si="1794"/>
        <v/>
      </c>
      <c r="AZ356" s="21" t="e">
        <f t="shared" ref="AZ356" si="1862">+IF(AR356="Impacto",AI356-(AI356*AT356),AI356)</f>
        <v>#N/A</v>
      </c>
      <c r="BA356" s="20" t="str">
        <f t="shared" si="1796"/>
        <v/>
      </c>
      <c r="BB356" s="159" t="str">
        <f t="shared" ref="BB356" si="1863">IF(OR(AND(AY359="Muy Baja",BA359="Leve"),AND(AY359="Muy Baja",BA359="Menor"),AND(AY359="Baja",BA359="Leve")),"Bajo",IF(OR(AND(AY359="Muy baja",BA359="Moderado"),AND(AY359="Baja",BA359="Menor"),AND(AY359="Baja",BA359="Moderado"),AND(AY359="Media",BA359="Leve"),AND(AY359="Media",BA359="Menor"),AND(AY359="Media",BA359="Moderado"),AND(AY359="Alta",BA359="Leve"),AND(AY359="Alta",BA359="Menor")),"Moderado",IF(OR(AND(AY359="Muy Baja",BA359="Mayor"),AND(AY359="Baja",BA359="Mayor"),AND(AY359="Media",BA359="Mayor"),AND(AY359="Alta",BA359="Moderado"),AND(AY359="Alta",BA359="Mayor"),AND(AY359="Muy Alta",BA359="Leve"),AND(AY359="Muy Alta",BA359="Menor"),AND(AY359="Muy Alta",BA359="Moderado"),AND(AY359="Muy Alta",BA359="Mayor")),"Alto",IF(OR(AND(AY359="Muy Baja",BA359="Catastrófico"),AND(AY359="Baja",BA359="Catastrófico"),AND(AY359="Media",BA359="Catastrófico"),AND(AY359="Alta",BA359="Catastrófico"),AND(AY359="Muy Alta",BA359="Catastrófico")),"Extremo",""))))</f>
        <v/>
      </c>
      <c r="BC356" s="159" t="e" cm="1">
        <f t="array" ref="BC356">_xlfn.IFS(BB356="Bajo","Aceptar",BB356="Moderado","Reducir",BB356="Alto","Reducir",BB356="Extremo","Reducir")</f>
        <v>#N/A</v>
      </c>
      <c r="BD356" s="197" t="e" cm="1">
        <f t="array" ref="BD356">_xlfn.IFS(BC356="Aceptar","No",BC356="Reducir","Si")</f>
        <v>#N/A</v>
      </c>
      <c r="BE356" s="20" t="str">
        <f>CONCATENATE(J356," Acción preventiva"," 1")</f>
        <v>ADMBS  Acción preventiva 1</v>
      </c>
      <c r="BF356" s="22"/>
      <c r="BG356" s="22"/>
      <c r="BH356" s="22"/>
      <c r="BI356" s="20">
        <f t="shared" ref="BI356:BI363" si="1864">+SUM(BJ356:BU356)</f>
        <v>0</v>
      </c>
      <c r="BJ356" s="20"/>
      <c r="BK356" s="20"/>
      <c r="BL356" s="20"/>
      <c r="BM356" s="20"/>
      <c r="BN356" s="20"/>
      <c r="BO356" s="20"/>
      <c r="BP356" s="20"/>
      <c r="BQ356" s="20"/>
      <c r="BR356" s="20"/>
      <c r="BS356" s="20"/>
      <c r="BT356" s="20"/>
      <c r="BU356" s="20"/>
      <c r="BV356" s="200"/>
      <c r="BW356" s="37"/>
      <c r="BX356" s="37"/>
      <c r="BY356" s="37"/>
      <c r="BZ356" s="37"/>
      <c r="CA356" s="37"/>
      <c r="CB356" s="37"/>
      <c r="CC356" s="37"/>
      <c r="CD356" s="37"/>
      <c r="CE356" s="37"/>
      <c r="CF356" s="37"/>
      <c r="CG356" s="37"/>
      <c r="CH356" s="37"/>
      <c r="CI356" s="37">
        <f t="shared" si="1710"/>
        <v>0</v>
      </c>
      <c r="CJ356" s="38"/>
      <c r="CK356" s="23"/>
      <c r="CL356" s="24"/>
      <c r="CM356" s="166">
        <f t="shared" ref="CM356" si="1865">+AD356</f>
        <v>0</v>
      </c>
      <c r="CN356" s="25" t="e">
        <f t="shared" ref="CN356" si="1866">1-(CL356/CM356)</f>
        <v>#DIV/0!</v>
      </c>
      <c r="CO356" s="23" t="e" cm="1">
        <f t="array" ref="CO356">+_xlfn.IFS(CN356&lt;0.8,"Cambio",CN356&lt;0.9,"Revisión de control",CN356&gt;0.89,"Se mantiene")</f>
        <v>#DIV/0!</v>
      </c>
      <c r="CP356" s="144"/>
      <c r="CQ356" s="144"/>
      <c r="CR356" s="144"/>
      <c r="CS356" s="144"/>
      <c r="CT356" s="25">
        <f>(_xlfn.IFS(CK356="",1,CK356="SI",0)+_xlfn.IFS(CP356="",1,CP356="SI",1,CP356="NO",0)+_xlfn.IFS(CQ356="",1,CQ356="SI",1,CQ356="NO",0)+_xlfn.IFS(CR356="",1,CR356="SI",1,CR356="NO",0)+_xlfn.IFS(CS356="",1,CS356="SI",1,CS356="NO",0))/5</f>
        <v>1</v>
      </c>
    </row>
    <row r="357" spans="1:98" ht="60" hidden="1" customHeight="1" x14ac:dyDescent="0.35">
      <c r="A357" s="147"/>
      <c r="B357" s="228"/>
      <c r="C357" s="148" t="s">
        <v>159</v>
      </c>
      <c r="D357" s="173"/>
      <c r="E357" s="176"/>
      <c r="F357" s="173"/>
      <c r="G357" s="208"/>
      <c r="H357" s="157"/>
      <c r="I357" s="182"/>
      <c r="J357" s="160"/>
      <c r="K357" s="160"/>
      <c r="L357" s="184"/>
      <c r="M357" s="186"/>
      <c r="N357" s="189"/>
      <c r="O357" s="192"/>
      <c r="P357" s="182"/>
      <c r="Q357" s="192"/>
      <c r="R357" s="182"/>
      <c r="S357" s="182"/>
      <c r="T357" s="182"/>
      <c r="U357" s="157"/>
      <c r="V357" s="162"/>
      <c r="W357" s="162"/>
      <c r="X357" s="194"/>
      <c r="Y357" s="160"/>
      <c r="Z357" s="160"/>
      <c r="AA357" s="164"/>
      <c r="AB357" s="164"/>
      <c r="AC357" s="164"/>
      <c r="AD357" s="195"/>
      <c r="AE357" s="157"/>
      <c r="AF357" s="158"/>
      <c r="AG357" s="157"/>
      <c r="AH357" s="157"/>
      <c r="AI357" s="158"/>
      <c r="AJ357" s="157"/>
      <c r="AK357" s="196"/>
      <c r="AL357" s="20" t="str">
        <f>CONCATENATE(J356," Control"," 2")</f>
        <v>ADMBS  Control 2</v>
      </c>
      <c r="AM357" s="22"/>
      <c r="AN357" s="22"/>
      <c r="AO357" s="22"/>
      <c r="AP357" s="22" t="str">
        <f>CONCATENATE(AM357," ",AN357," a través de ",AO357)</f>
        <v xml:space="preserve">  a través de </v>
      </c>
      <c r="AQ357" s="20"/>
      <c r="AR357" s="20" t="str">
        <f t="shared" si="1859"/>
        <v/>
      </c>
      <c r="AS357" s="20"/>
      <c r="AT357" s="20" t="str">
        <f t="shared" si="1860"/>
        <v/>
      </c>
      <c r="AU357" s="20"/>
      <c r="AV357" s="20"/>
      <c r="AW357" s="20"/>
      <c r="AX357" s="21" t="str">
        <f t="shared" ref="AX357:AX359" si="1867">+IF(AR357="Probabilidad",AX356-(AX356*AT357),AX356)</f>
        <v/>
      </c>
      <c r="AY357" s="20" t="str">
        <f t="shared" si="1794"/>
        <v/>
      </c>
      <c r="AZ357" s="21" t="e">
        <f t="shared" ref="AZ357:AZ359" si="1868">+IF(AR357="Impacto",AZ356-(AZ356*AT357),AZ356)</f>
        <v>#N/A</v>
      </c>
      <c r="BA357" s="20" t="str">
        <f t="shared" si="1796"/>
        <v/>
      </c>
      <c r="BB357" s="160"/>
      <c r="BC357" s="160"/>
      <c r="BD357" s="198"/>
      <c r="BE357" s="20" t="str">
        <f>CONCATENATE(J356," Acción preventiva"," 2")</f>
        <v>ADMBS  Acción preventiva 2</v>
      </c>
      <c r="BF357" s="22"/>
      <c r="BG357" s="22"/>
      <c r="BH357" s="22"/>
      <c r="BI357" s="20">
        <f t="shared" si="1864"/>
        <v>0</v>
      </c>
      <c r="BJ357" s="20"/>
      <c r="BK357" s="20"/>
      <c r="BL357" s="20"/>
      <c r="BM357" s="20"/>
      <c r="BN357" s="20"/>
      <c r="BO357" s="20"/>
      <c r="BP357" s="20"/>
      <c r="BQ357" s="20"/>
      <c r="BR357" s="20"/>
      <c r="BS357" s="20"/>
      <c r="BT357" s="20"/>
      <c r="BU357" s="20"/>
      <c r="BV357" s="200"/>
      <c r="BW357" s="37"/>
      <c r="BX357" s="37"/>
      <c r="BY357" s="37"/>
      <c r="BZ357" s="37"/>
      <c r="CA357" s="37"/>
      <c r="CB357" s="37"/>
      <c r="CC357" s="37"/>
      <c r="CD357" s="37"/>
      <c r="CE357" s="37"/>
      <c r="CF357" s="37"/>
      <c r="CG357" s="37"/>
      <c r="CH357" s="37"/>
      <c r="CI357" s="37">
        <f t="shared" si="1710"/>
        <v>0</v>
      </c>
      <c r="CJ357" s="38"/>
      <c r="CK357" s="23"/>
      <c r="CL357" s="24"/>
      <c r="CM357" s="167"/>
      <c r="CN357" s="25" t="e">
        <f t="shared" ref="CN357" si="1869">1-(CL357/CM356)</f>
        <v>#DIV/0!</v>
      </c>
      <c r="CO357" s="23" t="e" cm="1">
        <f t="array" ref="CO357">+_xlfn.IFS(CN357&lt;0.8,"Cambio",CN357&lt;0.9,"Revisión de control",CN357&gt;0.89,"Se mantiene")</f>
        <v>#DIV/0!</v>
      </c>
      <c r="CP357" s="144"/>
      <c r="CQ357" s="144"/>
      <c r="CR357" s="144"/>
      <c r="CS357" s="144"/>
      <c r="CT357" s="25">
        <f>(_xlfn.IFS(CK357="",1,CK357="SI",0)+_xlfn.IFS(CP357="",1,CP357="SI",1,CP357="NO",0)+_xlfn.IFS(CQ357="",1,CQ357="SI",1,CQ357="NO",0)+_xlfn.IFS(CR357="",1,CR357="SI",1,CR357="NO",0)+_xlfn.IFS(CS357="",1,CS357="SI",1,CS357="NO",0))/5</f>
        <v>1</v>
      </c>
    </row>
    <row r="358" spans="1:98" ht="60" hidden="1" customHeight="1" x14ac:dyDescent="0.35">
      <c r="A358" s="147"/>
      <c r="B358" s="228"/>
      <c r="C358" s="148" t="s">
        <v>159</v>
      </c>
      <c r="D358" s="173"/>
      <c r="E358" s="176"/>
      <c r="F358" s="173"/>
      <c r="G358" s="208"/>
      <c r="H358" s="157"/>
      <c r="I358" s="182"/>
      <c r="J358" s="160"/>
      <c r="K358" s="160"/>
      <c r="L358" s="184"/>
      <c r="M358" s="186"/>
      <c r="N358" s="189"/>
      <c r="O358" s="192"/>
      <c r="P358" s="182"/>
      <c r="Q358" s="192"/>
      <c r="R358" s="182"/>
      <c r="S358" s="182"/>
      <c r="T358" s="182"/>
      <c r="U358" s="157"/>
      <c r="V358" s="162"/>
      <c r="W358" s="162"/>
      <c r="X358" s="194"/>
      <c r="Y358" s="160"/>
      <c r="Z358" s="160"/>
      <c r="AA358" s="164"/>
      <c r="AB358" s="164"/>
      <c r="AC358" s="164"/>
      <c r="AD358" s="195"/>
      <c r="AE358" s="157"/>
      <c r="AF358" s="158"/>
      <c r="AG358" s="157"/>
      <c r="AH358" s="157"/>
      <c r="AI358" s="158"/>
      <c r="AJ358" s="157"/>
      <c r="AK358" s="196"/>
      <c r="AL358" s="20" t="str">
        <f>CONCATENATE(J356," Control"," 3")</f>
        <v>ADMBS  Control 3</v>
      </c>
      <c r="AM358" s="22"/>
      <c r="AN358" s="22"/>
      <c r="AO358" s="22"/>
      <c r="AP358" s="22" t="str">
        <f>CONCATENATE(AM358," ",AN358," a través de ",AO358)</f>
        <v xml:space="preserve">  a través de </v>
      </c>
      <c r="AQ358" s="20"/>
      <c r="AR358" s="20" t="str">
        <f t="shared" si="1859"/>
        <v/>
      </c>
      <c r="AS358" s="20"/>
      <c r="AT358" s="20" t="str">
        <f t="shared" si="1860"/>
        <v/>
      </c>
      <c r="AU358" s="20"/>
      <c r="AV358" s="20"/>
      <c r="AW358" s="20"/>
      <c r="AX358" s="21" t="str">
        <f t="shared" si="1867"/>
        <v/>
      </c>
      <c r="AY358" s="20" t="str">
        <f t="shared" si="1794"/>
        <v/>
      </c>
      <c r="AZ358" s="21" t="e">
        <f t="shared" si="1868"/>
        <v>#N/A</v>
      </c>
      <c r="BA358" s="20" t="str">
        <f t="shared" si="1796"/>
        <v/>
      </c>
      <c r="BB358" s="160"/>
      <c r="BC358" s="160"/>
      <c r="BD358" s="198"/>
      <c r="BE358" s="20" t="str">
        <f>CONCATENATE(J356," Acción preventiva"," 3")</f>
        <v>ADMBS  Acción preventiva 3</v>
      </c>
      <c r="BF358" s="22"/>
      <c r="BG358" s="22"/>
      <c r="BH358" s="22"/>
      <c r="BI358" s="20">
        <f t="shared" si="1864"/>
        <v>0</v>
      </c>
      <c r="BJ358" s="20"/>
      <c r="BK358" s="20"/>
      <c r="BL358" s="20"/>
      <c r="BM358" s="20"/>
      <c r="BN358" s="20"/>
      <c r="BO358" s="20"/>
      <c r="BP358" s="20"/>
      <c r="BQ358" s="20"/>
      <c r="BR358" s="20"/>
      <c r="BS358" s="20"/>
      <c r="BT358" s="20"/>
      <c r="BU358" s="20"/>
      <c r="BV358" s="200"/>
      <c r="BW358" s="37"/>
      <c r="BX358" s="37"/>
      <c r="BY358" s="37"/>
      <c r="BZ358" s="37"/>
      <c r="CA358" s="37"/>
      <c r="CB358" s="37"/>
      <c r="CC358" s="37"/>
      <c r="CD358" s="37"/>
      <c r="CE358" s="37"/>
      <c r="CF358" s="37"/>
      <c r="CG358" s="37"/>
      <c r="CH358" s="37"/>
      <c r="CI358" s="37">
        <f t="shared" si="1710"/>
        <v>0</v>
      </c>
      <c r="CJ358" s="38"/>
      <c r="CK358" s="23"/>
      <c r="CL358" s="24"/>
      <c r="CM358" s="167"/>
      <c r="CN358" s="25" t="e">
        <f t="shared" ref="CN358" si="1870">1-(CL358/CM356)</f>
        <v>#DIV/0!</v>
      </c>
      <c r="CO358" s="23" t="e" cm="1">
        <f t="array" ref="CO358">+_xlfn.IFS(CN358&lt;0.8,"Cambio",CN358&lt;0.9,"Revisión de control",CN358&gt;0.89,"Se mantiene")</f>
        <v>#DIV/0!</v>
      </c>
      <c r="CP358" s="144"/>
      <c r="CQ358" s="144"/>
      <c r="CR358" s="144"/>
      <c r="CS358" s="144"/>
      <c r="CT358" s="25">
        <f>(_xlfn.IFS(CK358="",1,CK358="SI",0)+_xlfn.IFS(CP358="",1,CP358="SI",1,CP358="NO",0)+_xlfn.IFS(CQ358="",1,CQ358="SI",1,CQ358="NO",0)+_xlfn.IFS(CR358="",1,CR358="SI",1,CR358="NO",0)+_xlfn.IFS(CS358="",1,CS358="SI",1,CS358="NO",0))/5</f>
        <v>1</v>
      </c>
    </row>
    <row r="359" spans="1:98" ht="60" hidden="1" customHeight="1" x14ac:dyDescent="0.35">
      <c r="A359" s="147"/>
      <c r="B359" s="229"/>
      <c r="C359" s="148" t="s">
        <v>159</v>
      </c>
      <c r="D359" s="174"/>
      <c r="E359" s="177"/>
      <c r="F359" s="174"/>
      <c r="G359" s="208"/>
      <c r="H359" s="157"/>
      <c r="I359" s="183"/>
      <c r="J359" s="161"/>
      <c r="K359" s="161"/>
      <c r="L359" s="184"/>
      <c r="M359" s="187"/>
      <c r="N359" s="190"/>
      <c r="O359" s="193"/>
      <c r="P359" s="183"/>
      <c r="Q359" s="193"/>
      <c r="R359" s="183"/>
      <c r="S359" s="183"/>
      <c r="T359" s="183"/>
      <c r="U359" s="157"/>
      <c r="V359" s="162"/>
      <c r="W359" s="162"/>
      <c r="X359" s="194"/>
      <c r="Y359" s="161"/>
      <c r="Z359" s="161"/>
      <c r="AA359" s="165"/>
      <c r="AB359" s="165"/>
      <c r="AC359" s="165"/>
      <c r="AD359" s="195"/>
      <c r="AE359" s="157"/>
      <c r="AF359" s="158"/>
      <c r="AG359" s="157"/>
      <c r="AH359" s="157"/>
      <c r="AI359" s="158"/>
      <c r="AJ359" s="157"/>
      <c r="AK359" s="196"/>
      <c r="AL359" s="20" t="str">
        <f>CONCATENATE(J356," Control"," 4")</f>
        <v>ADMBS  Control 4</v>
      </c>
      <c r="AM359" s="22"/>
      <c r="AN359" s="22"/>
      <c r="AO359" s="22"/>
      <c r="AP359" s="22" t="str">
        <f>CONCATENATE(AM359," ",AN359," a través de ",AO359)</f>
        <v xml:space="preserve">  a través de </v>
      </c>
      <c r="AQ359" s="20"/>
      <c r="AR359" s="20" t="str">
        <f t="shared" si="1859"/>
        <v/>
      </c>
      <c r="AS359" s="20"/>
      <c r="AT359" s="20" t="str">
        <f t="shared" si="1860"/>
        <v/>
      </c>
      <c r="AU359" s="20"/>
      <c r="AV359" s="20"/>
      <c r="AW359" s="20"/>
      <c r="AX359" s="21" t="str">
        <f t="shared" si="1867"/>
        <v/>
      </c>
      <c r="AY359" s="20" t="str">
        <f t="shared" si="1794"/>
        <v/>
      </c>
      <c r="AZ359" s="21" t="e">
        <f t="shared" si="1868"/>
        <v>#N/A</v>
      </c>
      <c r="BA359" s="20" t="str">
        <f t="shared" si="1796"/>
        <v/>
      </c>
      <c r="BB359" s="161"/>
      <c r="BC359" s="161"/>
      <c r="BD359" s="199"/>
      <c r="BE359" s="20" t="str">
        <f>CONCATENATE(J356," Acción preventiva"," 4")</f>
        <v>ADMBS  Acción preventiva 4</v>
      </c>
      <c r="BF359" s="22"/>
      <c r="BG359" s="22"/>
      <c r="BH359" s="22"/>
      <c r="BI359" s="20">
        <f t="shared" si="1864"/>
        <v>0</v>
      </c>
      <c r="BJ359" s="20"/>
      <c r="BK359" s="20"/>
      <c r="BL359" s="20"/>
      <c r="BM359" s="20"/>
      <c r="BN359" s="20"/>
      <c r="BO359" s="20"/>
      <c r="BP359" s="20"/>
      <c r="BQ359" s="20"/>
      <c r="BR359" s="20"/>
      <c r="BS359" s="20"/>
      <c r="BT359" s="20"/>
      <c r="BU359" s="20"/>
      <c r="BV359" s="200"/>
      <c r="BW359" s="37"/>
      <c r="BX359" s="37"/>
      <c r="BY359" s="37"/>
      <c r="BZ359" s="37"/>
      <c r="CA359" s="37"/>
      <c r="CB359" s="37"/>
      <c r="CC359" s="37"/>
      <c r="CD359" s="37"/>
      <c r="CE359" s="37"/>
      <c r="CF359" s="37"/>
      <c r="CG359" s="37"/>
      <c r="CH359" s="37"/>
      <c r="CI359" s="37">
        <f t="shared" si="1710"/>
        <v>0</v>
      </c>
      <c r="CJ359" s="38"/>
      <c r="CK359" s="23"/>
      <c r="CL359" s="24"/>
      <c r="CM359" s="168"/>
      <c r="CN359" s="25" t="e">
        <f t="shared" ref="CN359" si="1871">1-(CL359/CM356)</f>
        <v>#DIV/0!</v>
      </c>
      <c r="CO359" s="23" t="e" cm="1">
        <f t="array" ref="CO359">+_xlfn.IFS(CN359&lt;0.8,"Cambio",CN359&lt;0.9,"Revisión de control",CN359&gt;0.89,"Se mantiene")</f>
        <v>#DIV/0!</v>
      </c>
      <c r="CP359" s="144"/>
      <c r="CQ359" s="144"/>
      <c r="CR359" s="144"/>
      <c r="CS359" s="144"/>
      <c r="CT359" s="25">
        <f>(_xlfn.IFS(CK359="",1,CK359="SI",0)+_xlfn.IFS(CP359="",1,CP359="SI",1,CP359="NO",0)+_xlfn.IFS(CQ359="",1,CQ359="SI",1,CQ359="NO",0)+_xlfn.IFS(CR359="",1,CR359="SI",1,CR359="NO",0)+_xlfn.IFS(CS359="",1,CS359="SI",1,CS359="NO",0))/5</f>
        <v>1</v>
      </c>
    </row>
    <row r="360" spans="1:98" ht="60" hidden="1" customHeight="1" x14ac:dyDescent="0.35">
      <c r="A360" s="147"/>
      <c r="B360" s="227" t="s">
        <v>158</v>
      </c>
      <c r="C360" s="148" t="s">
        <v>159</v>
      </c>
      <c r="D360" s="172" t="str">
        <f>VLOOKUP(B360,Datos!$B$65:$F$80,3,FALSE)</f>
        <v>Gestionar la administración y mantenimiento de bienes y servicios necesarios para la ejecución de los procesos de la entidad</v>
      </c>
      <c r="E360" s="175" t="str">
        <f>VLOOKUP(B360,Datos!$B$65:$F$80,5,FALSE)</f>
        <v>La posibilidad de incumplir con la administración y mantenimiento de bienes y servicios necesarios para la ejecución de los procesos de la entidad</v>
      </c>
      <c r="F360" s="172" t="str">
        <f>VLOOKUP(B360,Datos!$B$65:$F$80,4,FALSE)</f>
        <v>Desde la recepción de los bienes y servicios, hasta la disposición final de los bienes y el recibido a satisfacción de los servicios</v>
      </c>
      <c r="G360" s="208" t="s">
        <v>663</v>
      </c>
      <c r="H360" s="157"/>
      <c r="I360" s="181">
        <f t="shared" ref="I360" si="1872">IF(K360="",0,1)</f>
        <v>0</v>
      </c>
      <c r="J360" s="159" t="str">
        <f t="shared" ref="J360" si="1873">CONCATENATE(C360," ",K360)</f>
        <v xml:space="preserve">ADMBS </v>
      </c>
      <c r="K360" s="159"/>
      <c r="L360" s="184"/>
      <c r="M360" s="185">
        <f ca="1">+TODAY()-L360</f>
        <v>46151</v>
      </c>
      <c r="N360" s="188"/>
      <c r="O360" s="191"/>
      <c r="P360" s="181" t="e">
        <f>VLOOKUP(O360,Datos!$B$20:$D$25,3,FALSE)</f>
        <v>#N/A</v>
      </c>
      <c r="Q360" s="191"/>
      <c r="R360" s="181" t="e">
        <f>VLOOKUP(Q360,Datos!$C$20:$D$25,2,FALSE)</f>
        <v>#N/A</v>
      </c>
      <c r="S360" s="181" t="e">
        <f t="shared" ref="S360" si="1874">+IF(P360="",R360,IF(R360="",P360,IF(P360&gt;R360,P360,R360)))</f>
        <v>#N/A</v>
      </c>
      <c r="T360" s="181" t="e" cm="1">
        <f t="array" ref="T360">_xlfn.IFS(S360=P360,O360,S360=R360,Q360)</f>
        <v>#N/A</v>
      </c>
      <c r="U360" s="157"/>
      <c r="V360" s="162"/>
      <c r="W360" s="162"/>
      <c r="X360" s="194" t="str">
        <f t="shared" ref="X360" si="1875">CONCATENATE("Posibilidad de"," ",U360," ",V360," debido ",W360)</f>
        <v xml:space="preserve">Posibilidad de   debido </v>
      </c>
      <c r="Y360" s="159"/>
      <c r="Z360" s="159"/>
      <c r="AA360" s="163"/>
      <c r="AB360" s="163"/>
      <c r="AC360" s="163"/>
      <c r="AD360" s="195"/>
      <c r="AE360" s="157" t="str">
        <f t="shared" ref="AE360" si="1876">IF(AD360&lt;=0,"",IF(AD360&lt;=2,"Muy Baja",IF(AD360&lt;=24,"Baja",IF(AD360&lt;=500,"Media",IF(AD360&lt;=5000,"Alta","Muy Alta")))))</f>
        <v/>
      </c>
      <c r="AF360" s="158" t="str">
        <f t="shared" ref="AF360" si="1877">IF(AE360="","",IF(AE360="Muy Baja",0.2,IF(AE360="Baja",0.4,IF(AE360="Media",0.6,IF(AE360="Alta",0.8,IF(AE360="Muy Alta",1,))))))</f>
        <v/>
      </c>
      <c r="AG360" s="158" t="e">
        <f t="shared" ref="AG360" si="1878">+T360</f>
        <v>#N/A</v>
      </c>
      <c r="AH360" s="157" t="e" cm="1">
        <f t="array" ref="AH360">_xlfn.IFS(AG360=Datos!$C$6,"Leve",AG360=Datos!$D$6,"Leve",AG360=Datos!$C$7,"Menor",AG360=Datos!$D$7,"Menor",AG360=Datos!$C$8,"Moderado",AG360=Datos!$D$8,"Moderado",AG360=Datos!$C$9,"Mayor",AG360=Datos!$D$9,"Mayor",AG360=Datos!$C$10,"Catastrófico",AG360=Datos!$D$10,"Catastrófico")</f>
        <v>#N/A</v>
      </c>
      <c r="AI360" s="158" t="e">
        <f t="shared" ref="AI360" si="1879">IF(AH360="","",IF(AH360="Leve",0.2,IF(AH360="Menor",0.4,IF(AH360="Moderado",0.6,IF(AH360="Mayor",0.8,IF(AH360="Catastrófico",1,))))))</f>
        <v>#N/A</v>
      </c>
      <c r="AJ360" s="157" t="e">
        <f t="shared" ref="AJ360" si="1880">IF(OR(AND(AE360="Muy Baja",AH360="Leve"),AND(AE360="Muy Baja",AH360="Menor"),AND(AE360="Baja",AH360="Leve")),"Bajo",IF(OR(AND(AE360="Muy baja",AH360="Moderado"),AND(AE360="Baja",AH360="Menor"),AND(AE360="Baja",AH360="Moderado"),AND(AE360="Media",AH360="Leve"),AND(AE360="Media",AH360="Menor"),AND(AE360="Media",AH360="Moderado"),AND(AE360="Alta",AH360="Leve"),AND(AE360="Alta",AH360="Menor")),"Moderado",IF(OR(AND(AE360="Muy Baja",AH360="Mayor"),AND(AE360="Baja",AH360="Mayor"),AND(AE360="Media",AH360="Mayor"),AND(AE360="Alta",AH360="Moderado"),AND(AE360="Alta",AH360="Mayor"),AND(AE360="Muy Alta",AH360="Leve"),AND(AE360="Muy Alta",AH360="Menor"),AND(AE360="Muy Alta",AH360="Moderado"),AND(AE360="Muy Alta",AH360="Mayor")),"Alto",IF(OR(AND(AE360="Muy Baja",AH360="Catastrófico"),AND(AE360="Baja",AH360="Catastrófico"),AND(AE360="Media",AH360="Catastrófico"),AND(AE360="Alta",AH360="Catastrófico"),AND(AE360="Muy Alta",AH360="Catastrófico")),"Extremo",""))))</f>
        <v>#N/A</v>
      </c>
      <c r="AK360" s="196" t="e" cm="1">
        <f t="array" ref="AK360">_xlfn.IFS(AJ360="Bajo","Aceptar",AJ360="Moderado","Reducir",AJ360="Alto","Reducir",AJ360="Extremo","Reducir")</f>
        <v>#N/A</v>
      </c>
      <c r="AL360" s="20" t="str">
        <f>CONCATENATE(J360," Control"," 1")</f>
        <v>ADMBS  Control 1</v>
      </c>
      <c r="AM360" s="22"/>
      <c r="AN360" s="22"/>
      <c r="AO360" s="22"/>
      <c r="AP360" s="22" t="str">
        <f t="shared" ref="AP360:AP363" si="1881">CONCATENATE(AM360," ",AN360," a través de ",AO360)</f>
        <v xml:space="preserve">  a través de </v>
      </c>
      <c r="AQ360" s="20"/>
      <c r="AR360" s="20" t="str">
        <f t="shared" si="1859"/>
        <v/>
      </c>
      <c r="AS360" s="20"/>
      <c r="AT360" s="20" t="str">
        <f t="shared" si="1860"/>
        <v/>
      </c>
      <c r="AU360" s="20"/>
      <c r="AV360" s="20"/>
      <c r="AW360" s="20"/>
      <c r="AX360" s="21" t="str">
        <f t="shared" ref="AX360" si="1882">+IF(AR360="Probabilidad",AF360-(AF360*AT360),AF360)</f>
        <v/>
      </c>
      <c r="AY360" s="20" t="str">
        <f t="shared" si="1794"/>
        <v/>
      </c>
      <c r="AZ360" s="21" t="e">
        <f t="shared" ref="AZ360" si="1883">+IF(AR360="Impacto",AI360-(AI360*AT360),AI360)</f>
        <v>#N/A</v>
      </c>
      <c r="BA360" s="20" t="str">
        <f t="shared" si="1796"/>
        <v/>
      </c>
      <c r="BB360" s="159" t="str">
        <f t="shared" ref="BB360" si="1884">IF(OR(AND(AY363="Muy Baja",BA363="Leve"),AND(AY363="Muy Baja",BA363="Menor"),AND(AY363="Baja",BA363="Leve")),"Bajo",IF(OR(AND(AY363="Muy baja",BA363="Moderado"),AND(AY363="Baja",BA363="Menor"),AND(AY363="Baja",BA363="Moderado"),AND(AY363="Media",BA363="Leve"),AND(AY363="Media",BA363="Menor"),AND(AY363="Media",BA363="Moderado"),AND(AY363="Alta",BA363="Leve"),AND(AY363="Alta",BA363="Menor")),"Moderado",IF(OR(AND(AY363="Muy Baja",BA363="Mayor"),AND(AY363="Baja",BA363="Mayor"),AND(AY363="Media",BA363="Mayor"),AND(AY363="Alta",BA363="Moderado"),AND(AY363="Alta",BA363="Mayor"),AND(AY363="Muy Alta",BA363="Leve"),AND(AY363="Muy Alta",BA363="Menor"),AND(AY363="Muy Alta",BA363="Moderado"),AND(AY363="Muy Alta",BA363="Mayor")),"Alto",IF(OR(AND(AY363="Muy Baja",BA363="Catastrófico"),AND(AY363="Baja",BA363="Catastrófico"),AND(AY363="Media",BA363="Catastrófico"),AND(AY363="Alta",BA363="Catastrófico"),AND(AY363="Muy Alta",BA363="Catastrófico")),"Extremo",""))))</f>
        <v/>
      </c>
      <c r="BC360" s="159" t="e" cm="1">
        <f t="array" ref="BC360">_xlfn.IFS(BB360="Bajo","Aceptar",BB360="Moderado","Reducir",BB360="Alto","Reducir",BB360="Extremo","Reducir")</f>
        <v>#N/A</v>
      </c>
      <c r="BD360" s="197" t="e" cm="1">
        <f t="array" ref="BD360">_xlfn.IFS(BC360="Aceptar","No",BC360="Reducir","Si")</f>
        <v>#N/A</v>
      </c>
      <c r="BE360" s="20" t="str">
        <f>CONCATENATE(J360," Acción preventiva"," 1")</f>
        <v>ADMBS  Acción preventiva 1</v>
      </c>
      <c r="BF360" s="22"/>
      <c r="BG360" s="22"/>
      <c r="BH360" s="22"/>
      <c r="BI360" s="20">
        <f t="shared" si="1864"/>
        <v>0</v>
      </c>
      <c r="BJ360" s="20"/>
      <c r="BK360" s="20"/>
      <c r="BL360" s="20"/>
      <c r="BM360" s="20"/>
      <c r="BN360" s="20"/>
      <c r="BO360" s="20"/>
      <c r="BP360" s="20"/>
      <c r="BQ360" s="20"/>
      <c r="BR360" s="20"/>
      <c r="BS360" s="20"/>
      <c r="BT360" s="20"/>
      <c r="BU360" s="20"/>
      <c r="BV360" s="200"/>
      <c r="BW360" s="37"/>
      <c r="BX360" s="37"/>
      <c r="BY360" s="37"/>
      <c r="BZ360" s="37"/>
      <c r="CA360" s="37"/>
      <c r="CB360" s="37"/>
      <c r="CC360" s="37"/>
      <c r="CD360" s="37"/>
      <c r="CE360" s="37"/>
      <c r="CF360" s="37"/>
      <c r="CG360" s="37"/>
      <c r="CH360" s="37"/>
      <c r="CI360" s="37">
        <f t="shared" si="1710"/>
        <v>0</v>
      </c>
      <c r="CJ360" s="38"/>
      <c r="CK360" s="23"/>
      <c r="CL360" s="24"/>
      <c r="CM360" s="166">
        <f t="shared" ref="CM360" si="1885">+AD360</f>
        <v>0</v>
      </c>
      <c r="CN360" s="25" t="e">
        <f t="shared" ref="CN360" si="1886">1-(CL360/CM360)</f>
        <v>#DIV/0!</v>
      </c>
      <c r="CO360" s="23" t="e" cm="1">
        <f t="array" ref="CO360">+_xlfn.IFS(CN360&lt;0.8,"Cambio",CN360&lt;0.9,"Revisión de control",CN360&gt;0.89,"Se mantiene")</f>
        <v>#DIV/0!</v>
      </c>
      <c r="CP360" s="144"/>
      <c r="CQ360" s="144"/>
      <c r="CR360" s="144"/>
      <c r="CS360" s="144"/>
      <c r="CT360" s="25">
        <f t="shared" ref="CT360:CT363" si="1887">(_xlfn.IFS(CK360="",1,CK360="SI",0)+_xlfn.IFS(CP360="",1,CP360="SI",1,CP360="NO",0)+_xlfn.IFS(CQ360="",1,CQ360="SI",1,CQ360="NO",0)+_xlfn.IFS(CR360="",1,CR360="SI",1,CR360="NO",0)+_xlfn.IFS(CS360="",1,CS360="SI",1,CS360="NO",0))/5</f>
        <v>1</v>
      </c>
    </row>
    <row r="361" spans="1:98" ht="60" hidden="1" customHeight="1" x14ac:dyDescent="0.35">
      <c r="A361" s="147"/>
      <c r="B361" s="228"/>
      <c r="C361" s="148" t="s">
        <v>159</v>
      </c>
      <c r="D361" s="173"/>
      <c r="E361" s="176"/>
      <c r="F361" s="173"/>
      <c r="G361" s="208"/>
      <c r="H361" s="157"/>
      <c r="I361" s="182"/>
      <c r="J361" s="160"/>
      <c r="K361" s="160"/>
      <c r="L361" s="184"/>
      <c r="M361" s="186"/>
      <c r="N361" s="189"/>
      <c r="O361" s="192"/>
      <c r="P361" s="182"/>
      <c r="Q361" s="192"/>
      <c r="R361" s="182"/>
      <c r="S361" s="182"/>
      <c r="T361" s="182"/>
      <c r="U361" s="157"/>
      <c r="V361" s="162"/>
      <c r="W361" s="162"/>
      <c r="X361" s="194"/>
      <c r="Y361" s="160"/>
      <c r="Z361" s="160"/>
      <c r="AA361" s="164"/>
      <c r="AB361" s="164"/>
      <c r="AC361" s="164"/>
      <c r="AD361" s="195"/>
      <c r="AE361" s="157"/>
      <c r="AF361" s="158"/>
      <c r="AG361" s="157"/>
      <c r="AH361" s="157"/>
      <c r="AI361" s="158"/>
      <c r="AJ361" s="157"/>
      <c r="AK361" s="196"/>
      <c r="AL361" s="20" t="str">
        <f>CONCATENATE(J360," Control"," 2")</f>
        <v>ADMBS  Control 2</v>
      </c>
      <c r="AM361" s="22"/>
      <c r="AN361" s="22"/>
      <c r="AO361" s="22"/>
      <c r="AP361" s="22" t="str">
        <f t="shared" si="1881"/>
        <v xml:space="preserve">  a través de </v>
      </c>
      <c r="AQ361" s="20"/>
      <c r="AR361" s="20" t="str">
        <f t="shared" si="1859"/>
        <v/>
      </c>
      <c r="AS361" s="20"/>
      <c r="AT361" s="20" t="str">
        <f t="shared" si="1860"/>
        <v/>
      </c>
      <c r="AU361" s="20"/>
      <c r="AV361" s="20"/>
      <c r="AW361" s="20"/>
      <c r="AX361" s="21" t="str">
        <f t="shared" ref="AX361:AX363" si="1888">+IF(AR361="Probabilidad",AX360-(AX360*AT361),AX360)</f>
        <v/>
      </c>
      <c r="AY361" s="20" t="str">
        <f t="shared" si="1794"/>
        <v/>
      </c>
      <c r="AZ361" s="21" t="e">
        <f t="shared" ref="AZ361:AZ363" si="1889">+IF(AR361="Impacto",AZ360-(AZ360*AT361),AZ360)</f>
        <v>#N/A</v>
      </c>
      <c r="BA361" s="20" t="str">
        <f t="shared" si="1796"/>
        <v/>
      </c>
      <c r="BB361" s="160"/>
      <c r="BC361" s="160"/>
      <c r="BD361" s="198"/>
      <c r="BE361" s="20" t="str">
        <f>CONCATENATE(J360," Acción preventiva"," 2")</f>
        <v>ADMBS  Acción preventiva 2</v>
      </c>
      <c r="BF361" s="22"/>
      <c r="BG361" s="22"/>
      <c r="BH361" s="22"/>
      <c r="BI361" s="20">
        <f t="shared" si="1864"/>
        <v>0</v>
      </c>
      <c r="BJ361" s="20"/>
      <c r="BK361" s="20"/>
      <c r="BL361" s="20"/>
      <c r="BM361" s="20"/>
      <c r="BN361" s="20"/>
      <c r="BO361" s="20"/>
      <c r="BP361" s="20"/>
      <c r="BQ361" s="20"/>
      <c r="BR361" s="20"/>
      <c r="BS361" s="20"/>
      <c r="BT361" s="20"/>
      <c r="BU361" s="20"/>
      <c r="BV361" s="200"/>
      <c r="BW361" s="37"/>
      <c r="BX361" s="37"/>
      <c r="BY361" s="37"/>
      <c r="BZ361" s="37"/>
      <c r="CA361" s="37"/>
      <c r="CB361" s="37"/>
      <c r="CC361" s="37"/>
      <c r="CD361" s="37"/>
      <c r="CE361" s="37"/>
      <c r="CF361" s="37"/>
      <c r="CG361" s="37"/>
      <c r="CH361" s="37"/>
      <c r="CI361" s="37">
        <f t="shared" si="1710"/>
        <v>0</v>
      </c>
      <c r="CJ361" s="38"/>
      <c r="CK361" s="23"/>
      <c r="CL361" s="24"/>
      <c r="CM361" s="167"/>
      <c r="CN361" s="25" t="e">
        <f t="shared" ref="CN361" si="1890">1-(CL361/CM360)</f>
        <v>#DIV/0!</v>
      </c>
      <c r="CO361" s="23" t="e" cm="1">
        <f t="array" ref="CO361">+_xlfn.IFS(CN361&lt;0.8,"Cambio",CN361&lt;0.9,"Revisión de control",CN361&gt;0.89,"Se mantiene")</f>
        <v>#DIV/0!</v>
      </c>
      <c r="CP361" s="144"/>
      <c r="CQ361" s="144"/>
      <c r="CR361" s="144"/>
      <c r="CS361" s="144"/>
      <c r="CT361" s="25">
        <f t="shared" si="1887"/>
        <v>1</v>
      </c>
    </row>
    <row r="362" spans="1:98" ht="60" hidden="1" customHeight="1" x14ac:dyDescent="0.35">
      <c r="A362" s="147"/>
      <c r="B362" s="228"/>
      <c r="C362" s="148" t="s">
        <v>159</v>
      </c>
      <c r="D362" s="173"/>
      <c r="E362" s="176"/>
      <c r="F362" s="173"/>
      <c r="G362" s="208"/>
      <c r="H362" s="157"/>
      <c r="I362" s="182"/>
      <c r="J362" s="160"/>
      <c r="K362" s="160"/>
      <c r="L362" s="184"/>
      <c r="M362" s="186"/>
      <c r="N362" s="189"/>
      <c r="O362" s="192"/>
      <c r="P362" s="182"/>
      <c r="Q362" s="192"/>
      <c r="R362" s="182"/>
      <c r="S362" s="182"/>
      <c r="T362" s="182"/>
      <c r="U362" s="157"/>
      <c r="V362" s="162"/>
      <c r="W362" s="162"/>
      <c r="X362" s="194"/>
      <c r="Y362" s="160"/>
      <c r="Z362" s="160"/>
      <c r="AA362" s="164"/>
      <c r="AB362" s="164"/>
      <c r="AC362" s="164"/>
      <c r="AD362" s="195"/>
      <c r="AE362" s="157"/>
      <c r="AF362" s="158"/>
      <c r="AG362" s="157"/>
      <c r="AH362" s="157"/>
      <c r="AI362" s="158"/>
      <c r="AJ362" s="157"/>
      <c r="AK362" s="196"/>
      <c r="AL362" s="20" t="str">
        <f>CONCATENATE(J360," Control"," 3")</f>
        <v>ADMBS  Control 3</v>
      </c>
      <c r="AM362" s="22"/>
      <c r="AN362" s="22"/>
      <c r="AO362" s="22"/>
      <c r="AP362" s="22" t="str">
        <f t="shared" si="1881"/>
        <v xml:space="preserve">  a través de </v>
      </c>
      <c r="AQ362" s="20"/>
      <c r="AR362" s="20" t="str">
        <f t="shared" si="1859"/>
        <v/>
      </c>
      <c r="AS362" s="20"/>
      <c r="AT362" s="20" t="str">
        <f t="shared" si="1860"/>
        <v/>
      </c>
      <c r="AU362" s="20"/>
      <c r="AV362" s="20"/>
      <c r="AW362" s="20"/>
      <c r="AX362" s="21" t="str">
        <f t="shared" si="1888"/>
        <v/>
      </c>
      <c r="AY362" s="20" t="str">
        <f t="shared" si="1794"/>
        <v/>
      </c>
      <c r="AZ362" s="21" t="e">
        <f t="shared" si="1889"/>
        <v>#N/A</v>
      </c>
      <c r="BA362" s="20" t="str">
        <f t="shared" si="1796"/>
        <v/>
      </c>
      <c r="BB362" s="160"/>
      <c r="BC362" s="160"/>
      <c r="BD362" s="198"/>
      <c r="BE362" s="20" t="str">
        <f>CONCATENATE(J360," Acción preventiva"," 3")</f>
        <v>ADMBS  Acción preventiva 3</v>
      </c>
      <c r="BF362" s="22"/>
      <c r="BG362" s="22"/>
      <c r="BH362" s="22"/>
      <c r="BI362" s="20">
        <f t="shared" si="1864"/>
        <v>0</v>
      </c>
      <c r="BJ362" s="20"/>
      <c r="BK362" s="20"/>
      <c r="BL362" s="20"/>
      <c r="BM362" s="20"/>
      <c r="BN362" s="20"/>
      <c r="BO362" s="20"/>
      <c r="BP362" s="20"/>
      <c r="BQ362" s="20"/>
      <c r="BR362" s="20"/>
      <c r="BS362" s="20"/>
      <c r="BT362" s="20"/>
      <c r="BU362" s="20"/>
      <c r="BV362" s="200"/>
      <c r="BW362" s="37"/>
      <c r="BX362" s="37"/>
      <c r="BY362" s="37"/>
      <c r="BZ362" s="37"/>
      <c r="CA362" s="37"/>
      <c r="CB362" s="37"/>
      <c r="CC362" s="37"/>
      <c r="CD362" s="37"/>
      <c r="CE362" s="37"/>
      <c r="CF362" s="37"/>
      <c r="CG362" s="37"/>
      <c r="CH362" s="37"/>
      <c r="CI362" s="37">
        <f t="shared" si="1710"/>
        <v>0</v>
      </c>
      <c r="CJ362" s="38"/>
      <c r="CK362" s="23"/>
      <c r="CL362" s="24"/>
      <c r="CM362" s="167"/>
      <c r="CN362" s="25" t="e">
        <f t="shared" ref="CN362" si="1891">1-(CL362/CM360)</f>
        <v>#DIV/0!</v>
      </c>
      <c r="CO362" s="23" t="e" cm="1">
        <f t="array" ref="CO362">+_xlfn.IFS(CN362&lt;0.8,"Cambio",CN362&lt;0.9,"Revisión de control",CN362&gt;0.89,"Se mantiene")</f>
        <v>#DIV/0!</v>
      </c>
      <c r="CP362" s="144"/>
      <c r="CQ362" s="144"/>
      <c r="CR362" s="144"/>
      <c r="CS362" s="144"/>
      <c r="CT362" s="25">
        <f t="shared" si="1887"/>
        <v>1</v>
      </c>
    </row>
    <row r="363" spans="1:98" ht="60" hidden="1" customHeight="1" x14ac:dyDescent="0.35">
      <c r="A363" s="147"/>
      <c r="B363" s="229"/>
      <c r="C363" s="148" t="s">
        <v>159</v>
      </c>
      <c r="D363" s="174"/>
      <c r="E363" s="177"/>
      <c r="F363" s="174"/>
      <c r="G363" s="208"/>
      <c r="H363" s="157"/>
      <c r="I363" s="183"/>
      <c r="J363" s="161"/>
      <c r="K363" s="161"/>
      <c r="L363" s="184"/>
      <c r="M363" s="187"/>
      <c r="N363" s="190"/>
      <c r="O363" s="193"/>
      <c r="P363" s="183"/>
      <c r="Q363" s="193"/>
      <c r="R363" s="183"/>
      <c r="S363" s="183"/>
      <c r="T363" s="183"/>
      <c r="U363" s="157"/>
      <c r="V363" s="162"/>
      <c r="W363" s="162"/>
      <c r="X363" s="194"/>
      <c r="Y363" s="161"/>
      <c r="Z363" s="161"/>
      <c r="AA363" s="165"/>
      <c r="AB363" s="165"/>
      <c r="AC363" s="165"/>
      <c r="AD363" s="195"/>
      <c r="AE363" s="157"/>
      <c r="AF363" s="158"/>
      <c r="AG363" s="157"/>
      <c r="AH363" s="157"/>
      <c r="AI363" s="158"/>
      <c r="AJ363" s="157"/>
      <c r="AK363" s="196"/>
      <c r="AL363" s="20" t="str">
        <f>CONCATENATE(J360," Control"," 4")</f>
        <v>ADMBS  Control 4</v>
      </c>
      <c r="AM363" s="22"/>
      <c r="AN363" s="22"/>
      <c r="AO363" s="22"/>
      <c r="AP363" s="22" t="str">
        <f t="shared" si="1881"/>
        <v xml:space="preserve">  a través de </v>
      </c>
      <c r="AQ363" s="20"/>
      <c r="AR363" s="20" t="str">
        <f t="shared" si="1859"/>
        <v/>
      </c>
      <c r="AS363" s="20"/>
      <c r="AT363" s="20" t="str">
        <f t="shared" si="1860"/>
        <v/>
      </c>
      <c r="AU363" s="20"/>
      <c r="AV363" s="20"/>
      <c r="AW363" s="20"/>
      <c r="AX363" s="21" t="str">
        <f t="shared" si="1888"/>
        <v/>
      </c>
      <c r="AY363" s="20" t="str">
        <f t="shared" si="1794"/>
        <v/>
      </c>
      <c r="AZ363" s="21" t="e">
        <f t="shared" si="1889"/>
        <v>#N/A</v>
      </c>
      <c r="BA363" s="20" t="str">
        <f t="shared" si="1796"/>
        <v/>
      </c>
      <c r="BB363" s="161"/>
      <c r="BC363" s="161"/>
      <c r="BD363" s="199"/>
      <c r="BE363" s="20" t="str">
        <f>CONCATENATE(J360," Acción preventiva"," 4")</f>
        <v>ADMBS  Acción preventiva 4</v>
      </c>
      <c r="BF363" s="22"/>
      <c r="BG363" s="22"/>
      <c r="BH363" s="22"/>
      <c r="BI363" s="20">
        <f t="shared" si="1864"/>
        <v>0</v>
      </c>
      <c r="BJ363" s="20"/>
      <c r="BK363" s="20"/>
      <c r="BL363" s="20"/>
      <c r="BM363" s="20"/>
      <c r="BN363" s="20"/>
      <c r="BO363" s="20"/>
      <c r="BP363" s="20"/>
      <c r="BQ363" s="20"/>
      <c r="BR363" s="20"/>
      <c r="BS363" s="20"/>
      <c r="BT363" s="20"/>
      <c r="BU363" s="20"/>
      <c r="BV363" s="200"/>
      <c r="BW363" s="37"/>
      <c r="BX363" s="37"/>
      <c r="BY363" s="37"/>
      <c r="BZ363" s="37"/>
      <c r="CA363" s="37"/>
      <c r="CB363" s="37"/>
      <c r="CC363" s="37"/>
      <c r="CD363" s="37"/>
      <c r="CE363" s="37"/>
      <c r="CF363" s="37"/>
      <c r="CG363" s="37"/>
      <c r="CH363" s="37"/>
      <c r="CI363" s="37">
        <f t="shared" si="1710"/>
        <v>0</v>
      </c>
      <c r="CJ363" s="38"/>
      <c r="CK363" s="23"/>
      <c r="CL363" s="24"/>
      <c r="CM363" s="168"/>
      <c r="CN363" s="25" t="e">
        <f t="shared" ref="CN363" si="1892">1-(CL363/CM360)</f>
        <v>#DIV/0!</v>
      </c>
      <c r="CO363" s="23" t="e" cm="1">
        <f t="array" ref="CO363">+_xlfn.IFS(CN363&lt;0.8,"Cambio",CN363&lt;0.9,"Revisión de control",CN363&gt;0.89,"Se mantiene")</f>
        <v>#DIV/0!</v>
      </c>
      <c r="CP363" s="144"/>
      <c r="CQ363" s="144"/>
      <c r="CR363" s="144"/>
      <c r="CS363" s="144"/>
      <c r="CT363" s="25">
        <f t="shared" si="1887"/>
        <v>1</v>
      </c>
    </row>
    <row r="364" spans="1:98" ht="60" hidden="1" customHeight="1" x14ac:dyDescent="0.35">
      <c r="A364" s="147"/>
      <c r="B364" s="227" t="s">
        <v>158</v>
      </c>
      <c r="C364" s="148" t="s">
        <v>159</v>
      </c>
      <c r="D364" s="172" t="str">
        <f>VLOOKUP(B364,Datos!$B$65:$F$80,3,FALSE)</f>
        <v>Gestionar la administración y mantenimiento de bienes y servicios necesarios para la ejecución de los procesos de la entidad</v>
      </c>
      <c r="E364" s="175" t="str">
        <f>VLOOKUP(B364,Datos!$B$65:$F$80,5,FALSE)</f>
        <v>La posibilidad de incumplir con la administración y mantenimiento de bienes y servicios necesarios para la ejecución de los procesos de la entidad</v>
      </c>
      <c r="F364" s="172" t="str">
        <f>VLOOKUP(B364,Datos!$B$65:$F$80,4,FALSE)</f>
        <v>Desde la recepción de los bienes y servicios, hasta la disposición final de los bienes y el recibido a satisfacción de los servicios</v>
      </c>
      <c r="G364" s="208" t="s">
        <v>319</v>
      </c>
      <c r="H364" s="157"/>
      <c r="I364" s="181">
        <f t="shared" ref="I364" si="1893">IF(K364="",0,1)</f>
        <v>0</v>
      </c>
      <c r="J364" s="159" t="str">
        <f t="shared" ref="J364" si="1894">CONCATENATE(C364," ",K364)</f>
        <v xml:space="preserve">ADMBS </v>
      </c>
      <c r="K364" s="159"/>
      <c r="L364" s="184"/>
      <c r="M364" s="185">
        <f ca="1">+TODAY()-L364</f>
        <v>46151</v>
      </c>
      <c r="N364" s="162"/>
      <c r="O364" s="191"/>
      <c r="P364" s="181" t="e">
        <f>VLOOKUP(O364,Datos!$B$20:$D$25,3,FALSE)</f>
        <v>#N/A</v>
      </c>
      <c r="Q364" s="191"/>
      <c r="R364" s="181" t="e">
        <f>VLOOKUP(Q364,Datos!$C$20:$D$25,2,FALSE)</f>
        <v>#N/A</v>
      </c>
      <c r="S364" s="181" t="e">
        <f t="shared" ref="S364" si="1895">+IF(P364="",R364,IF(R364="",P364,IF(P364&gt;R364,P364,R364)))</f>
        <v>#N/A</v>
      </c>
      <c r="T364" s="181" t="e" cm="1">
        <f t="array" ref="T364">_xlfn.IFS(S364=P364,O364,S364=R364,Q364)</f>
        <v>#N/A</v>
      </c>
      <c r="U364" s="157"/>
      <c r="V364" s="162"/>
      <c r="W364" s="162"/>
      <c r="X364" s="194" t="str">
        <f t="shared" ref="X364" si="1896">CONCATENATE("Posibilidad de"," ",U364," ",V364," debido ",W364)</f>
        <v xml:space="preserve">Posibilidad de   debido </v>
      </c>
      <c r="Y364" s="159"/>
      <c r="Z364" s="159"/>
      <c r="AA364" s="159"/>
      <c r="AB364" s="159"/>
      <c r="AC364" s="159"/>
      <c r="AD364" s="195"/>
      <c r="AE364" s="157" t="str">
        <f t="shared" ref="AE364" si="1897">IF(AD364&lt;=0,"",IF(AD364&lt;=2,"Muy Baja",IF(AD364&lt;=24,"Baja",IF(AD364&lt;=500,"Media",IF(AD364&lt;=5000,"Alta","Muy Alta")))))</f>
        <v/>
      </c>
      <c r="AF364" s="158" t="str">
        <f t="shared" ref="AF364" si="1898">IF(AE364="","",IF(AE364="Muy Baja",0.2,IF(AE364="Baja",0.4,IF(AE364="Media",0.6,IF(AE364="Alta",0.8,IF(AE364="Muy Alta",1,))))))</f>
        <v/>
      </c>
      <c r="AG364" s="158" t="e">
        <f t="shared" ref="AG364" si="1899">+T364</f>
        <v>#N/A</v>
      </c>
      <c r="AH364" s="157" t="e" cm="1">
        <f t="array" ref="AH364">_xlfn.IFS(AG364=Datos!$C$6,"Leve",AG364=Datos!$D$6,"Leve",AG364=Datos!$C$7,"Menor",AG364=Datos!$D$7,"Menor",AG364=Datos!$C$8,"Moderado",AG364=Datos!$D$8,"Moderado",AG364=Datos!$C$9,"Mayor",AG364=Datos!$D$9,"Mayor",AG364=Datos!$C$10,"Catastrófico",AG364=Datos!$D$10,"Catastrófico")</f>
        <v>#N/A</v>
      </c>
      <c r="AI364" s="158" t="e">
        <f t="shared" ref="AI364" si="1900">IF(AH364="","",IF(AH364="Leve",0.2,IF(AH364="Menor",0.4,IF(AH364="Moderado",0.6,IF(AH364="Mayor",0.8,IF(AH364="Catastrófico",1,))))))</f>
        <v>#N/A</v>
      </c>
      <c r="AJ364" s="157" t="e">
        <f t="shared" ref="AJ364" si="1901">IF(OR(AND(AE364="Muy Baja",AH364="Leve"),AND(AE364="Muy Baja",AH364="Menor"),AND(AE364="Baja",AH364="Leve")),"Bajo",IF(OR(AND(AE364="Muy baja",AH364="Moderado"),AND(AE364="Baja",AH364="Menor"),AND(AE364="Baja",AH364="Moderado"),AND(AE364="Media",AH364="Leve"),AND(AE364="Media",AH364="Menor"),AND(AE364="Media",AH364="Moderado"),AND(AE364="Alta",AH364="Leve"),AND(AE364="Alta",AH364="Menor")),"Moderado",IF(OR(AND(AE364="Muy Baja",AH364="Mayor"),AND(AE364="Baja",AH364="Mayor"),AND(AE364="Media",AH364="Mayor"),AND(AE364="Alta",AH364="Moderado"),AND(AE364="Alta",AH364="Mayor"),AND(AE364="Muy Alta",AH364="Leve"),AND(AE364="Muy Alta",AH364="Menor"),AND(AE364="Muy Alta",AH364="Moderado"),AND(AE364="Muy Alta",AH364="Mayor")),"Alto",IF(OR(AND(AE364="Muy Baja",AH364="Catastrófico"),AND(AE364="Baja",AH364="Catastrófico"),AND(AE364="Media",AH364="Catastrófico"),AND(AE364="Alta",AH364="Catastrófico"),AND(AE364="Muy Alta",AH364="Catastrófico")),"Extremo",""))))</f>
        <v>#N/A</v>
      </c>
      <c r="AK364" s="196" t="e" cm="1">
        <f t="array" ref="AK364">_xlfn.IFS(AJ364="Bajo","Aceptar",AJ364="Moderado","Reducir",AJ364="Alto","Reducir",AJ364="Extremo","Reducir")</f>
        <v>#N/A</v>
      </c>
      <c r="AL364" s="20" t="str">
        <f>CONCATENATE(J364," Control"," 1")</f>
        <v>ADMBS  Control 1</v>
      </c>
      <c r="AM364" s="123"/>
      <c r="AN364" s="123"/>
      <c r="AO364" s="123"/>
      <c r="AP364" s="22" t="str">
        <f>CONCATENATE(AM364," ",AN364," a través de ",AO364)</f>
        <v xml:space="preserve">  a través de </v>
      </c>
      <c r="AQ364" s="20"/>
      <c r="AR364" s="20" t="str">
        <f t="shared" si="1859"/>
        <v/>
      </c>
      <c r="AS364" s="20"/>
      <c r="AT364" s="20" t="str">
        <f t="shared" si="1860"/>
        <v/>
      </c>
      <c r="AU364" s="20"/>
      <c r="AV364" s="20"/>
      <c r="AW364" s="20"/>
      <c r="AX364" s="21" t="str">
        <f t="shared" ref="AX364" si="1902">+IF(AR364="Probabilidad",AF364-(AF364*AT364),AF364)</f>
        <v/>
      </c>
      <c r="AY364" s="20" t="str">
        <f t="shared" si="1794"/>
        <v/>
      </c>
      <c r="AZ364" s="21" t="e">
        <f t="shared" ref="AZ364" si="1903">+IF(AR364="Impacto",AI364-(AI364*AT364),AI364)</f>
        <v>#N/A</v>
      </c>
      <c r="BA364" s="20" t="str">
        <f t="shared" si="1796"/>
        <v/>
      </c>
      <c r="BB364" s="159" t="str">
        <f t="shared" ref="BB364" si="1904">IF(OR(AND(AY367="Muy Baja",BA367="Leve"),AND(AY367="Muy Baja",BA367="Menor"),AND(AY367="Baja",BA367="Leve")),"Bajo",IF(OR(AND(AY367="Muy baja",BA367="Moderado"),AND(AY367="Baja",BA367="Menor"),AND(AY367="Baja",BA367="Moderado"),AND(AY367="Media",BA367="Leve"),AND(AY367="Media",BA367="Menor"),AND(AY367="Media",BA367="Moderado"),AND(AY367="Alta",BA367="Leve"),AND(AY367="Alta",BA367="Menor")),"Moderado",IF(OR(AND(AY367="Muy Baja",BA367="Mayor"),AND(AY367="Baja",BA367="Mayor"),AND(AY367="Media",BA367="Mayor"),AND(AY367="Alta",BA367="Moderado"),AND(AY367="Alta",BA367="Mayor"),AND(AY367="Muy Alta",BA367="Leve"),AND(AY367="Muy Alta",BA367="Menor"),AND(AY367="Muy Alta",BA367="Moderado"),AND(AY367="Muy Alta",BA367="Mayor")),"Alto",IF(OR(AND(AY367="Muy Baja",BA367="Catastrófico"),AND(AY367="Baja",BA367="Catastrófico"),AND(AY367="Media",BA367="Catastrófico"),AND(AY367="Alta",BA367="Catastrófico"),AND(AY367="Muy Alta",BA367="Catastrófico")),"Extremo",""))))</f>
        <v/>
      </c>
      <c r="BC364" s="159" t="e" cm="1">
        <f t="array" ref="BC364">_xlfn.IFS(BB364="Bajo","Aceptar",BB364="Moderado","Reducir",BB364="Alto","Reducir",BB364="Extremo","Reducir")</f>
        <v>#N/A</v>
      </c>
      <c r="BD364" s="197" t="e" cm="1">
        <f t="array" ref="BD364">_xlfn.IFS(BC364="Aceptar","No",BC364="Reducir","Si")</f>
        <v>#N/A</v>
      </c>
      <c r="BE364" s="20" t="str">
        <f>CONCATENATE(J364," Acción preventiva"," 1")</f>
        <v>ADMBS  Acción preventiva 1</v>
      </c>
      <c r="BF364" s="123"/>
      <c r="BG364" s="123"/>
      <c r="BH364" s="123"/>
      <c r="BI364" s="124">
        <f t="shared" ref="BI364:BI367" si="1905">+SUM(BJ364:BU364)</f>
        <v>0</v>
      </c>
      <c r="BJ364" s="124"/>
      <c r="BK364" s="124"/>
      <c r="BL364" s="124"/>
      <c r="BM364" s="124"/>
      <c r="BN364" s="124"/>
      <c r="BO364" s="124"/>
      <c r="BP364" s="124"/>
      <c r="BQ364" s="124"/>
      <c r="BR364" s="124"/>
      <c r="BS364" s="124"/>
      <c r="BT364" s="124"/>
      <c r="BU364" s="124"/>
      <c r="BV364" s="200"/>
      <c r="BW364" s="37"/>
      <c r="BX364" s="37"/>
      <c r="BY364" s="37"/>
      <c r="BZ364" s="37"/>
      <c r="CA364" s="37"/>
      <c r="CB364" s="37"/>
      <c r="CC364" s="37"/>
      <c r="CD364" s="37"/>
      <c r="CE364" s="37"/>
      <c r="CF364" s="37"/>
      <c r="CG364" s="37"/>
      <c r="CH364" s="37"/>
      <c r="CI364" s="37">
        <f t="shared" si="1710"/>
        <v>0</v>
      </c>
      <c r="CJ364" s="38"/>
      <c r="CK364" s="23"/>
      <c r="CL364" s="24"/>
      <c r="CM364" s="166">
        <f t="shared" ref="CM364" si="1906">+AD364</f>
        <v>0</v>
      </c>
      <c r="CN364" s="25" t="e">
        <f t="shared" ref="CN364" si="1907">1-(CL364/CM364)</f>
        <v>#DIV/0!</v>
      </c>
      <c r="CO364" s="23" t="e" cm="1">
        <f t="array" ref="CO364">+_xlfn.IFS(CN364&lt;0.8,"Cambio",CN364&lt;0.9,"Revisión de control",CN364&gt;0.89,"Se mantiene")</f>
        <v>#DIV/0!</v>
      </c>
      <c r="CP364" s="144"/>
      <c r="CQ364" s="144"/>
      <c r="CR364" s="144"/>
      <c r="CS364" s="144"/>
      <c r="CT364" s="25">
        <f t="shared" ref="CT364:CT367" si="1908">(_xlfn.IFS(CK364="",1,CK364="SI",0)+_xlfn.IFS(CP364="",1,CP364="SI",1,CP364="NO",0)+_xlfn.IFS(CQ364="",1,CQ364="SI",1,CQ364="NO",0)+_xlfn.IFS(CR364="",1,CR364="SI",1,CR364="NO",0)+_xlfn.IFS(CS364="",1,CS364="SI",1,CS364="NO",0))/5</f>
        <v>1</v>
      </c>
    </row>
    <row r="365" spans="1:98" ht="60" hidden="1" customHeight="1" x14ac:dyDescent="0.35">
      <c r="A365" s="147"/>
      <c r="B365" s="228"/>
      <c r="C365" s="148" t="s">
        <v>159</v>
      </c>
      <c r="D365" s="173"/>
      <c r="E365" s="176"/>
      <c r="F365" s="173"/>
      <c r="G365" s="208"/>
      <c r="H365" s="157"/>
      <c r="I365" s="182"/>
      <c r="J365" s="160"/>
      <c r="K365" s="160"/>
      <c r="L365" s="184"/>
      <c r="M365" s="186"/>
      <c r="N365" s="162"/>
      <c r="O365" s="192"/>
      <c r="P365" s="182"/>
      <c r="Q365" s="192"/>
      <c r="R365" s="182"/>
      <c r="S365" s="182"/>
      <c r="T365" s="182"/>
      <c r="U365" s="157"/>
      <c r="V365" s="162"/>
      <c r="W365" s="162"/>
      <c r="X365" s="194"/>
      <c r="Y365" s="160"/>
      <c r="Z365" s="160"/>
      <c r="AA365" s="160"/>
      <c r="AB365" s="160"/>
      <c r="AC365" s="160"/>
      <c r="AD365" s="195"/>
      <c r="AE365" s="157"/>
      <c r="AF365" s="158"/>
      <c r="AG365" s="157"/>
      <c r="AH365" s="157"/>
      <c r="AI365" s="158"/>
      <c r="AJ365" s="157"/>
      <c r="AK365" s="196"/>
      <c r="AL365" s="20" t="str">
        <f>CONCATENATE(J364," Control"," 2")</f>
        <v>ADMBS  Control 2</v>
      </c>
      <c r="AM365" s="123"/>
      <c r="AN365" s="123"/>
      <c r="AO365" s="123"/>
      <c r="AP365" s="22" t="str">
        <f>CONCATENATE(AM365," ",AN365," a través de ",AO365)</f>
        <v xml:space="preserve">  a través de </v>
      </c>
      <c r="AQ365" s="20"/>
      <c r="AR365" s="20" t="str">
        <f t="shared" si="1859"/>
        <v/>
      </c>
      <c r="AS365" s="20"/>
      <c r="AT365" s="20" t="str">
        <f t="shared" si="1860"/>
        <v/>
      </c>
      <c r="AU365" s="20"/>
      <c r="AV365" s="20"/>
      <c r="AW365" s="20"/>
      <c r="AX365" s="21" t="str">
        <f t="shared" ref="AX365:AX367" si="1909">+IF(AR365="Probabilidad",AX364-(AX364*AT365),AX364)</f>
        <v/>
      </c>
      <c r="AY365" s="20" t="str">
        <f t="shared" si="1794"/>
        <v/>
      </c>
      <c r="AZ365" s="21" t="e">
        <f t="shared" ref="AZ365:AZ367" si="1910">+IF(AR365="Impacto",AZ364-(AZ364*AT365),AZ364)</f>
        <v>#N/A</v>
      </c>
      <c r="BA365" s="20" t="str">
        <f t="shared" si="1796"/>
        <v/>
      </c>
      <c r="BB365" s="160"/>
      <c r="BC365" s="160"/>
      <c r="BD365" s="198"/>
      <c r="BE365" s="20" t="str">
        <f>CONCATENATE(J364," Acción preventiva"," 2")</f>
        <v>ADMBS  Acción preventiva 2</v>
      </c>
      <c r="BF365" s="123"/>
      <c r="BG365" s="123"/>
      <c r="BH365" s="123"/>
      <c r="BI365" s="124">
        <f t="shared" si="1905"/>
        <v>0</v>
      </c>
      <c r="BJ365" s="124"/>
      <c r="BK365" s="124"/>
      <c r="BL365" s="124"/>
      <c r="BM365" s="124"/>
      <c r="BN365" s="124"/>
      <c r="BO365" s="124"/>
      <c r="BP365" s="124"/>
      <c r="BQ365" s="124"/>
      <c r="BR365" s="124"/>
      <c r="BS365" s="124"/>
      <c r="BT365" s="124"/>
      <c r="BU365" s="124"/>
      <c r="BV365" s="200"/>
      <c r="BW365" s="37"/>
      <c r="BX365" s="37"/>
      <c r="BY365" s="37"/>
      <c r="BZ365" s="37"/>
      <c r="CA365" s="37"/>
      <c r="CB365" s="37"/>
      <c r="CC365" s="37"/>
      <c r="CD365" s="37"/>
      <c r="CE365" s="37"/>
      <c r="CF365" s="37"/>
      <c r="CG365" s="37"/>
      <c r="CH365" s="37"/>
      <c r="CI365" s="37">
        <f t="shared" si="1710"/>
        <v>0</v>
      </c>
      <c r="CJ365" s="38"/>
      <c r="CK365" s="23"/>
      <c r="CL365" s="24"/>
      <c r="CM365" s="167"/>
      <c r="CN365" s="25" t="e">
        <f t="shared" ref="CN365" si="1911">1-(CL365/CM364)</f>
        <v>#DIV/0!</v>
      </c>
      <c r="CO365" s="23" t="e" cm="1">
        <f t="array" ref="CO365">+_xlfn.IFS(CN365&lt;0.8,"Cambio",CN365&lt;0.9,"Revisión de control",CN365&gt;0.89,"Se mantiene")</f>
        <v>#DIV/0!</v>
      </c>
      <c r="CP365" s="144"/>
      <c r="CQ365" s="144"/>
      <c r="CR365" s="144"/>
      <c r="CS365" s="144"/>
      <c r="CT365" s="25">
        <f t="shared" si="1908"/>
        <v>1</v>
      </c>
    </row>
    <row r="366" spans="1:98" ht="60" hidden="1" customHeight="1" x14ac:dyDescent="0.35">
      <c r="A366" s="147"/>
      <c r="B366" s="228"/>
      <c r="C366" s="148" t="s">
        <v>159</v>
      </c>
      <c r="D366" s="173"/>
      <c r="E366" s="176"/>
      <c r="F366" s="173"/>
      <c r="G366" s="208"/>
      <c r="H366" s="157"/>
      <c r="I366" s="182"/>
      <c r="J366" s="160"/>
      <c r="K366" s="160"/>
      <c r="L366" s="184"/>
      <c r="M366" s="186"/>
      <c r="N366" s="162"/>
      <c r="O366" s="192"/>
      <c r="P366" s="182"/>
      <c r="Q366" s="192"/>
      <c r="R366" s="182"/>
      <c r="S366" s="182"/>
      <c r="T366" s="182"/>
      <c r="U366" s="157"/>
      <c r="V366" s="162"/>
      <c r="W366" s="162"/>
      <c r="X366" s="194"/>
      <c r="Y366" s="160"/>
      <c r="Z366" s="160"/>
      <c r="AA366" s="160"/>
      <c r="AB366" s="160"/>
      <c r="AC366" s="160"/>
      <c r="AD366" s="195"/>
      <c r="AE366" s="157"/>
      <c r="AF366" s="158"/>
      <c r="AG366" s="157"/>
      <c r="AH366" s="157"/>
      <c r="AI366" s="158"/>
      <c r="AJ366" s="157"/>
      <c r="AK366" s="196"/>
      <c r="AL366" s="20" t="str">
        <f>CONCATENATE(J364," Control"," 3")</f>
        <v>ADMBS  Control 3</v>
      </c>
      <c r="AM366" s="22"/>
      <c r="AN366" s="22"/>
      <c r="AO366" s="22"/>
      <c r="AP366" s="22" t="str">
        <f>CONCATENATE(AM366," ",AN366," a través de ",AO366)</f>
        <v xml:space="preserve">  a través de </v>
      </c>
      <c r="AQ366" s="20"/>
      <c r="AR366" s="20" t="str">
        <f t="shared" si="1859"/>
        <v/>
      </c>
      <c r="AS366" s="20"/>
      <c r="AT366" s="20" t="str">
        <f t="shared" si="1860"/>
        <v/>
      </c>
      <c r="AU366" s="20"/>
      <c r="AV366" s="20"/>
      <c r="AW366" s="20"/>
      <c r="AX366" s="21" t="str">
        <f t="shared" si="1909"/>
        <v/>
      </c>
      <c r="AY366" s="20" t="str">
        <f t="shared" si="1794"/>
        <v/>
      </c>
      <c r="AZ366" s="21" t="e">
        <f t="shared" si="1910"/>
        <v>#N/A</v>
      </c>
      <c r="BA366" s="20" t="str">
        <f t="shared" si="1796"/>
        <v/>
      </c>
      <c r="BB366" s="160"/>
      <c r="BC366" s="160"/>
      <c r="BD366" s="198"/>
      <c r="BE366" s="20" t="str">
        <f>CONCATENATE(J364," Acción preventiva"," 3")</f>
        <v>ADMBS  Acción preventiva 3</v>
      </c>
      <c r="BF366" s="22"/>
      <c r="BG366" s="22"/>
      <c r="BH366" s="20"/>
      <c r="BI366" s="20">
        <f t="shared" si="1905"/>
        <v>0</v>
      </c>
      <c r="BJ366" s="20"/>
      <c r="BK366" s="20"/>
      <c r="BL366" s="20"/>
      <c r="BM366" s="20"/>
      <c r="BN366" s="20"/>
      <c r="BO366" s="20"/>
      <c r="BP366" s="20"/>
      <c r="BQ366" s="20"/>
      <c r="BR366" s="20"/>
      <c r="BS366" s="20"/>
      <c r="BT366" s="20"/>
      <c r="BU366" s="20"/>
      <c r="BV366" s="200"/>
      <c r="BW366" s="37"/>
      <c r="BX366" s="37"/>
      <c r="BY366" s="37"/>
      <c r="BZ366" s="37"/>
      <c r="CA366" s="37"/>
      <c r="CB366" s="37"/>
      <c r="CC366" s="37"/>
      <c r="CD366" s="37"/>
      <c r="CE366" s="37"/>
      <c r="CF366" s="37"/>
      <c r="CG366" s="37"/>
      <c r="CH366" s="37"/>
      <c r="CI366" s="37">
        <f t="shared" si="1710"/>
        <v>0</v>
      </c>
      <c r="CJ366" s="38"/>
      <c r="CK366" s="23"/>
      <c r="CL366" s="24"/>
      <c r="CM366" s="167"/>
      <c r="CN366" s="25" t="e">
        <f t="shared" ref="CN366" si="1912">1-(CL366/CM364)</f>
        <v>#DIV/0!</v>
      </c>
      <c r="CO366" s="23" t="e" cm="1">
        <f t="array" ref="CO366">+_xlfn.IFS(CN366&lt;0.8,"Cambio",CN366&lt;0.9,"Revisión de control",CN366&gt;0.89,"Se mantiene")</f>
        <v>#DIV/0!</v>
      </c>
      <c r="CP366" s="144"/>
      <c r="CQ366" s="144"/>
      <c r="CR366" s="144"/>
      <c r="CS366" s="144"/>
      <c r="CT366" s="25">
        <f t="shared" si="1908"/>
        <v>1</v>
      </c>
    </row>
    <row r="367" spans="1:98" ht="60" hidden="1" customHeight="1" x14ac:dyDescent="0.35">
      <c r="A367" s="147"/>
      <c r="B367" s="229"/>
      <c r="C367" s="148" t="s">
        <v>159</v>
      </c>
      <c r="D367" s="174"/>
      <c r="E367" s="177"/>
      <c r="F367" s="174"/>
      <c r="G367" s="208"/>
      <c r="H367" s="157"/>
      <c r="I367" s="183"/>
      <c r="J367" s="161"/>
      <c r="K367" s="161"/>
      <c r="L367" s="184"/>
      <c r="M367" s="187"/>
      <c r="N367" s="162"/>
      <c r="O367" s="193"/>
      <c r="P367" s="183"/>
      <c r="Q367" s="193"/>
      <c r="R367" s="183"/>
      <c r="S367" s="183"/>
      <c r="T367" s="183"/>
      <c r="U367" s="157"/>
      <c r="V367" s="162"/>
      <c r="W367" s="162"/>
      <c r="X367" s="194"/>
      <c r="Y367" s="161"/>
      <c r="Z367" s="161"/>
      <c r="AA367" s="161"/>
      <c r="AB367" s="161"/>
      <c r="AC367" s="161"/>
      <c r="AD367" s="195"/>
      <c r="AE367" s="157"/>
      <c r="AF367" s="158"/>
      <c r="AG367" s="157"/>
      <c r="AH367" s="157"/>
      <c r="AI367" s="158"/>
      <c r="AJ367" s="157"/>
      <c r="AK367" s="196"/>
      <c r="AL367" s="20" t="str">
        <f>CONCATENATE(J364," Control"," 4")</f>
        <v>ADMBS  Control 4</v>
      </c>
      <c r="AM367" s="22"/>
      <c r="AN367" s="22"/>
      <c r="AO367" s="22"/>
      <c r="AP367" s="22" t="str">
        <f>CONCATENATE(AM367," ",AN367," a través de ",AO367)</f>
        <v xml:space="preserve">  a través de </v>
      </c>
      <c r="AQ367" s="20"/>
      <c r="AR367" s="20" t="str">
        <f t="shared" si="1859"/>
        <v/>
      </c>
      <c r="AS367" s="20"/>
      <c r="AT367" s="20" t="str">
        <f t="shared" si="1860"/>
        <v/>
      </c>
      <c r="AU367" s="20"/>
      <c r="AV367" s="20"/>
      <c r="AW367" s="20"/>
      <c r="AX367" s="21" t="str">
        <f t="shared" si="1909"/>
        <v/>
      </c>
      <c r="AY367" s="20" t="str">
        <f t="shared" si="1794"/>
        <v/>
      </c>
      <c r="AZ367" s="21" t="e">
        <f t="shared" si="1910"/>
        <v>#N/A</v>
      </c>
      <c r="BA367" s="20" t="str">
        <f t="shared" si="1796"/>
        <v/>
      </c>
      <c r="BB367" s="161"/>
      <c r="BC367" s="161"/>
      <c r="BD367" s="199"/>
      <c r="BE367" s="20" t="str">
        <f>CONCATENATE(J364," Acción preventiva"," 4")</f>
        <v>ADMBS  Acción preventiva 4</v>
      </c>
      <c r="BF367" s="22"/>
      <c r="BG367" s="22"/>
      <c r="BH367" s="20"/>
      <c r="BI367" s="20">
        <f t="shared" si="1905"/>
        <v>0</v>
      </c>
      <c r="BJ367" s="20"/>
      <c r="BK367" s="20"/>
      <c r="BL367" s="20"/>
      <c r="BM367" s="20"/>
      <c r="BN367" s="20"/>
      <c r="BO367" s="20"/>
      <c r="BP367" s="20"/>
      <c r="BQ367" s="20"/>
      <c r="BR367" s="20"/>
      <c r="BS367" s="20"/>
      <c r="BT367" s="20"/>
      <c r="BU367" s="20"/>
      <c r="BV367" s="200"/>
      <c r="BW367" s="37"/>
      <c r="BX367" s="37"/>
      <c r="BY367" s="37"/>
      <c r="BZ367" s="37"/>
      <c r="CA367" s="37"/>
      <c r="CB367" s="37"/>
      <c r="CC367" s="37"/>
      <c r="CD367" s="37"/>
      <c r="CE367" s="37"/>
      <c r="CF367" s="37"/>
      <c r="CG367" s="37"/>
      <c r="CH367" s="37"/>
      <c r="CI367" s="37">
        <f t="shared" si="1710"/>
        <v>0</v>
      </c>
      <c r="CJ367" s="38"/>
      <c r="CK367" s="23"/>
      <c r="CL367" s="24"/>
      <c r="CM367" s="168"/>
      <c r="CN367" s="25" t="e">
        <f t="shared" ref="CN367" si="1913">1-(CL367/CM364)</f>
        <v>#DIV/0!</v>
      </c>
      <c r="CO367" s="23" t="e" cm="1">
        <f t="array" ref="CO367">+_xlfn.IFS(CN367&lt;0.8,"Cambio",CN367&lt;0.9,"Revisión de control",CN367&gt;0.89,"Se mantiene")</f>
        <v>#DIV/0!</v>
      </c>
      <c r="CP367" s="144"/>
      <c r="CQ367" s="144"/>
      <c r="CR367" s="144"/>
      <c r="CS367" s="144"/>
      <c r="CT367" s="25">
        <f t="shared" si="1908"/>
        <v>1</v>
      </c>
    </row>
    <row r="368" spans="1:98" ht="60" hidden="1" customHeight="1" x14ac:dyDescent="0.35">
      <c r="A368" s="147"/>
      <c r="B368" s="227" t="s">
        <v>158</v>
      </c>
      <c r="C368" s="148" t="s">
        <v>159</v>
      </c>
      <c r="D368" s="172" t="str">
        <f>VLOOKUP(B368,Datos!$B$65:$F$80,3,FALSE)</f>
        <v>Gestionar la administración y mantenimiento de bienes y servicios necesarios para la ejecución de los procesos de la entidad</v>
      </c>
      <c r="E368" s="175" t="str">
        <f>VLOOKUP(B368,Datos!$B$65:$F$80,5,FALSE)</f>
        <v>La posibilidad de incumplir con la administración y mantenimiento de bienes y servicios necesarios para la ejecución de los procesos de la entidad</v>
      </c>
      <c r="F368" s="172" t="str">
        <f>VLOOKUP(B368,Datos!$B$65:$F$80,4,FALSE)</f>
        <v>Desde la recepción de los bienes y servicios, hasta la disposición final de los bienes y el recibido a satisfacción de los servicios</v>
      </c>
      <c r="G368" s="208" t="s">
        <v>665</v>
      </c>
      <c r="H368" s="157"/>
      <c r="I368" s="181">
        <f t="shared" ref="I368" si="1914">IF(K368="",0,1)</f>
        <v>0</v>
      </c>
      <c r="J368" s="159" t="str">
        <f t="shared" ref="J368" si="1915">CONCATENATE(C368," ",K368)</f>
        <v xml:space="preserve">ADMBS </v>
      </c>
      <c r="K368" s="159"/>
      <c r="L368" s="184"/>
      <c r="M368" s="185">
        <f ca="1">+TODAY()-L368</f>
        <v>46151</v>
      </c>
      <c r="N368" s="188"/>
      <c r="O368" s="191"/>
      <c r="P368" s="181" t="e">
        <f>VLOOKUP(O368,Datos!$B$20:$D$25,3,FALSE)</f>
        <v>#N/A</v>
      </c>
      <c r="Q368" s="191"/>
      <c r="R368" s="181" t="e">
        <f>VLOOKUP(Q368,Datos!$C$20:$D$25,2,FALSE)</f>
        <v>#N/A</v>
      </c>
      <c r="S368" s="181" t="e">
        <f t="shared" ref="S368" si="1916">+IF(P368="",R368,IF(R368="",P368,IF(P368&gt;R368,P368,R368)))</f>
        <v>#N/A</v>
      </c>
      <c r="T368" s="181" t="e" cm="1">
        <f t="array" ref="T368">_xlfn.IFS(S368=P368,O368,S368=R368,Q368)</f>
        <v>#N/A</v>
      </c>
      <c r="U368" s="157"/>
      <c r="V368" s="162"/>
      <c r="W368" s="162"/>
      <c r="X368" s="194" t="str">
        <f t="shared" ref="X368" si="1917">CONCATENATE("Posibilidad de"," ",U368," ",V368," debido ",W368)</f>
        <v xml:space="preserve">Posibilidad de   debido </v>
      </c>
      <c r="Y368" s="159"/>
      <c r="Z368" s="159"/>
      <c r="AA368" s="163"/>
      <c r="AB368" s="163"/>
      <c r="AC368" s="163"/>
      <c r="AD368" s="195"/>
      <c r="AE368" s="157" t="str">
        <f t="shared" ref="AE368" si="1918">IF(AD368&lt;=0,"",IF(AD368&lt;=2,"Muy Baja",IF(AD368&lt;=24,"Baja",IF(AD368&lt;=500,"Media",IF(AD368&lt;=5000,"Alta","Muy Alta")))))</f>
        <v/>
      </c>
      <c r="AF368" s="158" t="str">
        <f t="shared" ref="AF368" si="1919">IF(AE368="","",IF(AE368="Muy Baja",0.2,IF(AE368="Baja",0.4,IF(AE368="Media",0.6,IF(AE368="Alta",0.8,IF(AE368="Muy Alta",1,))))))</f>
        <v/>
      </c>
      <c r="AG368" s="158" t="e">
        <f t="shared" ref="AG368" si="1920">+T368</f>
        <v>#N/A</v>
      </c>
      <c r="AH368" s="157" t="e" cm="1">
        <f t="array" ref="AH368">_xlfn.IFS(AG368=Datos!$C$6,"Leve",AG368=Datos!$D$6,"Leve",AG368=Datos!$C$7,"Menor",AG368=Datos!$D$7,"Menor",AG368=Datos!$C$8,"Moderado",AG368=Datos!$D$8,"Moderado",AG368=Datos!$C$9,"Mayor",AG368=Datos!$D$9,"Mayor",AG368=Datos!$C$10,"Catastrófico",AG368=Datos!$D$10,"Catastrófico")</f>
        <v>#N/A</v>
      </c>
      <c r="AI368" s="158" t="e">
        <f t="shared" ref="AI368" si="1921">IF(AH368="","",IF(AH368="Leve",0.2,IF(AH368="Menor",0.4,IF(AH368="Moderado",0.6,IF(AH368="Mayor",0.8,IF(AH368="Catastrófico",1,))))))</f>
        <v>#N/A</v>
      </c>
      <c r="AJ368" s="157" t="e">
        <f t="shared" ref="AJ368" si="1922">IF(OR(AND(AE368="Muy Baja",AH368="Leve"),AND(AE368="Muy Baja",AH368="Menor"),AND(AE368="Baja",AH368="Leve")),"Bajo",IF(OR(AND(AE368="Muy baja",AH368="Moderado"),AND(AE368="Baja",AH368="Menor"),AND(AE368="Baja",AH368="Moderado"),AND(AE368="Media",AH368="Leve"),AND(AE368="Media",AH368="Menor"),AND(AE368="Media",AH368="Moderado"),AND(AE368="Alta",AH368="Leve"),AND(AE368="Alta",AH368="Menor")),"Moderado",IF(OR(AND(AE368="Muy Baja",AH368="Mayor"),AND(AE368="Baja",AH368="Mayor"),AND(AE368="Media",AH368="Mayor"),AND(AE368="Alta",AH368="Moderado"),AND(AE368="Alta",AH368="Mayor"),AND(AE368="Muy Alta",AH368="Leve"),AND(AE368="Muy Alta",AH368="Menor"),AND(AE368="Muy Alta",AH368="Moderado"),AND(AE368="Muy Alta",AH368="Mayor")),"Alto",IF(OR(AND(AE368="Muy Baja",AH368="Catastrófico"),AND(AE368="Baja",AH368="Catastrófico"),AND(AE368="Media",AH368="Catastrófico"),AND(AE368="Alta",AH368="Catastrófico"),AND(AE368="Muy Alta",AH368="Catastrófico")),"Extremo",""))))</f>
        <v>#N/A</v>
      </c>
      <c r="AK368" s="196" t="e" cm="1">
        <f t="array" ref="AK368">_xlfn.IFS(AJ368="Bajo","Aceptar",AJ368="Moderado","Reducir",AJ368="Alto","Reducir",AJ368="Extremo","Reducir")</f>
        <v>#N/A</v>
      </c>
      <c r="AL368" s="20" t="str">
        <f>CONCATENATE(J368," Control"," 1")</f>
        <v>ADMBS  Control 1</v>
      </c>
      <c r="AM368" s="22"/>
      <c r="AN368" s="22"/>
      <c r="AO368" s="22"/>
      <c r="AP368" s="22" t="str">
        <f t="shared" ref="AP368:AP371" si="1923">CONCATENATE(AM368," ",AN368," a través de ",AO368)</f>
        <v xml:space="preserve">  a través de </v>
      </c>
      <c r="AQ368" s="20"/>
      <c r="AR368" s="20" t="str">
        <f t="shared" si="1859"/>
        <v/>
      </c>
      <c r="AS368" s="20"/>
      <c r="AT368" s="20" t="str">
        <f t="shared" si="1860"/>
        <v/>
      </c>
      <c r="AU368" s="20"/>
      <c r="AV368" s="20"/>
      <c r="AW368" s="20"/>
      <c r="AX368" s="21" t="str">
        <f t="shared" ref="AX368" si="1924">+IF(AR368="Probabilidad",AF368-(AF368*AT368),AF368)</f>
        <v/>
      </c>
      <c r="AY368" s="20" t="str">
        <f t="shared" si="1794"/>
        <v/>
      </c>
      <c r="AZ368" s="21" t="e">
        <f t="shared" ref="AZ368" si="1925">+IF(AR368="Impacto",AI368-(AI368*AT368),AI368)</f>
        <v>#N/A</v>
      </c>
      <c r="BA368" s="20" t="str">
        <f t="shared" si="1796"/>
        <v/>
      </c>
      <c r="BB368" s="159" t="str">
        <f t="shared" ref="BB368" si="1926">IF(OR(AND(AY371="Muy Baja",BA371="Leve"),AND(AY371="Muy Baja",BA371="Menor"),AND(AY371="Baja",BA371="Leve")),"Bajo",IF(OR(AND(AY371="Muy baja",BA371="Moderado"),AND(AY371="Baja",BA371="Menor"),AND(AY371="Baja",BA371="Moderado"),AND(AY371="Media",BA371="Leve"),AND(AY371="Media",BA371="Menor"),AND(AY371="Media",BA371="Moderado"),AND(AY371="Alta",BA371="Leve"),AND(AY371="Alta",BA371="Menor")),"Moderado",IF(OR(AND(AY371="Muy Baja",BA371="Mayor"),AND(AY371="Baja",BA371="Mayor"),AND(AY371="Media",BA371="Mayor"),AND(AY371="Alta",BA371="Moderado"),AND(AY371="Alta",BA371="Mayor"),AND(AY371="Muy Alta",BA371="Leve"),AND(AY371="Muy Alta",BA371="Menor"),AND(AY371="Muy Alta",BA371="Moderado"),AND(AY371="Muy Alta",BA371="Mayor")),"Alto",IF(OR(AND(AY371="Muy Baja",BA371="Catastrófico"),AND(AY371="Baja",BA371="Catastrófico"),AND(AY371="Media",BA371="Catastrófico"),AND(AY371="Alta",BA371="Catastrófico"),AND(AY371="Muy Alta",BA371="Catastrófico")),"Extremo",""))))</f>
        <v/>
      </c>
      <c r="BC368" s="159" t="e" cm="1">
        <f t="array" ref="BC368">_xlfn.IFS(BB368="Bajo","Aceptar",BB368="Moderado","Reducir",BB368="Alto","Reducir",BB368="Extremo","Reducir")</f>
        <v>#N/A</v>
      </c>
      <c r="BD368" s="197" t="e" cm="1">
        <f t="array" ref="BD368">_xlfn.IFS(BC368="Aceptar","No",BC368="Reducir","Si")</f>
        <v>#N/A</v>
      </c>
      <c r="BE368" s="20" t="str">
        <f>CONCATENATE(J368," Acción preventiva"," 1")</f>
        <v>ADMBS  Acción preventiva 1</v>
      </c>
      <c r="BF368" s="22"/>
      <c r="BG368" s="22"/>
      <c r="BH368" s="22"/>
      <c r="BI368" s="20">
        <f t="shared" ref="BI368:BI375" si="1927">+SUM(BJ368:BU368)</f>
        <v>0</v>
      </c>
      <c r="BJ368" s="20"/>
      <c r="BK368" s="20"/>
      <c r="BL368" s="20"/>
      <c r="BM368" s="20"/>
      <c r="BN368" s="20"/>
      <c r="BO368" s="20"/>
      <c r="BP368" s="20"/>
      <c r="BQ368" s="20"/>
      <c r="BR368" s="20"/>
      <c r="BS368" s="20"/>
      <c r="BT368" s="20"/>
      <c r="BU368" s="20"/>
      <c r="BV368" s="200"/>
      <c r="BW368" s="37"/>
      <c r="BX368" s="37"/>
      <c r="BY368" s="37"/>
      <c r="BZ368" s="37"/>
      <c r="CA368" s="37"/>
      <c r="CB368" s="37"/>
      <c r="CC368" s="37"/>
      <c r="CD368" s="37"/>
      <c r="CE368" s="37"/>
      <c r="CF368" s="37"/>
      <c r="CG368" s="37"/>
      <c r="CH368" s="37"/>
      <c r="CI368" s="37">
        <f t="shared" si="1710"/>
        <v>0</v>
      </c>
      <c r="CJ368" s="38"/>
      <c r="CK368" s="23"/>
      <c r="CL368" s="24"/>
      <c r="CM368" s="166">
        <f t="shared" ref="CM368" si="1928">+AD368</f>
        <v>0</v>
      </c>
      <c r="CN368" s="25" t="e">
        <f t="shared" ref="CN368" si="1929">1-(CL368/CM368)</f>
        <v>#DIV/0!</v>
      </c>
      <c r="CO368" s="23" t="e" cm="1">
        <f t="array" ref="CO368">+_xlfn.IFS(CN368&lt;0.8,"Cambio",CN368&lt;0.9,"Revisión de control",CN368&gt;0.89,"Se mantiene")</f>
        <v>#DIV/0!</v>
      </c>
      <c r="CP368" s="144"/>
      <c r="CQ368" s="144"/>
      <c r="CR368" s="144"/>
      <c r="CS368" s="144"/>
      <c r="CT368" s="25">
        <f t="shared" ref="CT368:CT371" si="1930">(_xlfn.IFS(CK368="",1,CK368="SI",0)+_xlfn.IFS(CP368="",1,CP368="SI",1,CP368="NO",0)+_xlfn.IFS(CQ368="",1,CQ368="SI",1,CQ368="NO",0)+_xlfn.IFS(CR368="",1,CR368="SI",1,CR368="NO",0)+_xlfn.IFS(CS368="",1,CS368="SI",1,CS368="NO",0))/5</f>
        <v>1</v>
      </c>
    </row>
    <row r="369" spans="1:98" ht="60" hidden="1" customHeight="1" x14ac:dyDescent="0.35">
      <c r="A369" s="147"/>
      <c r="B369" s="228"/>
      <c r="C369" s="148" t="s">
        <v>159</v>
      </c>
      <c r="D369" s="173"/>
      <c r="E369" s="176"/>
      <c r="F369" s="173"/>
      <c r="G369" s="208"/>
      <c r="H369" s="157"/>
      <c r="I369" s="182"/>
      <c r="J369" s="160"/>
      <c r="K369" s="160"/>
      <c r="L369" s="184"/>
      <c r="M369" s="186"/>
      <c r="N369" s="189"/>
      <c r="O369" s="192"/>
      <c r="P369" s="182"/>
      <c r="Q369" s="192"/>
      <c r="R369" s="182"/>
      <c r="S369" s="182"/>
      <c r="T369" s="182"/>
      <c r="U369" s="157"/>
      <c r="V369" s="162"/>
      <c r="W369" s="162"/>
      <c r="X369" s="194"/>
      <c r="Y369" s="160"/>
      <c r="Z369" s="160"/>
      <c r="AA369" s="164"/>
      <c r="AB369" s="164"/>
      <c r="AC369" s="164"/>
      <c r="AD369" s="195"/>
      <c r="AE369" s="157"/>
      <c r="AF369" s="158"/>
      <c r="AG369" s="157"/>
      <c r="AH369" s="157"/>
      <c r="AI369" s="158"/>
      <c r="AJ369" s="157"/>
      <c r="AK369" s="196"/>
      <c r="AL369" s="20" t="str">
        <f>CONCATENATE(J368," Control"," 2")</f>
        <v>ADMBS  Control 2</v>
      </c>
      <c r="AM369" s="22"/>
      <c r="AN369" s="22"/>
      <c r="AO369" s="22"/>
      <c r="AP369" s="22" t="str">
        <f t="shared" si="1923"/>
        <v xml:space="preserve">  a través de </v>
      </c>
      <c r="AQ369" s="20"/>
      <c r="AR369" s="20" t="str">
        <f t="shared" si="1859"/>
        <v/>
      </c>
      <c r="AS369" s="20"/>
      <c r="AT369" s="20" t="str">
        <f t="shared" si="1860"/>
        <v/>
      </c>
      <c r="AU369" s="20"/>
      <c r="AV369" s="20"/>
      <c r="AW369" s="20"/>
      <c r="AX369" s="21" t="str">
        <f t="shared" ref="AX369:AX371" si="1931">+IF(AR369="Probabilidad",AX368-(AX368*AT369),AX368)</f>
        <v/>
      </c>
      <c r="AY369" s="20" t="str">
        <f t="shared" si="1794"/>
        <v/>
      </c>
      <c r="AZ369" s="21" t="e">
        <f t="shared" ref="AZ369:AZ371" si="1932">+IF(AR369="Impacto",AZ368-(AZ368*AT369),AZ368)</f>
        <v>#N/A</v>
      </c>
      <c r="BA369" s="20" t="str">
        <f t="shared" si="1796"/>
        <v/>
      </c>
      <c r="BB369" s="160"/>
      <c r="BC369" s="160"/>
      <c r="BD369" s="198"/>
      <c r="BE369" s="20" t="str">
        <f>CONCATENATE(J368," Acción preventiva"," 2")</f>
        <v>ADMBS  Acción preventiva 2</v>
      </c>
      <c r="BF369" s="22"/>
      <c r="BG369" s="22"/>
      <c r="BH369" s="22"/>
      <c r="BI369" s="20">
        <f t="shared" si="1927"/>
        <v>0</v>
      </c>
      <c r="BJ369" s="20"/>
      <c r="BK369" s="20"/>
      <c r="BL369" s="20"/>
      <c r="BM369" s="20"/>
      <c r="BN369" s="20"/>
      <c r="BO369" s="20"/>
      <c r="BP369" s="20"/>
      <c r="BQ369" s="20"/>
      <c r="BR369" s="20"/>
      <c r="BS369" s="20"/>
      <c r="BT369" s="20"/>
      <c r="BU369" s="20"/>
      <c r="BV369" s="200"/>
      <c r="BW369" s="37"/>
      <c r="BX369" s="37"/>
      <c r="BY369" s="37"/>
      <c r="BZ369" s="37"/>
      <c r="CA369" s="37"/>
      <c r="CB369" s="37"/>
      <c r="CC369" s="37"/>
      <c r="CD369" s="37"/>
      <c r="CE369" s="37"/>
      <c r="CF369" s="37"/>
      <c r="CG369" s="37"/>
      <c r="CH369" s="37"/>
      <c r="CI369" s="37">
        <f t="shared" si="1710"/>
        <v>0</v>
      </c>
      <c r="CJ369" s="38"/>
      <c r="CK369" s="23"/>
      <c r="CL369" s="24"/>
      <c r="CM369" s="167"/>
      <c r="CN369" s="25" t="e">
        <f t="shared" ref="CN369" si="1933">1-(CL369/CM368)</f>
        <v>#DIV/0!</v>
      </c>
      <c r="CO369" s="23" t="e" cm="1">
        <f t="array" ref="CO369">+_xlfn.IFS(CN369&lt;0.8,"Cambio",CN369&lt;0.9,"Revisión de control",CN369&gt;0.89,"Se mantiene")</f>
        <v>#DIV/0!</v>
      </c>
      <c r="CP369" s="144"/>
      <c r="CQ369" s="144"/>
      <c r="CR369" s="144"/>
      <c r="CS369" s="144"/>
      <c r="CT369" s="25">
        <f t="shared" si="1930"/>
        <v>1</v>
      </c>
    </row>
    <row r="370" spans="1:98" ht="60" hidden="1" customHeight="1" x14ac:dyDescent="0.35">
      <c r="A370" s="147"/>
      <c r="B370" s="228"/>
      <c r="C370" s="148" t="s">
        <v>159</v>
      </c>
      <c r="D370" s="173"/>
      <c r="E370" s="176"/>
      <c r="F370" s="173"/>
      <c r="G370" s="208"/>
      <c r="H370" s="157"/>
      <c r="I370" s="182"/>
      <c r="J370" s="160"/>
      <c r="K370" s="160"/>
      <c r="L370" s="184"/>
      <c r="M370" s="186"/>
      <c r="N370" s="189"/>
      <c r="O370" s="192"/>
      <c r="P370" s="182"/>
      <c r="Q370" s="192"/>
      <c r="R370" s="182"/>
      <c r="S370" s="182"/>
      <c r="T370" s="182"/>
      <c r="U370" s="157"/>
      <c r="V370" s="162"/>
      <c r="W370" s="162"/>
      <c r="X370" s="194"/>
      <c r="Y370" s="160"/>
      <c r="Z370" s="160"/>
      <c r="AA370" s="164"/>
      <c r="AB370" s="164"/>
      <c r="AC370" s="164"/>
      <c r="AD370" s="195"/>
      <c r="AE370" s="157"/>
      <c r="AF370" s="158"/>
      <c r="AG370" s="157"/>
      <c r="AH370" s="157"/>
      <c r="AI370" s="158"/>
      <c r="AJ370" s="157"/>
      <c r="AK370" s="196"/>
      <c r="AL370" s="20" t="str">
        <f>CONCATENATE(J368," Control"," 3")</f>
        <v>ADMBS  Control 3</v>
      </c>
      <c r="AM370" s="22"/>
      <c r="AN370" s="22"/>
      <c r="AO370" s="22"/>
      <c r="AP370" s="22" t="str">
        <f t="shared" si="1923"/>
        <v xml:space="preserve">  a través de </v>
      </c>
      <c r="AQ370" s="20"/>
      <c r="AR370" s="20" t="str">
        <f t="shared" si="1859"/>
        <v/>
      </c>
      <c r="AS370" s="20"/>
      <c r="AT370" s="20" t="str">
        <f t="shared" si="1860"/>
        <v/>
      </c>
      <c r="AU370" s="20"/>
      <c r="AV370" s="20"/>
      <c r="AW370" s="20"/>
      <c r="AX370" s="21" t="str">
        <f t="shared" si="1931"/>
        <v/>
      </c>
      <c r="AY370" s="20" t="str">
        <f t="shared" si="1794"/>
        <v/>
      </c>
      <c r="AZ370" s="21" t="e">
        <f t="shared" si="1932"/>
        <v>#N/A</v>
      </c>
      <c r="BA370" s="20" t="str">
        <f t="shared" si="1796"/>
        <v/>
      </c>
      <c r="BB370" s="160"/>
      <c r="BC370" s="160"/>
      <c r="BD370" s="198"/>
      <c r="BE370" s="20" t="str">
        <f>CONCATENATE(J368," Acción preventiva"," 3")</f>
        <v>ADMBS  Acción preventiva 3</v>
      </c>
      <c r="BF370" s="22"/>
      <c r="BG370" s="22"/>
      <c r="BH370" s="22"/>
      <c r="BI370" s="20">
        <f t="shared" si="1927"/>
        <v>0</v>
      </c>
      <c r="BJ370" s="20"/>
      <c r="BK370" s="20"/>
      <c r="BL370" s="20"/>
      <c r="BM370" s="20"/>
      <c r="BN370" s="20"/>
      <c r="BO370" s="20"/>
      <c r="BP370" s="20"/>
      <c r="BQ370" s="20"/>
      <c r="BR370" s="20"/>
      <c r="BS370" s="20"/>
      <c r="BT370" s="20"/>
      <c r="BU370" s="20"/>
      <c r="BV370" s="200"/>
      <c r="BW370" s="37"/>
      <c r="BX370" s="37"/>
      <c r="BY370" s="37"/>
      <c r="BZ370" s="37"/>
      <c r="CA370" s="37"/>
      <c r="CB370" s="37"/>
      <c r="CC370" s="37"/>
      <c r="CD370" s="37"/>
      <c r="CE370" s="37"/>
      <c r="CF370" s="37"/>
      <c r="CG370" s="37"/>
      <c r="CH370" s="37"/>
      <c r="CI370" s="37">
        <f t="shared" si="1710"/>
        <v>0</v>
      </c>
      <c r="CJ370" s="38"/>
      <c r="CK370" s="23"/>
      <c r="CL370" s="24"/>
      <c r="CM370" s="167"/>
      <c r="CN370" s="25" t="e">
        <f t="shared" ref="CN370" si="1934">1-(CL370/CM368)</f>
        <v>#DIV/0!</v>
      </c>
      <c r="CO370" s="23" t="e" cm="1">
        <f t="array" ref="CO370">+_xlfn.IFS(CN370&lt;0.8,"Cambio",CN370&lt;0.9,"Revisión de control",CN370&gt;0.89,"Se mantiene")</f>
        <v>#DIV/0!</v>
      </c>
      <c r="CP370" s="144"/>
      <c r="CQ370" s="144"/>
      <c r="CR370" s="144"/>
      <c r="CS370" s="144"/>
      <c r="CT370" s="25">
        <f t="shared" si="1930"/>
        <v>1</v>
      </c>
    </row>
    <row r="371" spans="1:98" ht="60" hidden="1" customHeight="1" x14ac:dyDescent="0.35">
      <c r="A371" s="147"/>
      <c r="B371" s="229"/>
      <c r="C371" s="148" t="s">
        <v>159</v>
      </c>
      <c r="D371" s="174"/>
      <c r="E371" s="177"/>
      <c r="F371" s="174"/>
      <c r="G371" s="208"/>
      <c r="H371" s="157"/>
      <c r="I371" s="183"/>
      <c r="J371" s="161"/>
      <c r="K371" s="161"/>
      <c r="L371" s="184"/>
      <c r="M371" s="187"/>
      <c r="N371" s="190"/>
      <c r="O371" s="193"/>
      <c r="P371" s="183"/>
      <c r="Q371" s="193"/>
      <c r="R371" s="183"/>
      <c r="S371" s="183"/>
      <c r="T371" s="183"/>
      <c r="U371" s="157"/>
      <c r="V371" s="162"/>
      <c r="W371" s="162"/>
      <c r="X371" s="194"/>
      <c r="Y371" s="161"/>
      <c r="Z371" s="161"/>
      <c r="AA371" s="165"/>
      <c r="AB371" s="165"/>
      <c r="AC371" s="165"/>
      <c r="AD371" s="195"/>
      <c r="AE371" s="157"/>
      <c r="AF371" s="158"/>
      <c r="AG371" s="157"/>
      <c r="AH371" s="157"/>
      <c r="AI371" s="158"/>
      <c r="AJ371" s="157"/>
      <c r="AK371" s="196"/>
      <c r="AL371" s="20" t="str">
        <f>CONCATENATE(J368," Control"," 4")</f>
        <v>ADMBS  Control 4</v>
      </c>
      <c r="AM371" s="22"/>
      <c r="AN371" s="22"/>
      <c r="AO371" s="22"/>
      <c r="AP371" s="22" t="str">
        <f t="shared" si="1923"/>
        <v xml:space="preserve">  a través de </v>
      </c>
      <c r="AQ371" s="20"/>
      <c r="AR371" s="20" t="str">
        <f t="shared" si="1859"/>
        <v/>
      </c>
      <c r="AS371" s="20"/>
      <c r="AT371" s="20" t="str">
        <f t="shared" si="1860"/>
        <v/>
      </c>
      <c r="AU371" s="20"/>
      <c r="AV371" s="20"/>
      <c r="AW371" s="20"/>
      <c r="AX371" s="21" t="str">
        <f t="shared" si="1931"/>
        <v/>
      </c>
      <c r="AY371" s="20" t="str">
        <f t="shared" si="1794"/>
        <v/>
      </c>
      <c r="AZ371" s="21" t="e">
        <f t="shared" si="1932"/>
        <v>#N/A</v>
      </c>
      <c r="BA371" s="20" t="str">
        <f t="shared" si="1796"/>
        <v/>
      </c>
      <c r="BB371" s="161"/>
      <c r="BC371" s="161"/>
      <c r="BD371" s="199"/>
      <c r="BE371" s="20" t="str">
        <f>CONCATENATE(J368," Acción preventiva"," 4")</f>
        <v>ADMBS  Acción preventiva 4</v>
      </c>
      <c r="BF371" s="22"/>
      <c r="BG371" s="22"/>
      <c r="BH371" s="22"/>
      <c r="BI371" s="20">
        <f t="shared" si="1927"/>
        <v>0</v>
      </c>
      <c r="BJ371" s="20"/>
      <c r="BK371" s="20"/>
      <c r="BL371" s="20"/>
      <c r="BM371" s="20"/>
      <c r="BN371" s="20"/>
      <c r="BO371" s="20"/>
      <c r="BP371" s="20"/>
      <c r="BQ371" s="20"/>
      <c r="BR371" s="20"/>
      <c r="BS371" s="20"/>
      <c r="BT371" s="20"/>
      <c r="BU371" s="20"/>
      <c r="BV371" s="200"/>
      <c r="BW371" s="37"/>
      <c r="BX371" s="37"/>
      <c r="BY371" s="37"/>
      <c r="BZ371" s="37"/>
      <c r="CA371" s="37"/>
      <c r="CB371" s="37"/>
      <c r="CC371" s="37"/>
      <c r="CD371" s="37"/>
      <c r="CE371" s="37"/>
      <c r="CF371" s="37"/>
      <c r="CG371" s="37"/>
      <c r="CH371" s="37"/>
      <c r="CI371" s="37">
        <f t="shared" si="1710"/>
        <v>0</v>
      </c>
      <c r="CJ371" s="38"/>
      <c r="CK371" s="23"/>
      <c r="CL371" s="24"/>
      <c r="CM371" s="168"/>
      <c r="CN371" s="25" t="e">
        <f t="shared" ref="CN371" si="1935">1-(CL371/CM368)</f>
        <v>#DIV/0!</v>
      </c>
      <c r="CO371" s="23" t="e" cm="1">
        <f t="array" ref="CO371">+_xlfn.IFS(CN371&lt;0.8,"Cambio",CN371&lt;0.9,"Revisión de control",CN371&gt;0.89,"Se mantiene")</f>
        <v>#DIV/0!</v>
      </c>
      <c r="CP371" s="144"/>
      <c r="CQ371" s="144"/>
      <c r="CR371" s="144"/>
      <c r="CS371" s="144"/>
      <c r="CT371" s="25">
        <f t="shared" si="1930"/>
        <v>1</v>
      </c>
    </row>
    <row r="372" spans="1:98" ht="60" hidden="1" customHeight="1" x14ac:dyDescent="0.35">
      <c r="A372" s="147"/>
      <c r="B372" s="227" t="s">
        <v>158</v>
      </c>
      <c r="C372" s="148" t="s">
        <v>159</v>
      </c>
      <c r="D372" s="172" t="str">
        <f>VLOOKUP(B372,Datos!$B$65:$F$80,3,FALSE)</f>
        <v>Gestionar la administración y mantenimiento de bienes y servicios necesarios para la ejecución de los procesos de la entidad</v>
      </c>
      <c r="E372" s="175" t="str">
        <f>VLOOKUP(B372,Datos!$B$65:$F$80,5,FALSE)</f>
        <v>La posibilidad de incumplir con la administración y mantenimiento de bienes y servicios necesarios para la ejecución de los procesos de la entidad</v>
      </c>
      <c r="F372" s="172" t="str">
        <f>VLOOKUP(B372,Datos!$B$65:$F$80,4,FALSE)</f>
        <v>Desde la recepción de los bienes y servicios, hasta la disposición final de los bienes y el recibido a satisfacción de los servicios</v>
      </c>
      <c r="G372" s="208" t="s">
        <v>666</v>
      </c>
      <c r="H372" s="157"/>
      <c r="I372" s="181">
        <f t="shared" ref="I372" si="1936">IF(K372="",0,1)</f>
        <v>0</v>
      </c>
      <c r="J372" s="159" t="str">
        <f t="shared" ref="J372" si="1937">CONCATENATE(C372," ",K372)</f>
        <v xml:space="preserve">ADMBS </v>
      </c>
      <c r="K372" s="159"/>
      <c r="L372" s="184"/>
      <c r="M372" s="185">
        <f ca="1">+TODAY()-L372</f>
        <v>46151</v>
      </c>
      <c r="N372" s="188"/>
      <c r="O372" s="191"/>
      <c r="P372" s="181" t="e">
        <f>VLOOKUP(O372,Datos!$B$20:$D$25,3,FALSE)</f>
        <v>#N/A</v>
      </c>
      <c r="Q372" s="191"/>
      <c r="R372" s="181" t="e">
        <f>VLOOKUP(Q372,Datos!$C$20:$D$25,2,FALSE)</f>
        <v>#N/A</v>
      </c>
      <c r="S372" s="181" t="e">
        <f t="shared" ref="S372" si="1938">+IF(P372="",R372,IF(R372="",P372,IF(P372&gt;R372,P372,R372)))</f>
        <v>#N/A</v>
      </c>
      <c r="T372" s="181" t="e" cm="1">
        <f t="array" ref="T372">_xlfn.IFS(S372=P372,O372,S372=R372,Q372)</f>
        <v>#N/A</v>
      </c>
      <c r="U372" s="157"/>
      <c r="V372" s="162"/>
      <c r="W372" s="162"/>
      <c r="X372" s="194" t="str">
        <f t="shared" ref="X372" si="1939">CONCATENATE("Posibilidad de"," ",U372," ",V372," debido ",W372)</f>
        <v xml:space="preserve">Posibilidad de   debido </v>
      </c>
      <c r="Y372" s="159"/>
      <c r="Z372" s="159"/>
      <c r="AA372" s="163"/>
      <c r="AB372" s="163"/>
      <c r="AC372" s="163"/>
      <c r="AD372" s="195"/>
      <c r="AE372" s="157" t="str">
        <f t="shared" ref="AE372" si="1940">IF(AD372&lt;=0,"",IF(AD372&lt;=2,"Muy Baja",IF(AD372&lt;=24,"Baja",IF(AD372&lt;=500,"Media",IF(AD372&lt;=5000,"Alta","Muy Alta")))))</f>
        <v/>
      </c>
      <c r="AF372" s="158" t="str">
        <f t="shared" ref="AF372" si="1941">IF(AE372="","",IF(AE372="Muy Baja",0.2,IF(AE372="Baja",0.4,IF(AE372="Media",0.6,IF(AE372="Alta",0.8,IF(AE372="Muy Alta",1,))))))</f>
        <v/>
      </c>
      <c r="AG372" s="158" t="e">
        <f t="shared" ref="AG372" si="1942">+T372</f>
        <v>#N/A</v>
      </c>
      <c r="AH372" s="157" t="e" cm="1">
        <f t="array" ref="AH372">_xlfn.IFS(AG372=Datos!$C$6,"Leve",AG372=Datos!$D$6,"Leve",AG372=Datos!$C$7,"Menor",AG372=Datos!$D$7,"Menor",AG372=Datos!$C$8,"Moderado",AG372=Datos!$D$8,"Moderado",AG372=Datos!$C$9,"Mayor",AG372=Datos!$D$9,"Mayor",AG372=Datos!$C$10,"Catastrófico",AG372=Datos!$D$10,"Catastrófico")</f>
        <v>#N/A</v>
      </c>
      <c r="AI372" s="158" t="e">
        <f t="shared" ref="AI372" si="1943">IF(AH372="","",IF(AH372="Leve",0.2,IF(AH372="Menor",0.4,IF(AH372="Moderado",0.6,IF(AH372="Mayor",0.8,IF(AH372="Catastrófico",1,))))))</f>
        <v>#N/A</v>
      </c>
      <c r="AJ372" s="157" t="e">
        <f t="shared" ref="AJ372" si="1944">IF(OR(AND(AE372="Muy Baja",AH372="Leve"),AND(AE372="Muy Baja",AH372="Menor"),AND(AE372="Baja",AH372="Leve")),"Bajo",IF(OR(AND(AE372="Muy baja",AH372="Moderado"),AND(AE372="Baja",AH372="Menor"),AND(AE372="Baja",AH372="Moderado"),AND(AE372="Media",AH372="Leve"),AND(AE372="Media",AH372="Menor"),AND(AE372="Media",AH372="Moderado"),AND(AE372="Alta",AH372="Leve"),AND(AE372="Alta",AH372="Menor")),"Moderado",IF(OR(AND(AE372="Muy Baja",AH372="Mayor"),AND(AE372="Baja",AH372="Mayor"),AND(AE372="Media",AH372="Mayor"),AND(AE372="Alta",AH372="Moderado"),AND(AE372="Alta",AH372="Mayor"),AND(AE372="Muy Alta",AH372="Leve"),AND(AE372="Muy Alta",AH372="Menor"),AND(AE372="Muy Alta",AH372="Moderado"),AND(AE372="Muy Alta",AH372="Mayor")),"Alto",IF(OR(AND(AE372="Muy Baja",AH372="Catastrófico"),AND(AE372="Baja",AH372="Catastrófico"),AND(AE372="Media",AH372="Catastrófico"),AND(AE372="Alta",AH372="Catastrófico"),AND(AE372="Muy Alta",AH372="Catastrófico")),"Extremo",""))))</f>
        <v>#N/A</v>
      </c>
      <c r="AK372" s="196" t="e" cm="1">
        <f t="array" ref="AK372">_xlfn.IFS(AJ372="Bajo","Aceptar",AJ372="Moderado","Reducir",AJ372="Alto","Reducir",AJ372="Extremo","Reducir")</f>
        <v>#N/A</v>
      </c>
      <c r="AL372" s="20" t="str">
        <f>CONCATENATE(J372," Control"," 1")</f>
        <v>ADMBS  Control 1</v>
      </c>
      <c r="AM372" s="22"/>
      <c r="AN372" s="22"/>
      <c r="AO372" s="22"/>
      <c r="AP372" s="22" t="str">
        <f t="shared" ref="AP372:AP375" si="1945">CONCATENATE(AM372," ",AN372," a través de ",AO372)</f>
        <v xml:space="preserve">  a través de </v>
      </c>
      <c r="AQ372" s="20"/>
      <c r="AR372" s="20" t="str">
        <f t="shared" si="1859"/>
        <v/>
      </c>
      <c r="AS372" s="20"/>
      <c r="AT372" s="20" t="str">
        <f t="shared" si="1860"/>
        <v/>
      </c>
      <c r="AU372" s="20"/>
      <c r="AV372" s="20"/>
      <c r="AW372" s="20"/>
      <c r="AX372" s="21" t="str">
        <f t="shared" ref="AX372" si="1946">+IF(AR372="Probabilidad",AF372-(AF372*AT372),AF372)</f>
        <v/>
      </c>
      <c r="AY372" s="20" t="str">
        <f t="shared" si="1794"/>
        <v/>
      </c>
      <c r="AZ372" s="21" t="e">
        <f t="shared" ref="AZ372" si="1947">+IF(AR372="Impacto",AI372-(AI372*AT372),AI372)</f>
        <v>#N/A</v>
      </c>
      <c r="BA372" s="20" t="str">
        <f t="shared" si="1796"/>
        <v/>
      </c>
      <c r="BB372" s="159" t="str">
        <f t="shared" ref="BB372" si="1948">IF(OR(AND(AY375="Muy Baja",BA375="Leve"),AND(AY375="Muy Baja",BA375="Menor"),AND(AY375="Baja",BA375="Leve")),"Bajo",IF(OR(AND(AY375="Muy baja",BA375="Moderado"),AND(AY375="Baja",BA375="Menor"),AND(AY375="Baja",BA375="Moderado"),AND(AY375="Media",BA375="Leve"),AND(AY375="Media",BA375="Menor"),AND(AY375="Media",BA375="Moderado"),AND(AY375="Alta",BA375="Leve"),AND(AY375="Alta",BA375="Menor")),"Moderado",IF(OR(AND(AY375="Muy Baja",BA375="Mayor"),AND(AY375="Baja",BA375="Mayor"),AND(AY375="Media",BA375="Mayor"),AND(AY375="Alta",BA375="Moderado"),AND(AY375="Alta",BA375="Mayor"),AND(AY375="Muy Alta",BA375="Leve"),AND(AY375="Muy Alta",BA375="Menor"),AND(AY375="Muy Alta",BA375="Moderado"),AND(AY375="Muy Alta",BA375="Mayor")),"Alto",IF(OR(AND(AY375="Muy Baja",BA375="Catastrófico"),AND(AY375="Baja",BA375="Catastrófico"),AND(AY375="Media",BA375="Catastrófico"),AND(AY375="Alta",BA375="Catastrófico"),AND(AY375="Muy Alta",BA375="Catastrófico")),"Extremo",""))))</f>
        <v/>
      </c>
      <c r="BC372" s="159" t="e" cm="1">
        <f t="array" ref="BC372">_xlfn.IFS(BB372="Bajo","Aceptar",BB372="Moderado","Reducir",BB372="Alto","Reducir",BB372="Extremo","Reducir")</f>
        <v>#N/A</v>
      </c>
      <c r="BD372" s="197" t="e" cm="1">
        <f t="array" ref="BD372">_xlfn.IFS(BC372="Aceptar","No",BC372="Reducir","Si")</f>
        <v>#N/A</v>
      </c>
      <c r="BE372" s="20" t="str">
        <f>CONCATENATE(J372," Acción preventiva"," 1")</f>
        <v>ADMBS  Acción preventiva 1</v>
      </c>
      <c r="BF372" s="22"/>
      <c r="BG372" s="22"/>
      <c r="BH372" s="22"/>
      <c r="BI372" s="20">
        <f t="shared" si="1927"/>
        <v>0</v>
      </c>
      <c r="BJ372" s="20"/>
      <c r="BK372" s="20"/>
      <c r="BL372" s="20"/>
      <c r="BM372" s="20"/>
      <c r="BN372" s="20"/>
      <c r="BO372" s="20"/>
      <c r="BP372" s="20"/>
      <c r="BQ372" s="20"/>
      <c r="BR372" s="20"/>
      <c r="BS372" s="20"/>
      <c r="BT372" s="20"/>
      <c r="BU372" s="20"/>
      <c r="BV372" s="200"/>
      <c r="BW372" s="37"/>
      <c r="BX372" s="37"/>
      <c r="BY372" s="37"/>
      <c r="BZ372" s="37"/>
      <c r="CA372" s="37"/>
      <c r="CB372" s="37"/>
      <c r="CC372" s="37"/>
      <c r="CD372" s="37"/>
      <c r="CE372" s="37"/>
      <c r="CF372" s="37"/>
      <c r="CG372" s="37"/>
      <c r="CH372" s="37"/>
      <c r="CI372" s="37">
        <f t="shared" si="1710"/>
        <v>0</v>
      </c>
      <c r="CJ372" s="38"/>
      <c r="CK372" s="23"/>
      <c r="CL372" s="24"/>
      <c r="CM372" s="166">
        <f t="shared" ref="CM372" si="1949">+AD372</f>
        <v>0</v>
      </c>
      <c r="CN372" s="25" t="e">
        <f t="shared" ref="CN372" si="1950">1-(CL372/CM372)</f>
        <v>#DIV/0!</v>
      </c>
      <c r="CO372" s="23" t="e" cm="1">
        <f t="array" ref="CO372">+_xlfn.IFS(CN372&lt;0.8,"Cambio",CN372&lt;0.9,"Revisión de control",CN372&gt;0.89,"Se mantiene")</f>
        <v>#DIV/0!</v>
      </c>
      <c r="CP372" s="144"/>
      <c r="CQ372" s="144"/>
      <c r="CR372" s="144"/>
      <c r="CS372" s="144"/>
      <c r="CT372" s="25">
        <f t="shared" ref="CT372:CT375" si="1951">(_xlfn.IFS(CK372="",1,CK372="SI",0)+_xlfn.IFS(CP372="",1,CP372="SI",1,CP372="NO",0)+_xlfn.IFS(CQ372="",1,CQ372="SI",1,CQ372="NO",0)+_xlfn.IFS(CR372="",1,CR372="SI",1,CR372="NO",0)+_xlfn.IFS(CS372="",1,CS372="SI",1,CS372="NO",0))/5</f>
        <v>1</v>
      </c>
    </row>
    <row r="373" spans="1:98" ht="60" hidden="1" customHeight="1" x14ac:dyDescent="0.35">
      <c r="A373" s="147"/>
      <c r="B373" s="228"/>
      <c r="C373" s="148" t="s">
        <v>159</v>
      </c>
      <c r="D373" s="173"/>
      <c r="E373" s="176"/>
      <c r="F373" s="173"/>
      <c r="G373" s="208"/>
      <c r="H373" s="157"/>
      <c r="I373" s="182"/>
      <c r="J373" s="160"/>
      <c r="K373" s="160"/>
      <c r="L373" s="184"/>
      <c r="M373" s="186"/>
      <c r="N373" s="189"/>
      <c r="O373" s="192"/>
      <c r="P373" s="182"/>
      <c r="Q373" s="192"/>
      <c r="R373" s="182"/>
      <c r="S373" s="182"/>
      <c r="T373" s="182"/>
      <c r="U373" s="157"/>
      <c r="V373" s="162"/>
      <c r="W373" s="162"/>
      <c r="X373" s="194"/>
      <c r="Y373" s="160"/>
      <c r="Z373" s="160"/>
      <c r="AA373" s="164"/>
      <c r="AB373" s="164"/>
      <c r="AC373" s="164"/>
      <c r="AD373" s="195"/>
      <c r="AE373" s="157"/>
      <c r="AF373" s="158"/>
      <c r="AG373" s="157"/>
      <c r="AH373" s="157"/>
      <c r="AI373" s="158"/>
      <c r="AJ373" s="157"/>
      <c r="AK373" s="196"/>
      <c r="AL373" s="20" t="str">
        <f>CONCATENATE(J372," Control"," 2")</f>
        <v>ADMBS  Control 2</v>
      </c>
      <c r="AM373" s="22"/>
      <c r="AN373" s="22"/>
      <c r="AO373" s="22"/>
      <c r="AP373" s="22" t="str">
        <f t="shared" si="1945"/>
        <v xml:space="preserve">  a través de </v>
      </c>
      <c r="AQ373" s="20"/>
      <c r="AR373" s="20" t="str">
        <f t="shared" si="1859"/>
        <v/>
      </c>
      <c r="AS373" s="20"/>
      <c r="AT373" s="20" t="str">
        <f t="shared" si="1860"/>
        <v/>
      </c>
      <c r="AU373" s="20"/>
      <c r="AV373" s="20"/>
      <c r="AW373" s="20"/>
      <c r="AX373" s="21" t="str">
        <f t="shared" ref="AX373:AX375" si="1952">+IF(AR373="Probabilidad",AX372-(AX372*AT373),AX372)</f>
        <v/>
      </c>
      <c r="AY373" s="20" t="str">
        <f t="shared" si="1794"/>
        <v/>
      </c>
      <c r="AZ373" s="21" t="e">
        <f t="shared" ref="AZ373:AZ375" si="1953">+IF(AR373="Impacto",AZ372-(AZ372*AT373),AZ372)</f>
        <v>#N/A</v>
      </c>
      <c r="BA373" s="20" t="str">
        <f t="shared" si="1796"/>
        <v/>
      </c>
      <c r="BB373" s="160"/>
      <c r="BC373" s="160"/>
      <c r="BD373" s="198"/>
      <c r="BE373" s="20" t="str">
        <f>CONCATENATE(J372," Acción preventiva"," 2")</f>
        <v>ADMBS  Acción preventiva 2</v>
      </c>
      <c r="BF373" s="22"/>
      <c r="BG373" s="22"/>
      <c r="BH373" s="22"/>
      <c r="BI373" s="20">
        <f t="shared" si="1927"/>
        <v>0</v>
      </c>
      <c r="BJ373" s="20"/>
      <c r="BK373" s="20"/>
      <c r="BL373" s="20"/>
      <c r="BM373" s="20"/>
      <c r="BN373" s="20"/>
      <c r="BO373" s="20"/>
      <c r="BP373" s="20"/>
      <c r="BQ373" s="20"/>
      <c r="BR373" s="20"/>
      <c r="BS373" s="20"/>
      <c r="BT373" s="20"/>
      <c r="BU373" s="20"/>
      <c r="BV373" s="200"/>
      <c r="BW373" s="37"/>
      <c r="BX373" s="37"/>
      <c r="BY373" s="37"/>
      <c r="BZ373" s="37"/>
      <c r="CA373" s="37"/>
      <c r="CB373" s="37"/>
      <c r="CC373" s="37"/>
      <c r="CD373" s="37"/>
      <c r="CE373" s="37"/>
      <c r="CF373" s="37"/>
      <c r="CG373" s="37"/>
      <c r="CH373" s="37"/>
      <c r="CI373" s="37">
        <f t="shared" si="1710"/>
        <v>0</v>
      </c>
      <c r="CJ373" s="38"/>
      <c r="CK373" s="23"/>
      <c r="CL373" s="24"/>
      <c r="CM373" s="167"/>
      <c r="CN373" s="25" t="e">
        <f t="shared" ref="CN373" si="1954">1-(CL373/CM372)</f>
        <v>#DIV/0!</v>
      </c>
      <c r="CO373" s="23" t="e" cm="1">
        <f t="array" ref="CO373">+_xlfn.IFS(CN373&lt;0.8,"Cambio",CN373&lt;0.9,"Revisión de control",CN373&gt;0.89,"Se mantiene")</f>
        <v>#DIV/0!</v>
      </c>
      <c r="CP373" s="144"/>
      <c r="CQ373" s="144"/>
      <c r="CR373" s="144"/>
      <c r="CS373" s="144"/>
      <c r="CT373" s="25">
        <f t="shared" si="1951"/>
        <v>1</v>
      </c>
    </row>
    <row r="374" spans="1:98" ht="60" hidden="1" customHeight="1" x14ac:dyDescent="0.35">
      <c r="A374" s="147"/>
      <c r="B374" s="228"/>
      <c r="C374" s="148" t="s">
        <v>159</v>
      </c>
      <c r="D374" s="173"/>
      <c r="E374" s="176"/>
      <c r="F374" s="173"/>
      <c r="G374" s="208"/>
      <c r="H374" s="157"/>
      <c r="I374" s="182"/>
      <c r="J374" s="160"/>
      <c r="K374" s="160"/>
      <c r="L374" s="184"/>
      <c r="M374" s="186"/>
      <c r="N374" s="189"/>
      <c r="O374" s="192"/>
      <c r="P374" s="182"/>
      <c r="Q374" s="192"/>
      <c r="R374" s="182"/>
      <c r="S374" s="182"/>
      <c r="T374" s="182"/>
      <c r="U374" s="157"/>
      <c r="V374" s="162"/>
      <c r="W374" s="162"/>
      <c r="X374" s="194"/>
      <c r="Y374" s="160"/>
      <c r="Z374" s="160"/>
      <c r="AA374" s="164"/>
      <c r="AB374" s="164"/>
      <c r="AC374" s="164"/>
      <c r="AD374" s="195"/>
      <c r="AE374" s="157"/>
      <c r="AF374" s="158"/>
      <c r="AG374" s="157"/>
      <c r="AH374" s="157"/>
      <c r="AI374" s="158"/>
      <c r="AJ374" s="157"/>
      <c r="AK374" s="196"/>
      <c r="AL374" s="20" t="str">
        <f>CONCATENATE(J372," Control"," 3")</f>
        <v>ADMBS  Control 3</v>
      </c>
      <c r="AM374" s="22"/>
      <c r="AN374" s="22"/>
      <c r="AO374" s="22"/>
      <c r="AP374" s="22" t="str">
        <f t="shared" si="1945"/>
        <v xml:space="preserve">  a través de </v>
      </c>
      <c r="AQ374" s="20"/>
      <c r="AR374" s="20" t="str">
        <f t="shared" si="1859"/>
        <v/>
      </c>
      <c r="AS374" s="20"/>
      <c r="AT374" s="20" t="str">
        <f t="shared" si="1860"/>
        <v/>
      </c>
      <c r="AU374" s="20"/>
      <c r="AV374" s="20"/>
      <c r="AW374" s="20"/>
      <c r="AX374" s="21" t="str">
        <f t="shared" si="1952"/>
        <v/>
      </c>
      <c r="AY374" s="20" t="str">
        <f t="shared" si="1794"/>
        <v/>
      </c>
      <c r="AZ374" s="21" t="e">
        <f t="shared" si="1953"/>
        <v>#N/A</v>
      </c>
      <c r="BA374" s="20" t="str">
        <f t="shared" si="1796"/>
        <v/>
      </c>
      <c r="BB374" s="160"/>
      <c r="BC374" s="160"/>
      <c r="BD374" s="198"/>
      <c r="BE374" s="20" t="str">
        <f>CONCATENATE(J372," Acción preventiva"," 3")</f>
        <v>ADMBS  Acción preventiva 3</v>
      </c>
      <c r="BF374" s="22"/>
      <c r="BG374" s="22"/>
      <c r="BH374" s="22"/>
      <c r="BI374" s="20">
        <f t="shared" si="1927"/>
        <v>0</v>
      </c>
      <c r="BJ374" s="20"/>
      <c r="BK374" s="20"/>
      <c r="BL374" s="20"/>
      <c r="BM374" s="20"/>
      <c r="BN374" s="20"/>
      <c r="BO374" s="20"/>
      <c r="BP374" s="20"/>
      <c r="BQ374" s="20"/>
      <c r="BR374" s="20"/>
      <c r="BS374" s="20"/>
      <c r="BT374" s="20"/>
      <c r="BU374" s="20"/>
      <c r="BV374" s="200"/>
      <c r="BW374" s="37"/>
      <c r="BX374" s="37"/>
      <c r="BY374" s="37"/>
      <c r="BZ374" s="37"/>
      <c r="CA374" s="37"/>
      <c r="CB374" s="37"/>
      <c r="CC374" s="37"/>
      <c r="CD374" s="37"/>
      <c r="CE374" s="37"/>
      <c r="CF374" s="37"/>
      <c r="CG374" s="37"/>
      <c r="CH374" s="37"/>
      <c r="CI374" s="37">
        <f t="shared" si="1710"/>
        <v>0</v>
      </c>
      <c r="CJ374" s="38"/>
      <c r="CK374" s="23"/>
      <c r="CL374" s="24"/>
      <c r="CM374" s="167"/>
      <c r="CN374" s="25" t="e">
        <f t="shared" ref="CN374" si="1955">1-(CL374/CM372)</f>
        <v>#DIV/0!</v>
      </c>
      <c r="CO374" s="23" t="e" cm="1">
        <f t="array" ref="CO374">+_xlfn.IFS(CN374&lt;0.8,"Cambio",CN374&lt;0.9,"Revisión de control",CN374&gt;0.89,"Se mantiene")</f>
        <v>#DIV/0!</v>
      </c>
      <c r="CP374" s="144"/>
      <c r="CQ374" s="144"/>
      <c r="CR374" s="144"/>
      <c r="CS374" s="144"/>
      <c r="CT374" s="25">
        <f t="shared" si="1951"/>
        <v>1</v>
      </c>
    </row>
    <row r="375" spans="1:98" ht="60" hidden="1" customHeight="1" x14ac:dyDescent="0.35">
      <c r="A375" s="147"/>
      <c r="B375" s="229"/>
      <c r="C375" s="148" t="s">
        <v>159</v>
      </c>
      <c r="D375" s="174"/>
      <c r="E375" s="177"/>
      <c r="F375" s="174"/>
      <c r="G375" s="208"/>
      <c r="H375" s="157"/>
      <c r="I375" s="183"/>
      <c r="J375" s="161"/>
      <c r="K375" s="161"/>
      <c r="L375" s="184"/>
      <c r="M375" s="187"/>
      <c r="N375" s="190"/>
      <c r="O375" s="193"/>
      <c r="P375" s="183"/>
      <c r="Q375" s="193"/>
      <c r="R375" s="183"/>
      <c r="S375" s="183"/>
      <c r="T375" s="183"/>
      <c r="U375" s="157"/>
      <c r="V375" s="162"/>
      <c r="W375" s="162"/>
      <c r="X375" s="194"/>
      <c r="Y375" s="161"/>
      <c r="Z375" s="161"/>
      <c r="AA375" s="165"/>
      <c r="AB375" s="165"/>
      <c r="AC375" s="165"/>
      <c r="AD375" s="195"/>
      <c r="AE375" s="157"/>
      <c r="AF375" s="158"/>
      <c r="AG375" s="157"/>
      <c r="AH375" s="157"/>
      <c r="AI375" s="158"/>
      <c r="AJ375" s="157"/>
      <c r="AK375" s="196"/>
      <c r="AL375" s="20" t="str">
        <f>CONCATENATE(J372," Control"," 4")</f>
        <v>ADMBS  Control 4</v>
      </c>
      <c r="AM375" s="22"/>
      <c r="AN375" s="22"/>
      <c r="AO375" s="22"/>
      <c r="AP375" s="22" t="str">
        <f t="shared" si="1945"/>
        <v xml:space="preserve">  a través de </v>
      </c>
      <c r="AQ375" s="20"/>
      <c r="AR375" s="20" t="str">
        <f t="shared" si="1859"/>
        <v/>
      </c>
      <c r="AS375" s="20"/>
      <c r="AT375" s="20" t="str">
        <f t="shared" si="1860"/>
        <v/>
      </c>
      <c r="AU375" s="20"/>
      <c r="AV375" s="20"/>
      <c r="AW375" s="20"/>
      <c r="AX375" s="21" t="str">
        <f t="shared" si="1952"/>
        <v/>
      </c>
      <c r="AY375" s="20" t="str">
        <f t="shared" si="1794"/>
        <v/>
      </c>
      <c r="AZ375" s="21" t="e">
        <f t="shared" si="1953"/>
        <v>#N/A</v>
      </c>
      <c r="BA375" s="20" t="str">
        <f t="shared" si="1796"/>
        <v/>
      </c>
      <c r="BB375" s="161"/>
      <c r="BC375" s="161"/>
      <c r="BD375" s="199"/>
      <c r="BE375" s="20" t="str">
        <f>CONCATENATE(J372," Acción preventiva"," 4")</f>
        <v>ADMBS  Acción preventiva 4</v>
      </c>
      <c r="BF375" s="22"/>
      <c r="BG375" s="22"/>
      <c r="BH375" s="22"/>
      <c r="BI375" s="20">
        <f t="shared" si="1927"/>
        <v>0</v>
      </c>
      <c r="BJ375" s="20"/>
      <c r="BK375" s="20"/>
      <c r="BL375" s="20"/>
      <c r="BM375" s="20"/>
      <c r="BN375" s="20"/>
      <c r="BO375" s="20"/>
      <c r="BP375" s="20"/>
      <c r="BQ375" s="20"/>
      <c r="BR375" s="20"/>
      <c r="BS375" s="20"/>
      <c r="BT375" s="20"/>
      <c r="BU375" s="20"/>
      <c r="BV375" s="200"/>
      <c r="BW375" s="37"/>
      <c r="BX375" s="37"/>
      <c r="BY375" s="37"/>
      <c r="BZ375" s="37"/>
      <c r="CA375" s="37"/>
      <c r="CB375" s="37"/>
      <c r="CC375" s="37"/>
      <c r="CD375" s="37"/>
      <c r="CE375" s="37"/>
      <c r="CF375" s="37"/>
      <c r="CG375" s="37"/>
      <c r="CH375" s="37"/>
      <c r="CI375" s="37">
        <f t="shared" si="1710"/>
        <v>0</v>
      </c>
      <c r="CJ375" s="38"/>
      <c r="CK375" s="23"/>
      <c r="CL375" s="24"/>
      <c r="CM375" s="168"/>
      <c r="CN375" s="25" t="e">
        <f t="shared" ref="CN375" si="1956">1-(CL375/CM372)</f>
        <v>#DIV/0!</v>
      </c>
      <c r="CO375" s="23" t="e" cm="1">
        <f t="array" ref="CO375">+_xlfn.IFS(CN375&lt;0.8,"Cambio",CN375&lt;0.9,"Revisión de control",CN375&gt;0.89,"Se mantiene")</f>
        <v>#DIV/0!</v>
      </c>
      <c r="CP375" s="144"/>
      <c r="CQ375" s="144"/>
      <c r="CR375" s="144"/>
      <c r="CS375" s="144"/>
      <c r="CT375" s="25">
        <f t="shared" si="1951"/>
        <v>1</v>
      </c>
    </row>
    <row r="376" spans="1:98" ht="60" hidden="1" customHeight="1" x14ac:dyDescent="0.35">
      <c r="A376" s="147"/>
      <c r="B376" s="227" t="s">
        <v>158</v>
      </c>
      <c r="C376" s="148" t="s">
        <v>159</v>
      </c>
      <c r="D376" s="172" t="str">
        <f>VLOOKUP(B376,Datos!$B$65:$F$80,3,FALSE)</f>
        <v>Gestionar la administración y mantenimiento de bienes y servicios necesarios para la ejecución de los procesos de la entidad</v>
      </c>
      <c r="E376" s="175" t="str">
        <f>VLOOKUP(B376,Datos!$B$65:$F$80,5,FALSE)</f>
        <v>La posibilidad de incumplir con la administración y mantenimiento de bienes y servicios necesarios para la ejecución de los procesos de la entidad</v>
      </c>
      <c r="F376" s="172" t="str">
        <f>VLOOKUP(B376,Datos!$B$65:$F$80,4,FALSE)</f>
        <v>Desde la recepción de los bienes y servicios, hasta la disposición final de los bienes y el recibido a satisfacción de los servicios</v>
      </c>
      <c r="G376" s="208" t="s">
        <v>320</v>
      </c>
      <c r="H376" s="157"/>
      <c r="I376" s="181">
        <f t="shared" ref="I376" si="1957">IF(K376="",0,1)</f>
        <v>0</v>
      </c>
      <c r="J376" s="159" t="str">
        <f t="shared" ref="J376" si="1958">CONCATENATE(C376," ",K376)</f>
        <v xml:space="preserve">ADMBS </v>
      </c>
      <c r="K376" s="159"/>
      <c r="L376" s="184"/>
      <c r="M376" s="185">
        <f ca="1">+TODAY()-L376</f>
        <v>46151</v>
      </c>
      <c r="N376" s="188"/>
      <c r="O376" s="191"/>
      <c r="P376" s="181" t="e">
        <f>VLOOKUP(O376,Datos!$B$20:$D$25,3,FALSE)</f>
        <v>#N/A</v>
      </c>
      <c r="Q376" s="191"/>
      <c r="R376" s="181" t="e">
        <f>VLOOKUP(Q376,Datos!$C$20:$D$25,2,FALSE)</f>
        <v>#N/A</v>
      </c>
      <c r="S376" s="181" t="e">
        <f t="shared" ref="S376" si="1959">+IF(P376="",R376,IF(R376="",P376,IF(P376&gt;R376,P376,R376)))</f>
        <v>#N/A</v>
      </c>
      <c r="T376" s="181" t="e" cm="1">
        <f t="array" ref="T376">_xlfn.IFS(S376=P376,O376,S376=R376,Q376)</f>
        <v>#N/A</v>
      </c>
      <c r="U376" s="157"/>
      <c r="V376" s="162"/>
      <c r="W376" s="162"/>
      <c r="X376" s="194" t="str">
        <f t="shared" ref="X376" si="1960">CONCATENATE("Posibilidad de"," ",U376," ",V376," debido ",W376)</f>
        <v xml:space="preserve">Posibilidad de   debido </v>
      </c>
      <c r="Y376" s="159"/>
      <c r="Z376" s="159"/>
      <c r="AA376" s="159"/>
      <c r="AB376" s="163"/>
      <c r="AC376" s="163"/>
      <c r="AD376" s="195"/>
      <c r="AE376" s="157" t="str">
        <f t="shared" ref="AE376" si="1961">IF(AD376&lt;=0,"",IF(AD376&lt;=2,"Muy Baja",IF(AD376&lt;=24,"Baja",IF(AD376&lt;=500,"Media",IF(AD376&lt;=5000,"Alta","Muy Alta")))))</f>
        <v/>
      </c>
      <c r="AF376" s="158" t="str">
        <f t="shared" ref="AF376" si="1962">IF(AE376="","",IF(AE376="Muy Baja",0.2,IF(AE376="Baja",0.4,IF(AE376="Media",0.6,IF(AE376="Alta",0.8,IF(AE376="Muy Alta",1,))))))</f>
        <v/>
      </c>
      <c r="AG376" s="158" t="e">
        <f t="shared" ref="AG376" si="1963">+T376</f>
        <v>#N/A</v>
      </c>
      <c r="AH376" s="157" t="e" cm="1">
        <f t="array" ref="AH376">_xlfn.IFS(AG376=Datos!$C$6,"Leve",AG376=Datos!$D$6,"Leve",AG376=Datos!$C$7,"Menor",AG376=Datos!$D$7,"Menor",AG376=Datos!$C$8,"Moderado",AG376=Datos!$D$8,"Moderado",AG376=Datos!$C$9,"Mayor",AG376=Datos!$D$9,"Mayor",AG376=Datos!$C$10,"Catastrófico",AG376=Datos!$D$10,"Catastrófico")</f>
        <v>#N/A</v>
      </c>
      <c r="AI376" s="158" t="e">
        <f t="shared" ref="AI376" si="1964">IF(AH376="","",IF(AH376="Leve",0.2,IF(AH376="Menor",0.4,IF(AH376="Moderado",0.6,IF(AH376="Mayor",0.8,IF(AH376="Catastrófico",1,))))))</f>
        <v>#N/A</v>
      </c>
      <c r="AJ376" s="157" t="e">
        <f t="shared" ref="AJ376" si="1965">IF(OR(AND(AE376="Muy Baja",AH376="Leve"),AND(AE376="Muy Baja",AH376="Menor"),AND(AE376="Baja",AH376="Leve")),"Bajo",IF(OR(AND(AE376="Muy baja",AH376="Moderado"),AND(AE376="Baja",AH376="Menor"),AND(AE376="Baja",AH376="Moderado"),AND(AE376="Media",AH376="Leve"),AND(AE376="Media",AH376="Menor"),AND(AE376="Media",AH376="Moderado"),AND(AE376="Alta",AH376="Leve"),AND(AE376="Alta",AH376="Menor")),"Moderado",IF(OR(AND(AE376="Muy Baja",AH376="Mayor"),AND(AE376="Baja",AH376="Mayor"),AND(AE376="Media",AH376="Mayor"),AND(AE376="Alta",AH376="Moderado"),AND(AE376="Alta",AH376="Mayor"),AND(AE376="Muy Alta",AH376="Leve"),AND(AE376="Muy Alta",AH376="Menor"),AND(AE376="Muy Alta",AH376="Moderado"),AND(AE376="Muy Alta",AH376="Mayor")),"Alto",IF(OR(AND(AE376="Muy Baja",AH376="Catastrófico"),AND(AE376="Baja",AH376="Catastrófico"),AND(AE376="Media",AH376="Catastrófico"),AND(AE376="Alta",AH376="Catastrófico"),AND(AE376="Muy Alta",AH376="Catastrófico")),"Extremo",""))))</f>
        <v>#N/A</v>
      </c>
      <c r="AK376" s="196" t="e" cm="1">
        <f t="array" ref="AK376">_xlfn.IFS(AJ376="Bajo","Aceptar",AJ376="Moderado","Reducir",AJ376="Alto","Reducir",AJ376="Extremo","Reducir")</f>
        <v>#N/A</v>
      </c>
      <c r="AL376" s="20" t="str">
        <f>CONCATENATE(J376," Control"," 1")</f>
        <v>ADMBS  Control 1</v>
      </c>
      <c r="AM376" s="22"/>
      <c r="AN376" s="22"/>
      <c r="AO376" s="22"/>
      <c r="AP376" s="22" t="str">
        <f>CONCATENATE(AM376," ",AN376," a través de ",AO376)</f>
        <v xml:space="preserve">  a través de </v>
      </c>
      <c r="AQ376" s="20"/>
      <c r="AR376" s="20" t="str">
        <f t="shared" si="1859"/>
        <v/>
      </c>
      <c r="AS376" s="20"/>
      <c r="AT376" s="20" t="str">
        <f t="shared" si="1860"/>
        <v/>
      </c>
      <c r="AU376" s="20"/>
      <c r="AV376" s="20"/>
      <c r="AW376" s="20"/>
      <c r="AX376" s="21" t="str">
        <f t="shared" ref="AX376" si="1966">+IF(AR376="Probabilidad",AF376-(AF376*AT376),AF376)</f>
        <v/>
      </c>
      <c r="AY376" s="20" t="str">
        <f t="shared" si="1794"/>
        <v/>
      </c>
      <c r="AZ376" s="21" t="e">
        <f t="shared" ref="AZ376" si="1967">+IF(AR376="Impacto",AI376-(AI376*AT376),AI376)</f>
        <v>#N/A</v>
      </c>
      <c r="BA376" s="20" t="str">
        <f t="shared" si="1796"/>
        <v/>
      </c>
      <c r="BB376" s="159" t="str">
        <f t="shared" ref="BB376" si="1968">IF(OR(AND(AY379="Muy Baja",BA379="Leve"),AND(AY379="Muy Baja",BA379="Menor"),AND(AY379="Baja",BA379="Leve")),"Bajo",IF(OR(AND(AY379="Muy baja",BA379="Moderado"),AND(AY379="Baja",BA379="Menor"),AND(AY379="Baja",BA379="Moderado"),AND(AY379="Media",BA379="Leve"),AND(AY379="Media",BA379="Menor"),AND(AY379="Media",BA379="Moderado"),AND(AY379="Alta",BA379="Leve"),AND(AY379="Alta",BA379="Menor")),"Moderado",IF(OR(AND(AY379="Muy Baja",BA379="Mayor"),AND(AY379="Baja",BA379="Mayor"),AND(AY379="Media",BA379="Mayor"),AND(AY379="Alta",BA379="Moderado"),AND(AY379="Alta",BA379="Mayor"),AND(AY379="Muy Alta",BA379="Leve"),AND(AY379="Muy Alta",BA379="Menor"),AND(AY379="Muy Alta",BA379="Moderado"),AND(AY379="Muy Alta",BA379="Mayor")),"Alto",IF(OR(AND(AY379="Muy Baja",BA379="Catastrófico"),AND(AY379="Baja",BA379="Catastrófico"),AND(AY379="Media",BA379="Catastrófico"),AND(AY379="Alta",BA379="Catastrófico"),AND(AY379="Muy Alta",BA379="Catastrófico")),"Extremo",""))))</f>
        <v/>
      </c>
      <c r="BC376" s="159" t="e" cm="1">
        <f t="array" ref="BC376">_xlfn.IFS(BB376="Bajo","Aceptar",BB376="Moderado","Reducir",BB376="Alto","Reducir",BB376="Extremo","Reducir")</f>
        <v>#N/A</v>
      </c>
      <c r="BD376" s="197" t="e" cm="1">
        <f t="array" ref="BD376">_xlfn.IFS(BC376="Aceptar","No",BC376="Reducir","Si")</f>
        <v>#N/A</v>
      </c>
      <c r="BE376" s="20" t="str">
        <f>CONCATENATE(J376," Acción preventiva"," 1")</f>
        <v>ADMBS  Acción preventiva 1</v>
      </c>
      <c r="BF376" s="123"/>
      <c r="BG376" s="123"/>
      <c r="BH376" s="123"/>
      <c r="BI376" s="124">
        <f t="shared" ref="BI376" si="1969">+SUM(BJ376:BU376)</f>
        <v>0</v>
      </c>
      <c r="BJ376" s="124"/>
      <c r="BK376" s="124"/>
      <c r="BL376" s="124"/>
      <c r="BM376" s="124"/>
      <c r="BN376" s="124"/>
      <c r="BO376" s="124"/>
      <c r="BP376" s="124"/>
      <c r="BQ376" s="124"/>
      <c r="BR376" s="124"/>
      <c r="BS376" s="124"/>
      <c r="BT376" s="124"/>
      <c r="BU376" s="124"/>
      <c r="BV376" s="200"/>
      <c r="BW376" s="37"/>
      <c r="BX376" s="37"/>
      <c r="BY376" s="37"/>
      <c r="BZ376" s="37"/>
      <c r="CA376" s="37"/>
      <c r="CB376" s="37"/>
      <c r="CC376" s="37"/>
      <c r="CD376" s="37"/>
      <c r="CE376" s="37"/>
      <c r="CF376" s="37"/>
      <c r="CG376" s="37"/>
      <c r="CH376" s="37"/>
      <c r="CI376" s="37">
        <f t="shared" si="1710"/>
        <v>0</v>
      </c>
      <c r="CJ376" s="38"/>
      <c r="CK376" s="23"/>
      <c r="CL376" s="24"/>
      <c r="CM376" s="166">
        <f t="shared" ref="CM376" si="1970">+AD376</f>
        <v>0</v>
      </c>
      <c r="CN376" s="25" t="e">
        <f t="shared" ref="CN376" si="1971">1-(CL376/CM376)</f>
        <v>#DIV/0!</v>
      </c>
      <c r="CO376" s="23" t="e" cm="1">
        <f t="array" ref="CO376">+_xlfn.IFS(CN376&lt;0.8,"Cambio",CN376&lt;0.9,"Revisión de control",CN376&gt;0.89,"Se mantiene")</f>
        <v>#DIV/0!</v>
      </c>
      <c r="CP376" s="144"/>
      <c r="CQ376" s="144"/>
      <c r="CR376" s="144"/>
      <c r="CS376" s="144"/>
      <c r="CT376" s="25">
        <f>(_xlfn.IFS(CK376="",1,CK376="SI",0)+_xlfn.IFS(CP376="",1,CP376="SI",1,CP376="NO",0)+_xlfn.IFS(CQ376="",1,CQ376="SI",1,CQ376="NO",0)+_xlfn.IFS(CR376="",1,CR376="SI",1,CR376="NO",0)+_xlfn.IFS(CS376="",1,CS376="SI",1,CS376="NO",0))/5</f>
        <v>1</v>
      </c>
    </row>
    <row r="377" spans="1:98" ht="60" hidden="1" customHeight="1" x14ac:dyDescent="0.35">
      <c r="A377" s="147"/>
      <c r="B377" s="228"/>
      <c r="C377" s="148" t="s">
        <v>159</v>
      </c>
      <c r="D377" s="173"/>
      <c r="E377" s="176"/>
      <c r="F377" s="173"/>
      <c r="G377" s="208"/>
      <c r="H377" s="157"/>
      <c r="I377" s="182"/>
      <c r="J377" s="160"/>
      <c r="K377" s="160"/>
      <c r="L377" s="184"/>
      <c r="M377" s="186"/>
      <c r="N377" s="189"/>
      <c r="O377" s="192"/>
      <c r="P377" s="182"/>
      <c r="Q377" s="192"/>
      <c r="R377" s="182"/>
      <c r="S377" s="182"/>
      <c r="T377" s="182"/>
      <c r="U377" s="157"/>
      <c r="V377" s="162"/>
      <c r="W377" s="162"/>
      <c r="X377" s="194"/>
      <c r="Y377" s="160"/>
      <c r="Z377" s="160"/>
      <c r="AA377" s="160"/>
      <c r="AB377" s="164"/>
      <c r="AC377" s="164"/>
      <c r="AD377" s="195"/>
      <c r="AE377" s="157"/>
      <c r="AF377" s="158"/>
      <c r="AG377" s="157"/>
      <c r="AH377" s="157"/>
      <c r="AI377" s="158"/>
      <c r="AJ377" s="157"/>
      <c r="AK377" s="196"/>
      <c r="AL377" s="20" t="str">
        <f>CONCATENATE(J376," Control"," 2")</f>
        <v>ADMBS  Control 2</v>
      </c>
      <c r="AM377" s="22"/>
      <c r="AN377" s="22"/>
      <c r="AO377" s="22"/>
      <c r="AP377" s="22" t="str">
        <f>CONCATENATE(AM377," ",AN377," a través de ",AO377)</f>
        <v xml:space="preserve">  a través de </v>
      </c>
      <c r="AQ377" s="20"/>
      <c r="AR377" s="20" t="str">
        <f t="shared" si="1859"/>
        <v/>
      </c>
      <c r="AS377" s="20"/>
      <c r="AT377" s="20" t="str">
        <f t="shared" si="1860"/>
        <v/>
      </c>
      <c r="AU377" s="20"/>
      <c r="AV377" s="20"/>
      <c r="AW377" s="20"/>
      <c r="AX377" s="21" t="str">
        <f t="shared" ref="AX377:AX379" si="1972">+IF(AR377="Probabilidad",AX376-(AX376*AT377),AX376)</f>
        <v/>
      </c>
      <c r="AY377" s="20" t="str">
        <f t="shared" si="1794"/>
        <v/>
      </c>
      <c r="AZ377" s="21" t="e">
        <f t="shared" ref="AZ377:AZ379" si="1973">+IF(AR377="Impacto",AZ376-(AZ376*AT377),AZ376)</f>
        <v>#N/A</v>
      </c>
      <c r="BA377" s="20" t="str">
        <f t="shared" si="1796"/>
        <v/>
      </c>
      <c r="BB377" s="160"/>
      <c r="BC377" s="160"/>
      <c r="BD377" s="198"/>
      <c r="BE377" s="20" t="str">
        <f>CONCATENATE(J376," Acción preventiva"," 2")</f>
        <v>ADMBS  Acción preventiva 2</v>
      </c>
      <c r="BF377" s="22"/>
      <c r="BG377" s="22"/>
      <c r="BH377" s="22"/>
      <c r="BI377" s="20">
        <f>+SUM(BJ377:BU377)</f>
        <v>0</v>
      </c>
      <c r="BJ377" s="20"/>
      <c r="BK377" s="20"/>
      <c r="BL377" s="20"/>
      <c r="BM377" s="20"/>
      <c r="BN377" s="20"/>
      <c r="BO377" s="20"/>
      <c r="BP377" s="20"/>
      <c r="BQ377" s="20"/>
      <c r="BR377" s="20"/>
      <c r="BS377" s="20"/>
      <c r="BT377" s="20"/>
      <c r="BU377" s="20"/>
      <c r="BV377" s="200"/>
      <c r="BW377" s="37"/>
      <c r="BX377" s="37"/>
      <c r="BY377" s="37"/>
      <c r="BZ377" s="37"/>
      <c r="CA377" s="37"/>
      <c r="CB377" s="37"/>
      <c r="CC377" s="37"/>
      <c r="CD377" s="37"/>
      <c r="CE377" s="37"/>
      <c r="CF377" s="37"/>
      <c r="CG377" s="37"/>
      <c r="CH377" s="37"/>
      <c r="CI377" s="37">
        <f t="shared" si="1710"/>
        <v>0</v>
      </c>
      <c r="CJ377" s="38"/>
      <c r="CK377" s="23"/>
      <c r="CL377" s="24"/>
      <c r="CM377" s="167"/>
      <c r="CN377" s="25" t="e">
        <f t="shared" ref="CN377" si="1974">1-(CL377/CM376)</f>
        <v>#DIV/0!</v>
      </c>
      <c r="CO377" s="23" t="e" cm="1">
        <f t="array" ref="CO377">+_xlfn.IFS(CN377&lt;0.8,"Cambio",CN377&lt;0.9,"Revisión de control",CN377&gt;0.89,"Se mantiene")</f>
        <v>#DIV/0!</v>
      </c>
      <c r="CP377" s="144"/>
      <c r="CQ377" s="144"/>
      <c r="CR377" s="144"/>
      <c r="CS377" s="144"/>
      <c r="CT377" s="25">
        <f>(_xlfn.IFS(CK377="",1,CK377="SI",0)+_xlfn.IFS(CP377="",1,CP377="SI",1,CP377="NO",0)+_xlfn.IFS(CQ377="",1,CQ377="SI",1,CQ377="NO",0)+_xlfn.IFS(CR377="",1,CR377="SI",1,CR377="NO",0)+_xlfn.IFS(CS377="",1,CS377="SI",1,CS377="NO",0))/5</f>
        <v>1</v>
      </c>
    </row>
    <row r="378" spans="1:98" ht="60" hidden="1" customHeight="1" x14ac:dyDescent="0.35">
      <c r="A378" s="147"/>
      <c r="B378" s="228"/>
      <c r="C378" s="148" t="s">
        <v>159</v>
      </c>
      <c r="D378" s="173"/>
      <c r="E378" s="176"/>
      <c r="F378" s="173"/>
      <c r="G378" s="208"/>
      <c r="H378" s="157"/>
      <c r="I378" s="182"/>
      <c r="J378" s="160"/>
      <c r="K378" s="160"/>
      <c r="L378" s="184"/>
      <c r="M378" s="186"/>
      <c r="N378" s="189"/>
      <c r="O378" s="192"/>
      <c r="P378" s="182"/>
      <c r="Q378" s="192"/>
      <c r="R378" s="182"/>
      <c r="S378" s="182"/>
      <c r="T378" s="182"/>
      <c r="U378" s="157"/>
      <c r="V378" s="162"/>
      <c r="W378" s="162"/>
      <c r="X378" s="194"/>
      <c r="Y378" s="160"/>
      <c r="Z378" s="160"/>
      <c r="AA378" s="160"/>
      <c r="AB378" s="164"/>
      <c r="AC378" s="164"/>
      <c r="AD378" s="195"/>
      <c r="AE378" s="157"/>
      <c r="AF378" s="158"/>
      <c r="AG378" s="157"/>
      <c r="AH378" s="157"/>
      <c r="AI378" s="158"/>
      <c r="AJ378" s="157"/>
      <c r="AK378" s="196"/>
      <c r="AL378" s="20" t="str">
        <f>CONCATENATE(J376," Control"," 3")</f>
        <v>ADMBS  Control 3</v>
      </c>
      <c r="AM378" s="22"/>
      <c r="AN378" s="22"/>
      <c r="AO378" s="22"/>
      <c r="AP378" s="22" t="str">
        <f>CONCATENATE(AM378," ",AN378," a través de ",AO378)</f>
        <v xml:space="preserve">  a través de </v>
      </c>
      <c r="AQ378" s="20"/>
      <c r="AR378" s="20" t="str">
        <f t="shared" si="1859"/>
        <v/>
      </c>
      <c r="AS378" s="20"/>
      <c r="AT378" s="20" t="str">
        <f t="shared" si="1860"/>
        <v/>
      </c>
      <c r="AU378" s="20"/>
      <c r="AV378" s="20"/>
      <c r="AW378" s="20"/>
      <c r="AX378" s="21" t="str">
        <f t="shared" si="1972"/>
        <v/>
      </c>
      <c r="AY378" s="20" t="str">
        <f t="shared" si="1794"/>
        <v/>
      </c>
      <c r="AZ378" s="21" t="e">
        <f t="shared" si="1973"/>
        <v>#N/A</v>
      </c>
      <c r="BA378" s="20" t="str">
        <f t="shared" si="1796"/>
        <v/>
      </c>
      <c r="BB378" s="160"/>
      <c r="BC378" s="160"/>
      <c r="BD378" s="198"/>
      <c r="BE378" s="20" t="str">
        <f>CONCATENATE(J376," Acción preventiva"," 3")</f>
        <v>ADMBS  Acción preventiva 3</v>
      </c>
      <c r="BF378" s="22"/>
      <c r="BG378" s="22"/>
      <c r="BH378" s="22"/>
      <c r="BI378" s="20">
        <f>+SUM(BJ378:BU378)</f>
        <v>0</v>
      </c>
      <c r="BJ378" s="20"/>
      <c r="BK378" s="20"/>
      <c r="BL378" s="20"/>
      <c r="BM378" s="20"/>
      <c r="BN378" s="20"/>
      <c r="BO378" s="20"/>
      <c r="BP378" s="20"/>
      <c r="BQ378" s="20"/>
      <c r="BR378" s="20"/>
      <c r="BS378" s="20"/>
      <c r="BT378" s="20"/>
      <c r="BU378" s="20"/>
      <c r="BV378" s="200"/>
      <c r="BW378" s="37"/>
      <c r="BX378" s="37"/>
      <c r="BY378" s="37"/>
      <c r="BZ378" s="37"/>
      <c r="CA378" s="37"/>
      <c r="CB378" s="37"/>
      <c r="CC378" s="37"/>
      <c r="CD378" s="37"/>
      <c r="CE378" s="37"/>
      <c r="CF378" s="37"/>
      <c r="CG378" s="37"/>
      <c r="CH378" s="37"/>
      <c r="CI378" s="37">
        <f t="shared" si="1710"/>
        <v>0</v>
      </c>
      <c r="CJ378" s="38"/>
      <c r="CK378" s="23"/>
      <c r="CL378" s="24"/>
      <c r="CM378" s="167"/>
      <c r="CN378" s="25" t="e">
        <f t="shared" ref="CN378" si="1975">1-(CL378/CM376)</f>
        <v>#DIV/0!</v>
      </c>
      <c r="CO378" s="23" t="e" cm="1">
        <f t="array" ref="CO378">+_xlfn.IFS(CN378&lt;0.8,"Cambio",CN378&lt;0.9,"Revisión de control",CN378&gt;0.89,"Se mantiene")</f>
        <v>#DIV/0!</v>
      </c>
      <c r="CP378" s="144"/>
      <c r="CQ378" s="144"/>
      <c r="CR378" s="144"/>
      <c r="CS378" s="144"/>
      <c r="CT378" s="25">
        <f>(_xlfn.IFS(CK378="",1,CK378="SI",0)+_xlfn.IFS(CP378="",1,CP378="SI",1,CP378="NO",0)+_xlfn.IFS(CQ378="",1,CQ378="SI",1,CQ378="NO",0)+_xlfn.IFS(CR378="",1,CR378="SI",1,CR378="NO",0)+_xlfn.IFS(CS378="",1,CS378="SI",1,CS378="NO",0))/5</f>
        <v>1</v>
      </c>
    </row>
    <row r="379" spans="1:98" ht="60" hidden="1" customHeight="1" x14ac:dyDescent="0.35">
      <c r="A379" s="147"/>
      <c r="B379" s="229"/>
      <c r="C379" s="148" t="s">
        <v>159</v>
      </c>
      <c r="D379" s="174"/>
      <c r="E379" s="177"/>
      <c r="F379" s="174"/>
      <c r="G379" s="208"/>
      <c r="H379" s="157"/>
      <c r="I379" s="183"/>
      <c r="J379" s="161"/>
      <c r="K379" s="161"/>
      <c r="L379" s="184"/>
      <c r="M379" s="187"/>
      <c r="N379" s="190"/>
      <c r="O379" s="193"/>
      <c r="P379" s="183"/>
      <c r="Q379" s="193"/>
      <c r="R379" s="183"/>
      <c r="S379" s="183"/>
      <c r="T379" s="183"/>
      <c r="U379" s="157"/>
      <c r="V379" s="162"/>
      <c r="W379" s="162"/>
      <c r="X379" s="194"/>
      <c r="Y379" s="161"/>
      <c r="Z379" s="161"/>
      <c r="AA379" s="161"/>
      <c r="AB379" s="165"/>
      <c r="AC379" s="165"/>
      <c r="AD379" s="195"/>
      <c r="AE379" s="157"/>
      <c r="AF379" s="158"/>
      <c r="AG379" s="157"/>
      <c r="AH379" s="157"/>
      <c r="AI379" s="158"/>
      <c r="AJ379" s="157"/>
      <c r="AK379" s="196"/>
      <c r="AL379" s="20" t="str">
        <f>CONCATENATE(J376," Control"," 4")</f>
        <v>ADMBS  Control 4</v>
      </c>
      <c r="AM379" s="22"/>
      <c r="AN379" s="22"/>
      <c r="AO379" s="22"/>
      <c r="AP379" s="22" t="str">
        <f>CONCATENATE(AM379," ",AN379," a través de ",AO379)</f>
        <v xml:space="preserve">  a través de </v>
      </c>
      <c r="AQ379" s="20"/>
      <c r="AR379" s="20" t="str">
        <f t="shared" si="1859"/>
        <v/>
      </c>
      <c r="AS379" s="20"/>
      <c r="AT379" s="20" t="str">
        <f t="shared" si="1860"/>
        <v/>
      </c>
      <c r="AU379" s="20"/>
      <c r="AV379" s="20"/>
      <c r="AW379" s="20"/>
      <c r="AX379" s="21" t="str">
        <f t="shared" si="1972"/>
        <v/>
      </c>
      <c r="AY379" s="20" t="str">
        <f t="shared" si="1794"/>
        <v/>
      </c>
      <c r="AZ379" s="21" t="e">
        <f t="shared" si="1973"/>
        <v>#N/A</v>
      </c>
      <c r="BA379" s="20" t="str">
        <f t="shared" si="1796"/>
        <v/>
      </c>
      <c r="BB379" s="161"/>
      <c r="BC379" s="161"/>
      <c r="BD379" s="199"/>
      <c r="BE379" s="20" t="str">
        <f>CONCATENATE(J376," Acción preventiva"," 4")</f>
        <v>ADMBS  Acción preventiva 4</v>
      </c>
      <c r="BF379" s="22"/>
      <c r="BG379" s="22"/>
      <c r="BH379" s="22"/>
      <c r="BI379" s="20">
        <f>+SUM(BJ379:BU379)</f>
        <v>0</v>
      </c>
      <c r="BJ379" s="20"/>
      <c r="BK379" s="20"/>
      <c r="BL379" s="20"/>
      <c r="BM379" s="20"/>
      <c r="BN379" s="20"/>
      <c r="BO379" s="20"/>
      <c r="BP379" s="20"/>
      <c r="BQ379" s="20"/>
      <c r="BR379" s="20"/>
      <c r="BS379" s="20"/>
      <c r="BT379" s="20"/>
      <c r="BU379" s="20"/>
      <c r="BV379" s="200"/>
      <c r="BW379" s="37"/>
      <c r="BX379" s="37"/>
      <c r="BY379" s="37"/>
      <c r="BZ379" s="37"/>
      <c r="CA379" s="37"/>
      <c r="CB379" s="37"/>
      <c r="CC379" s="37"/>
      <c r="CD379" s="37"/>
      <c r="CE379" s="37"/>
      <c r="CF379" s="37"/>
      <c r="CG379" s="37"/>
      <c r="CH379" s="37"/>
      <c r="CI379" s="37">
        <f t="shared" si="1710"/>
        <v>0</v>
      </c>
      <c r="CJ379" s="38"/>
      <c r="CK379" s="23"/>
      <c r="CL379" s="24"/>
      <c r="CM379" s="168"/>
      <c r="CN379" s="25" t="e">
        <f t="shared" ref="CN379" si="1976">1-(CL379/CM376)</f>
        <v>#DIV/0!</v>
      </c>
      <c r="CO379" s="23" t="e" cm="1">
        <f t="array" ref="CO379">+_xlfn.IFS(CN379&lt;0.8,"Cambio",CN379&lt;0.9,"Revisión de control",CN379&gt;0.89,"Se mantiene")</f>
        <v>#DIV/0!</v>
      </c>
      <c r="CP379" s="144"/>
      <c r="CQ379" s="144"/>
      <c r="CR379" s="144"/>
      <c r="CS379" s="144"/>
      <c r="CT379" s="25">
        <f>(_xlfn.IFS(CK379="",1,CK379="SI",0)+_xlfn.IFS(CP379="",1,CP379="SI",1,CP379="NO",0)+_xlfn.IFS(CQ379="",1,CQ379="SI",1,CQ379="NO",0)+_xlfn.IFS(CR379="",1,CR379="SI",1,CR379="NO",0)+_xlfn.IFS(CS379="",1,CS379="SI",1,CS379="NO",0))/5</f>
        <v>1</v>
      </c>
    </row>
    <row r="380" spans="1:98" ht="60" hidden="1" customHeight="1" x14ac:dyDescent="0.35">
      <c r="A380" s="147"/>
      <c r="B380" s="227" t="s">
        <v>158</v>
      </c>
      <c r="C380" s="148" t="s">
        <v>159</v>
      </c>
      <c r="D380" s="172" t="str">
        <f>VLOOKUP(B380,Datos!$B$65:$F$80,3,FALSE)</f>
        <v>Gestionar la administración y mantenimiento de bienes y servicios necesarios para la ejecución de los procesos de la entidad</v>
      </c>
      <c r="E380" s="175" t="str">
        <f>VLOOKUP(B380,Datos!$B$65:$F$80,5,FALSE)</f>
        <v>La posibilidad de incumplir con la administración y mantenimiento de bienes y servicios necesarios para la ejecución de los procesos de la entidad</v>
      </c>
      <c r="F380" s="172" t="str">
        <f>VLOOKUP(B380,Datos!$B$65:$F$80,4,FALSE)</f>
        <v>Desde la recepción de los bienes y servicios, hasta la disposición final de los bienes y el recibido a satisfacción de los servicios</v>
      </c>
      <c r="G380" s="208" t="s">
        <v>667</v>
      </c>
      <c r="H380" s="157"/>
      <c r="I380" s="181">
        <f t="shared" ref="I380" si="1977">IF(K380="",0,1)</f>
        <v>0</v>
      </c>
      <c r="J380" s="159" t="str">
        <f t="shared" ref="J380" si="1978">CONCATENATE(C380," ",K380)</f>
        <v xml:space="preserve">ADMBS </v>
      </c>
      <c r="K380" s="159"/>
      <c r="L380" s="184"/>
      <c r="M380" s="185">
        <f ca="1">+TODAY()-L380</f>
        <v>46151</v>
      </c>
      <c r="N380" s="188"/>
      <c r="O380" s="191"/>
      <c r="P380" s="181" t="e">
        <f>VLOOKUP(O380,Datos!$B$20:$D$25,3,FALSE)</f>
        <v>#N/A</v>
      </c>
      <c r="Q380" s="191"/>
      <c r="R380" s="181" t="e">
        <f>VLOOKUP(Q380,Datos!$C$20:$D$25,2,FALSE)</f>
        <v>#N/A</v>
      </c>
      <c r="S380" s="181" t="e">
        <f t="shared" ref="S380" si="1979">+IF(P380="",R380,IF(R380="",P380,IF(P380&gt;R380,P380,R380)))</f>
        <v>#N/A</v>
      </c>
      <c r="T380" s="181" t="e" cm="1">
        <f t="array" ref="T380">_xlfn.IFS(S380=P380,O380,S380=R380,Q380)</f>
        <v>#N/A</v>
      </c>
      <c r="U380" s="157"/>
      <c r="V380" s="162"/>
      <c r="W380" s="162"/>
      <c r="X380" s="194" t="str">
        <f t="shared" ref="X380" si="1980">CONCATENATE("Posibilidad de"," ",U380," ",V380," debido ",W380)</f>
        <v xml:space="preserve">Posibilidad de   debido </v>
      </c>
      <c r="Y380" s="159"/>
      <c r="Z380" s="159"/>
      <c r="AA380" s="163"/>
      <c r="AB380" s="163"/>
      <c r="AC380" s="163"/>
      <c r="AD380" s="195"/>
      <c r="AE380" s="157" t="str">
        <f t="shared" ref="AE380" si="1981">IF(AD380&lt;=0,"",IF(AD380&lt;=2,"Muy Baja",IF(AD380&lt;=24,"Baja",IF(AD380&lt;=500,"Media",IF(AD380&lt;=5000,"Alta","Muy Alta")))))</f>
        <v/>
      </c>
      <c r="AF380" s="158" t="str">
        <f t="shared" ref="AF380" si="1982">IF(AE380="","",IF(AE380="Muy Baja",0.2,IF(AE380="Baja",0.4,IF(AE380="Media",0.6,IF(AE380="Alta",0.8,IF(AE380="Muy Alta",1,))))))</f>
        <v/>
      </c>
      <c r="AG380" s="158" t="e">
        <f t="shared" ref="AG380" si="1983">+T380</f>
        <v>#N/A</v>
      </c>
      <c r="AH380" s="157" t="e" cm="1">
        <f t="array" ref="AH380">_xlfn.IFS(AG380=Datos!$C$6,"Leve",AG380=Datos!$D$6,"Leve",AG380=Datos!$C$7,"Menor",AG380=Datos!$D$7,"Menor",AG380=Datos!$C$8,"Moderado",AG380=Datos!$D$8,"Moderado",AG380=Datos!$C$9,"Mayor",AG380=Datos!$D$9,"Mayor",AG380=Datos!$C$10,"Catastrófico",AG380=Datos!$D$10,"Catastrófico")</f>
        <v>#N/A</v>
      </c>
      <c r="AI380" s="158" t="e">
        <f t="shared" ref="AI380" si="1984">IF(AH380="","",IF(AH380="Leve",0.2,IF(AH380="Menor",0.4,IF(AH380="Moderado",0.6,IF(AH380="Mayor",0.8,IF(AH380="Catastrófico",1,))))))</f>
        <v>#N/A</v>
      </c>
      <c r="AJ380" s="157" t="e">
        <f t="shared" ref="AJ380" si="1985">IF(OR(AND(AE380="Muy Baja",AH380="Leve"),AND(AE380="Muy Baja",AH380="Menor"),AND(AE380="Baja",AH380="Leve")),"Bajo",IF(OR(AND(AE380="Muy baja",AH380="Moderado"),AND(AE380="Baja",AH380="Menor"),AND(AE380="Baja",AH380="Moderado"),AND(AE380="Media",AH380="Leve"),AND(AE380="Media",AH380="Menor"),AND(AE380="Media",AH380="Moderado"),AND(AE380="Alta",AH380="Leve"),AND(AE380="Alta",AH380="Menor")),"Moderado",IF(OR(AND(AE380="Muy Baja",AH380="Mayor"),AND(AE380="Baja",AH380="Mayor"),AND(AE380="Media",AH380="Mayor"),AND(AE380="Alta",AH380="Moderado"),AND(AE380="Alta",AH380="Mayor"),AND(AE380="Muy Alta",AH380="Leve"),AND(AE380="Muy Alta",AH380="Menor"),AND(AE380="Muy Alta",AH380="Moderado"),AND(AE380="Muy Alta",AH380="Mayor")),"Alto",IF(OR(AND(AE380="Muy Baja",AH380="Catastrófico"),AND(AE380="Baja",AH380="Catastrófico"),AND(AE380="Media",AH380="Catastrófico"),AND(AE380="Alta",AH380="Catastrófico"),AND(AE380="Muy Alta",AH380="Catastrófico")),"Extremo",""))))</f>
        <v>#N/A</v>
      </c>
      <c r="AK380" s="196" t="e" cm="1">
        <f t="array" ref="AK380">_xlfn.IFS(AJ380="Bajo","Aceptar",AJ380="Moderado","Reducir",AJ380="Alto","Reducir",AJ380="Extremo","Reducir")</f>
        <v>#N/A</v>
      </c>
      <c r="AL380" s="20" t="str">
        <f>CONCATENATE(J380," Control"," 1")</f>
        <v>ADMBS  Control 1</v>
      </c>
      <c r="AM380" s="22"/>
      <c r="AN380" s="22"/>
      <c r="AO380" s="22"/>
      <c r="AP380" s="22" t="str">
        <f t="shared" ref="AP380:AP383" si="1986">CONCATENATE(AM380," ",AN380," a través de ",AO380)</f>
        <v xml:space="preserve">  a través de </v>
      </c>
      <c r="AQ380" s="20"/>
      <c r="AR380" s="20" t="str">
        <f t="shared" si="1859"/>
        <v/>
      </c>
      <c r="AS380" s="20"/>
      <c r="AT380" s="20" t="str">
        <f t="shared" si="1860"/>
        <v/>
      </c>
      <c r="AU380" s="20"/>
      <c r="AV380" s="20"/>
      <c r="AW380" s="20"/>
      <c r="AX380" s="21" t="str">
        <f t="shared" ref="AX380" si="1987">+IF(AR380="Probabilidad",AF380-(AF380*AT380),AF380)</f>
        <v/>
      </c>
      <c r="AY380" s="20" t="str">
        <f t="shared" si="1794"/>
        <v/>
      </c>
      <c r="AZ380" s="21" t="e">
        <f t="shared" ref="AZ380" si="1988">+IF(AR380="Impacto",AI380-(AI380*AT380),AI380)</f>
        <v>#N/A</v>
      </c>
      <c r="BA380" s="20" t="str">
        <f t="shared" si="1796"/>
        <v/>
      </c>
      <c r="BB380" s="159" t="str">
        <f t="shared" ref="BB380" si="1989">IF(OR(AND(AY383="Muy Baja",BA383="Leve"),AND(AY383="Muy Baja",BA383="Menor"),AND(AY383="Baja",BA383="Leve")),"Bajo",IF(OR(AND(AY383="Muy baja",BA383="Moderado"),AND(AY383="Baja",BA383="Menor"),AND(AY383="Baja",BA383="Moderado"),AND(AY383="Media",BA383="Leve"),AND(AY383="Media",BA383="Menor"),AND(AY383="Media",BA383="Moderado"),AND(AY383="Alta",BA383="Leve"),AND(AY383="Alta",BA383="Menor")),"Moderado",IF(OR(AND(AY383="Muy Baja",BA383="Mayor"),AND(AY383="Baja",BA383="Mayor"),AND(AY383="Media",BA383="Mayor"),AND(AY383="Alta",BA383="Moderado"),AND(AY383="Alta",BA383="Mayor"),AND(AY383="Muy Alta",BA383="Leve"),AND(AY383="Muy Alta",BA383="Menor"),AND(AY383="Muy Alta",BA383="Moderado"),AND(AY383="Muy Alta",BA383="Mayor")),"Alto",IF(OR(AND(AY383="Muy Baja",BA383="Catastrófico"),AND(AY383="Baja",BA383="Catastrófico"),AND(AY383="Media",BA383="Catastrófico"),AND(AY383="Alta",BA383="Catastrófico"),AND(AY383="Muy Alta",BA383="Catastrófico")),"Extremo",""))))</f>
        <v/>
      </c>
      <c r="BC380" s="159" t="e" cm="1">
        <f t="array" ref="BC380">_xlfn.IFS(BB380="Bajo","Aceptar",BB380="Moderado","Reducir",BB380="Alto","Reducir",BB380="Extremo","Reducir")</f>
        <v>#N/A</v>
      </c>
      <c r="BD380" s="197" t="e" cm="1">
        <f t="array" ref="BD380">_xlfn.IFS(BC380="Aceptar","No",BC380="Reducir","Si")</f>
        <v>#N/A</v>
      </c>
      <c r="BE380" s="20" t="str">
        <f>CONCATENATE(J380," Acción preventiva"," 1")</f>
        <v>ADMBS  Acción preventiva 1</v>
      </c>
      <c r="BF380" s="22"/>
      <c r="BG380" s="22"/>
      <c r="BH380" s="22"/>
      <c r="BI380" s="20">
        <f t="shared" ref="BI380:BI383" si="1990">+SUM(BJ380:BU380)</f>
        <v>0</v>
      </c>
      <c r="BJ380" s="20"/>
      <c r="BK380" s="20"/>
      <c r="BL380" s="20"/>
      <c r="BM380" s="20"/>
      <c r="BN380" s="20"/>
      <c r="BO380" s="20"/>
      <c r="BP380" s="20"/>
      <c r="BQ380" s="20"/>
      <c r="BR380" s="20"/>
      <c r="BS380" s="20"/>
      <c r="BT380" s="20"/>
      <c r="BU380" s="20"/>
      <c r="BV380" s="200"/>
      <c r="BW380" s="37"/>
      <c r="BX380" s="37"/>
      <c r="BY380" s="37"/>
      <c r="BZ380" s="37"/>
      <c r="CA380" s="37"/>
      <c r="CB380" s="37"/>
      <c r="CC380" s="37"/>
      <c r="CD380" s="37"/>
      <c r="CE380" s="37"/>
      <c r="CF380" s="37"/>
      <c r="CG380" s="37"/>
      <c r="CH380" s="37"/>
      <c r="CI380" s="37">
        <f t="shared" si="1710"/>
        <v>0</v>
      </c>
      <c r="CJ380" s="38"/>
      <c r="CK380" s="23"/>
      <c r="CL380" s="24"/>
      <c r="CM380" s="166">
        <f t="shared" ref="CM380" si="1991">+AD380</f>
        <v>0</v>
      </c>
      <c r="CN380" s="25" t="e">
        <f t="shared" ref="CN380" si="1992">1-(CL380/CM380)</f>
        <v>#DIV/0!</v>
      </c>
      <c r="CO380" s="23" t="e" cm="1">
        <f t="array" ref="CO380">+_xlfn.IFS(CN380&lt;0.8,"Cambio",CN380&lt;0.9,"Revisión de control",CN380&gt;0.89,"Se mantiene")</f>
        <v>#DIV/0!</v>
      </c>
      <c r="CP380" s="144"/>
      <c r="CQ380" s="144"/>
      <c r="CR380" s="144"/>
      <c r="CS380" s="144"/>
      <c r="CT380" s="25">
        <f t="shared" ref="CT380:CT383" si="1993">(_xlfn.IFS(CK380="",1,CK380="SI",0)+_xlfn.IFS(CP380="",1,CP380="SI",1,CP380="NO",0)+_xlfn.IFS(CQ380="",1,CQ380="SI",1,CQ380="NO",0)+_xlfn.IFS(CR380="",1,CR380="SI",1,CR380="NO",0)+_xlfn.IFS(CS380="",1,CS380="SI",1,CS380="NO",0))/5</f>
        <v>1</v>
      </c>
    </row>
    <row r="381" spans="1:98" ht="60" hidden="1" customHeight="1" x14ac:dyDescent="0.35">
      <c r="A381" s="147"/>
      <c r="B381" s="228"/>
      <c r="C381" s="148" t="s">
        <v>159</v>
      </c>
      <c r="D381" s="173"/>
      <c r="E381" s="176"/>
      <c r="F381" s="173"/>
      <c r="G381" s="208"/>
      <c r="H381" s="157"/>
      <c r="I381" s="182"/>
      <c r="J381" s="160"/>
      <c r="K381" s="160"/>
      <c r="L381" s="184"/>
      <c r="M381" s="186"/>
      <c r="N381" s="189"/>
      <c r="O381" s="192"/>
      <c r="P381" s="182"/>
      <c r="Q381" s="192"/>
      <c r="R381" s="182"/>
      <c r="S381" s="182"/>
      <c r="T381" s="182"/>
      <c r="U381" s="157"/>
      <c r="V381" s="162"/>
      <c r="W381" s="162"/>
      <c r="X381" s="194"/>
      <c r="Y381" s="160"/>
      <c r="Z381" s="160"/>
      <c r="AA381" s="164"/>
      <c r="AB381" s="164"/>
      <c r="AC381" s="164"/>
      <c r="AD381" s="195"/>
      <c r="AE381" s="157"/>
      <c r="AF381" s="158"/>
      <c r="AG381" s="157"/>
      <c r="AH381" s="157"/>
      <c r="AI381" s="158"/>
      <c r="AJ381" s="157"/>
      <c r="AK381" s="196"/>
      <c r="AL381" s="20" t="str">
        <f>CONCATENATE(J380," Control"," 2")</f>
        <v>ADMBS  Control 2</v>
      </c>
      <c r="AM381" s="22"/>
      <c r="AN381" s="22"/>
      <c r="AO381" s="22"/>
      <c r="AP381" s="22" t="str">
        <f t="shared" si="1986"/>
        <v xml:space="preserve">  a través de </v>
      </c>
      <c r="AQ381" s="20"/>
      <c r="AR381" s="20" t="str">
        <f t="shared" si="1859"/>
        <v/>
      </c>
      <c r="AS381" s="20"/>
      <c r="AT381" s="20" t="str">
        <f t="shared" si="1860"/>
        <v/>
      </c>
      <c r="AU381" s="20"/>
      <c r="AV381" s="20"/>
      <c r="AW381" s="20"/>
      <c r="AX381" s="21" t="str">
        <f t="shared" ref="AX381:AX383" si="1994">+IF(AR381="Probabilidad",AX380-(AX380*AT381),AX380)</f>
        <v/>
      </c>
      <c r="AY381" s="20" t="str">
        <f t="shared" si="1794"/>
        <v/>
      </c>
      <c r="AZ381" s="21" t="e">
        <f t="shared" ref="AZ381:AZ383" si="1995">+IF(AR381="Impacto",AZ380-(AZ380*AT381),AZ380)</f>
        <v>#N/A</v>
      </c>
      <c r="BA381" s="20" t="str">
        <f t="shared" si="1796"/>
        <v/>
      </c>
      <c r="BB381" s="160"/>
      <c r="BC381" s="160"/>
      <c r="BD381" s="198"/>
      <c r="BE381" s="20" t="str">
        <f>CONCATENATE(J380," Acción preventiva"," 2")</f>
        <v>ADMBS  Acción preventiva 2</v>
      </c>
      <c r="BF381" s="22"/>
      <c r="BG381" s="22"/>
      <c r="BH381" s="22"/>
      <c r="BI381" s="20">
        <f t="shared" si="1990"/>
        <v>0</v>
      </c>
      <c r="BJ381" s="20"/>
      <c r="BK381" s="20"/>
      <c r="BL381" s="20"/>
      <c r="BM381" s="20"/>
      <c r="BN381" s="20"/>
      <c r="BO381" s="20"/>
      <c r="BP381" s="20"/>
      <c r="BQ381" s="20"/>
      <c r="BR381" s="20"/>
      <c r="BS381" s="20"/>
      <c r="BT381" s="20"/>
      <c r="BU381" s="20"/>
      <c r="BV381" s="200"/>
      <c r="BW381" s="37"/>
      <c r="BX381" s="37"/>
      <c r="BY381" s="37"/>
      <c r="BZ381" s="37"/>
      <c r="CA381" s="37"/>
      <c r="CB381" s="37"/>
      <c r="CC381" s="37"/>
      <c r="CD381" s="37"/>
      <c r="CE381" s="37"/>
      <c r="CF381" s="37"/>
      <c r="CG381" s="37"/>
      <c r="CH381" s="37"/>
      <c r="CI381" s="37">
        <f t="shared" si="1710"/>
        <v>0</v>
      </c>
      <c r="CJ381" s="38"/>
      <c r="CK381" s="23"/>
      <c r="CL381" s="24"/>
      <c r="CM381" s="167"/>
      <c r="CN381" s="25" t="e">
        <f t="shared" ref="CN381" si="1996">1-(CL381/CM380)</f>
        <v>#DIV/0!</v>
      </c>
      <c r="CO381" s="23" t="e" cm="1">
        <f t="array" ref="CO381">+_xlfn.IFS(CN381&lt;0.8,"Cambio",CN381&lt;0.9,"Revisión de control",CN381&gt;0.89,"Se mantiene")</f>
        <v>#DIV/0!</v>
      </c>
      <c r="CP381" s="144"/>
      <c r="CQ381" s="144"/>
      <c r="CR381" s="144"/>
      <c r="CS381" s="144"/>
      <c r="CT381" s="25">
        <f t="shared" si="1993"/>
        <v>1</v>
      </c>
    </row>
    <row r="382" spans="1:98" ht="60" hidden="1" customHeight="1" x14ac:dyDescent="0.35">
      <c r="A382" s="147"/>
      <c r="B382" s="228"/>
      <c r="C382" s="148" t="s">
        <v>159</v>
      </c>
      <c r="D382" s="173"/>
      <c r="E382" s="176"/>
      <c r="F382" s="173"/>
      <c r="G382" s="208"/>
      <c r="H382" s="157"/>
      <c r="I382" s="182"/>
      <c r="J382" s="160"/>
      <c r="K382" s="160"/>
      <c r="L382" s="184"/>
      <c r="M382" s="186"/>
      <c r="N382" s="189"/>
      <c r="O382" s="192"/>
      <c r="P382" s="182"/>
      <c r="Q382" s="192"/>
      <c r="R382" s="182"/>
      <c r="S382" s="182"/>
      <c r="T382" s="182"/>
      <c r="U382" s="157"/>
      <c r="V382" s="162"/>
      <c r="W382" s="162"/>
      <c r="X382" s="194"/>
      <c r="Y382" s="160"/>
      <c r="Z382" s="160"/>
      <c r="AA382" s="164"/>
      <c r="AB382" s="164"/>
      <c r="AC382" s="164"/>
      <c r="AD382" s="195"/>
      <c r="AE382" s="157"/>
      <c r="AF382" s="158"/>
      <c r="AG382" s="157"/>
      <c r="AH382" s="157"/>
      <c r="AI382" s="158"/>
      <c r="AJ382" s="157"/>
      <c r="AK382" s="196"/>
      <c r="AL382" s="20" t="str">
        <f>CONCATENATE(J380," Control"," 3")</f>
        <v>ADMBS  Control 3</v>
      </c>
      <c r="AM382" s="22"/>
      <c r="AN382" s="22"/>
      <c r="AO382" s="22"/>
      <c r="AP382" s="22" t="str">
        <f t="shared" si="1986"/>
        <v xml:space="preserve">  a través de </v>
      </c>
      <c r="AQ382" s="20"/>
      <c r="AR382" s="20" t="str">
        <f t="shared" si="1859"/>
        <v/>
      </c>
      <c r="AS382" s="20"/>
      <c r="AT382" s="20" t="str">
        <f t="shared" si="1860"/>
        <v/>
      </c>
      <c r="AU382" s="20"/>
      <c r="AV382" s="20"/>
      <c r="AW382" s="20"/>
      <c r="AX382" s="21" t="str">
        <f t="shared" si="1994"/>
        <v/>
      </c>
      <c r="AY382" s="20" t="str">
        <f t="shared" si="1794"/>
        <v/>
      </c>
      <c r="AZ382" s="21" t="e">
        <f t="shared" si="1995"/>
        <v>#N/A</v>
      </c>
      <c r="BA382" s="20" t="str">
        <f t="shared" si="1796"/>
        <v/>
      </c>
      <c r="BB382" s="160"/>
      <c r="BC382" s="160"/>
      <c r="BD382" s="198"/>
      <c r="BE382" s="20" t="str">
        <f>CONCATENATE(J380," Acción preventiva"," 3")</f>
        <v>ADMBS  Acción preventiva 3</v>
      </c>
      <c r="BF382" s="22"/>
      <c r="BG382" s="22"/>
      <c r="BH382" s="22"/>
      <c r="BI382" s="20">
        <f t="shared" si="1990"/>
        <v>0</v>
      </c>
      <c r="BJ382" s="20"/>
      <c r="BK382" s="20"/>
      <c r="BL382" s="20"/>
      <c r="BM382" s="20"/>
      <c r="BN382" s="20"/>
      <c r="BO382" s="20"/>
      <c r="BP382" s="20"/>
      <c r="BQ382" s="20"/>
      <c r="BR382" s="20"/>
      <c r="BS382" s="20"/>
      <c r="BT382" s="20"/>
      <c r="BU382" s="20"/>
      <c r="BV382" s="200"/>
      <c r="BW382" s="37"/>
      <c r="BX382" s="37"/>
      <c r="BY382" s="37"/>
      <c r="BZ382" s="37"/>
      <c r="CA382" s="37"/>
      <c r="CB382" s="37"/>
      <c r="CC382" s="37"/>
      <c r="CD382" s="37"/>
      <c r="CE382" s="37"/>
      <c r="CF382" s="37"/>
      <c r="CG382" s="37"/>
      <c r="CH382" s="37"/>
      <c r="CI382" s="37">
        <f t="shared" si="1710"/>
        <v>0</v>
      </c>
      <c r="CJ382" s="38"/>
      <c r="CK382" s="23"/>
      <c r="CL382" s="24"/>
      <c r="CM382" s="167"/>
      <c r="CN382" s="25" t="e">
        <f t="shared" ref="CN382" si="1997">1-(CL382/CM380)</f>
        <v>#DIV/0!</v>
      </c>
      <c r="CO382" s="23" t="e" cm="1">
        <f t="array" ref="CO382">+_xlfn.IFS(CN382&lt;0.8,"Cambio",CN382&lt;0.9,"Revisión de control",CN382&gt;0.89,"Se mantiene")</f>
        <v>#DIV/0!</v>
      </c>
      <c r="CP382" s="144"/>
      <c r="CQ382" s="144"/>
      <c r="CR382" s="144"/>
      <c r="CS382" s="144"/>
      <c r="CT382" s="25">
        <f t="shared" si="1993"/>
        <v>1</v>
      </c>
    </row>
    <row r="383" spans="1:98" ht="60" hidden="1" customHeight="1" x14ac:dyDescent="0.35">
      <c r="A383" s="147"/>
      <c r="B383" s="229"/>
      <c r="C383" s="148" t="s">
        <v>159</v>
      </c>
      <c r="D383" s="174"/>
      <c r="E383" s="177"/>
      <c r="F383" s="174"/>
      <c r="G383" s="208"/>
      <c r="H383" s="157"/>
      <c r="I383" s="183"/>
      <c r="J383" s="161"/>
      <c r="K383" s="161"/>
      <c r="L383" s="184"/>
      <c r="M383" s="187"/>
      <c r="N383" s="190"/>
      <c r="O383" s="193"/>
      <c r="P383" s="183"/>
      <c r="Q383" s="193"/>
      <c r="R383" s="183"/>
      <c r="S383" s="183"/>
      <c r="T383" s="183"/>
      <c r="U383" s="157"/>
      <c r="V383" s="162"/>
      <c r="W383" s="162"/>
      <c r="X383" s="194"/>
      <c r="Y383" s="161"/>
      <c r="Z383" s="161"/>
      <c r="AA383" s="165"/>
      <c r="AB383" s="165"/>
      <c r="AC383" s="165"/>
      <c r="AD383" s="195"/>
      <c r="AE383" s="157"/>
      <c r="AF383" s="158"/>
      <c r="AG383" s="157"/>
      <c r="AH383" s="157"/>
      <c r="AI383" s="158"/>
      <c r="AJ383" s="157"/>
      <c r="AK383" s="196"/>
      <c r="AL383" s="20" t="str">
        <f>CONCATENATE(J380," Control"," 4")</f>
        <v>ADMBS  Control 4</v>
      </c>
      <c r="AM383" s="22"/>
      <c r="AN383" s="22"/>
      <c r="AO383" s="22"/>
      <c r="AP383" s="22" t="str">
        <f t="shared" si="1986"/>
        <v xml:space="preserve">  a través de </v>
      </c>
      <c r="AQ383" s="20"/>
      <c r="AR383" s="20" t="str">
        <f t="shared" si="1859"/>
        <v/>
      </c>
      <c r="AS383" s="20"/>
      <c r="AT383" s="20" t="str">
        <f t="shared" si="1860"/>
        <v/>
      </c>
      <c r="AU383" s="20"/>
      <c r="AV383" s="20"/>
      <c r="AW383" s="20"/>
      <c r="AX383" s="21" t="str">
        <f t="shared" si="1994"/>
        <v/>
      </c>
      <c r="AY383" s="20" t="str">
        <f t="shared" si="1794"/>
        <v/>
      </c>
      <c r="AZ383" s="21" t="e">
        <f t="shared" si="1995"/>
        <v>#N/A</v>
      </c>
      <c r="BA383" s="20" t="str">
        <f t="shared" si="1796"/>
        <v/>
      </c>
      <c r="BB383" s="161"/>
      <c r="BC383" s="161"/>
      <c r="BD383" s="199"/>
      <c r="BE383" s="20" t="str">
        <f>CONCATENATE(J380," Acción preventiva"," 4")</f>
        <v>ADMBS  Acción preventiva 4</v>
      </c>
      <c r="BF383" s="22"/>
      <c r="BG383" s="22"/>
      <c r="BH383" s="22"/>
      <c r="BI383" s="20">
        <f t="shared" si="1990"/>
        <v>0</v>
      </c>
      <c r="BJ383" s="20"/>
      <c r="BK383" s="20"/>
      <c r="BL383" s="20"/>
      <c r="BM383" s="20"/>
      <c r="BN383" s="20"/>
      <c r="BO383" s="20"/>
      <c r="BP383" s="20"/>
      <c r="BQ383" s="20"/>
      <c r="BR383" s="20"/>
      <c r="BS383" s="20"/>
      <c r="BT383" s="20"/>
      <c r="BU383" s="20"/>
      <c r="BV383" s="200"/>
      <c r="BW383" s="37"/>
      <c r="BX383" s="37"/>
      <c r="BY383" s="37"/>
      <c r="BZ383" s="37"/>
      <c r="CA383" s="37"/>
      <c r="CB383" s="37"/>
      <c r="CC383" s="37"/>
      <c r="CD383" s="37"/>
      <c r="CE383" s="37"/>
      <c r="CF383" s="37"/>
      <c r="CG383" s="37"/>
      <c r="CH383" s="37"/>
      <c r="CI383" s="37">
        <f t="shared" si="1710"/>
        <v>0</v>
      </c>
      <c r="CJ383" s="38"/>
      <c r="CK383" s="23"/>
      <c r="CL383" s="24"/>
      <c r="CM383" s="168"/>
      <c r="CN383" s="25" t="e">
        <f t="shared" ref="CN383" si="1998">1-(CL383/CM380)</f>
        <v>#DIV/0!</v>
      </c>
      <c r="CO383" s="23" t="e" cm="1">
        <f t="array" ref="CO383">+_xlfn.IFS(CN383&lt;0.8,"Cambio",CN383&lt;0.9,"Revisión de control",CN383&gt;0.89,"Se mantiene")</f>
        <v>#DIV/0!</v>
      </c>
      <c r="CP383" s="144"/>
      <c r="CQ383" s="144"/>
      <c r="CR383" s="144"/>
      <c r="CS383" s="144"/>
      <c r="CT383" s="25">
        <f t="shared" si="1993"/>
        <v>1</v>
      </c>
    </row>
    <row r="384" spans="1:98" ht="60" customHeight="1" x14ac:dyDescent="0.35">
      <c r="A384" s="147" t="s">
        <v>1740</v>
      </c>
      <c r="B384" s="169" t="s">
        <v>158</v>
      </c>
      <c r="C384" s="148" t="s">
        <v>159</v>
      </c>
      <c r="D384" s="172" t="str">
        <f>VLOOKUP(B384,Datos!$B$65:$F$80,3,FALSE)</f>
        <v>Gestionar la administración y mantenimiento de bienes y servicios necesarios para la ejecución de los procesos de la entidad</v>
      </c>
      <c r="E384" s="175" t="str">
        <f>VLOOKUP(B384,Datos!$B$65:$F$80,5,FALSE)</f>
        <v>La posibilidad de incumplir con la administración y mantenimiento de bienes y servicios necesarios para la ejecución de los procesos de la entidad</v>
      </c>
      <c r="F384" s="172" t="str">
        <f>VLOOKUP(B384,Datos!$B$65:$F$80,4,FALSE)</f>
        <v>Desde la recepción de los bienes y servicios, hasta la disposición final de los bienes y el recibido a satisfacción de los servicios</v>
      </c>
      <c r="G384" s="208" t="s">
        <v>256</v>
      </c>
      <c r="H384" s="157" t="s">
        <v>1741</v>
      </c>
      <c r="I384" s="181">
        <f t="shared" ref="I384" si="1999">IF(K384="",0,1)</f>
        <v>1</v>
      </c>
      <c r="J384" s="159" t="str">
        <f t="shared" ref="J384" si="2000">CONCATENATE(C384," ",K384)</f>
        <v>ADMBS 60</v>
      </c>
      <c r="K384" s="159">
        <v>60</v>
      </c>
      <c r="L384" s="184">
        <v>46150</v>
      </c>
      <c r="M384" s="185">
        <f ca="1">+TODAY()-L384</f>
        <v>1</v>
      </c>
      <c r="N384" s="188" t="s">
        <v>1742</v>
      </c>
      <c r="O384" s="191" t="s">
        <v>34</v>
      </c>
      <c r="P384" s="181">
        <f>VLOOKUP(O384,Datos!$B$20:$D$25,3,FALSE)</f>
        <v>1</v>
      </c>
      <c r="Q384" s="191" t="s">
        <v>20</v>
      </c>
      <c r="R384" s="181">
        <f>VLOOKUP(Q384,Datos!$C$20:$D$25,2,FALSE)</f>
        <v>0.2</v>
      </c>
      <c r="S384" s="181">
        <f>+IF(P384="",R384,IF(R384="",P384,IF(P384&gt;R384,P384,R384)))</f>
        <v>1</v>
      </c>
      <c r="T384" s="181" t="str" cm="1">
        <f t="array" ref="T384">_xlfn.IFS(S384=P384,O384,S384=R384,Q384)</f>
        <v>Desde los 500 SMLMV</v>
      </c>
      <c r="U384" s="157" t="s">
        <v>0</v>
      </c>
      <c r="V384" s="162" t="s">
        <v>1745</v>
      </c>
      <c r="W384" s="162" t="s">
        <v>1746</v>
      </c>
      <c r="X384" s="194" t="str">
        <f>CONCATENATE("Posibilidad de"," ",U384," ",V384," debido ",W384)</f>
        <v>Posibilidad de afectación económica o presupuestal por sanciones legales de los entes de control debido al desconocimiento en la normatividad ambiental aplicable en el  Plan de Gestión Integral de Residuos Peligrosos - PGIRESPEL</v>
      </c>
      <c r="Y384" s="159" t="s">
        <v>211</v>
      </c>
      <c r="Z384" s="159" t="s">
        <v>215</v>
      </c>
      <c r="AA384" s="163" t="s">
        <v>257</v>
      </c>
      <c r="AB384" s="163" t="s">
        <v>1010</v>
      </c>
      <c r="AC384" s="163" t="s">
        <v>1079</v>
      </c>
      <c r="AD384" s="195">
        <v>8760</v>
      </c>
      <c r="AE384" s="157" t="str">
        <f t="shared" ref="AE384" si="2001">IF(AD384&lt;=0,"",IF(AD384&lt;=2,"Muy Baja",IF(AD384&lt;=24,"Baja",IF(AD384&lt;=500,"Media",IF(AD384&lt;=5000,"Alta","Muy Alta")))))</f>
        <v>Muy Alta</v>
      </c>
      <c r="AF384" s="158">
        <f t="shared" ref="AF384" si="2002">IF(AE384="","",IF(AE384="Muy Baja",0.2,IF(AE384="Baja",0.4,IF(AE384="Media",0.6,IF(AE384="Alta",0.8,IF(AE384="Muy Alta",1,))))))</f>
        <v>1</v>
      </c>
      <c r="AG384" s="158" t="str">
        <f t="shared" ref="AG384" si="2003">+T384</f>
        <v>Desde los 500 SMLMV</v>
      </c>
      <c r="AH384" s="157" t="str" cm="1">
        <f t="array" ref="AH384">_xlfn.IFS(AG384=Datos!$C$6,"Leve",AG384=Datos!$D$6,"Leve",AG384=Datos!$C$7,"Menor",AG384=Datos!$D$7,"Menor",AG384=Datos!$C$8,"Moderado",AG384=Datos!$D$8,"Moderado",AG384=Datos!$C$9,"Mayor",AG384=Datos!$D$9,"Mayor",AG384=Datos!$C$10,"Catastrófico",AG384=Datos!$D$10,"Catastrófico")</f>
        <v>Catastrófico</v>
      </c>
      <c r="AI384" s="158">
        <f t="shared" ref="AI384" si="2004">IF(AH384="","",IF(AH384="Leve",0.2,IF(AH384="Menor",0.4,IF(AH384="Moderado",0.6,IF(AH384="Mayor",0.8,IF(AH384="Catastrófico",1,))))))</f>
        <v>1</v>
      </c>
      <c r="AJ384" s="157" t="str">
        <f t="shared" ref="AJ384" si="2005">IF(OR(AND(AE384="Muy Baja",AH384="Leve"),AND(AE384="Muy Baja",AH384="Menor"),AND(AE384="Baja",AH384="Leve")),"Bajo",IF(OR(AND(AE384="Muy baja",AH384="Moderado"),AND(AE384="Baja",AH384="Menor"),AND(AE384="Baja",AH384="Moderado"),AND(AE384="Media",AH384="Leve"),AND(AE384="Media",AH384="Menor"),AND(AE384="Media",AH384="Moderado"),AND(AE384="Alta",AH384="Leve"),AND(AE384="Alta",AH384="Menor")),"Moderado",IF(OR(AND(AE384="Muy Baja",AH384="Mayor"),AND(AE384="Baja",AH384="Mayor"),AND(AE384="Media",AH384="Mayor"),AND(AE384="Alta",AH384="Moderado"),AND(AE384="Alta",AH384="Mayor"),AND(AE384="Muy Alta",AH384="Leve"),AND(AE384="Muy Alta",AH384="Menor"),AND(AE384="Muy Alta",AH384="Moderado"),AND(AE384="Muy Alta",AH384="Mayor")),"Alto",IF(OR(AND(AE384="Muy Baja",AH384="Catastrófico"),AND(AE384="Baja",AH384="Catastrófico"),AND(AE384="Media",AH384="Catastrófico"),AND(AE384="Alta",AH384="Catastrófico"),AND(AE384="Muy Alta",AH384="Catastrófico")),"Extremo",""))))</f>
        <v>Extremo</v>
      </c>
      <c r="AK384" s="196" t="str" cm="1">
        <f t="array" ref="AK384">_xlfn.IFS(AJ384="Bajo","Aceptar",AJ384="Moderado","Reducir",AJ384="Alto","Reducir",AJ384="Extremo","Reducir")</f>
        <v>Reducir</v>
      </c>
      <c r="AL384" s="20" t="str">
        <f>CONCATENATE(J384," Control"," 1")</f>
        <v>ADMBS 60 Control 1</v>
      </c>
      <c r="AM384" s="123" t="s">
        <v>1749</v>
      </c>
      <c r="AN384" s="123" t="s">
        <v>1750</v>
      </c>
      <c r="AO384" s="123" t="s">
        <v>1751</v>
      </c>
      <c r="AP384" s="22" t="str">
        <f t="shared" si="1777"/>
        <v>La 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v>
      </c>
      <c r="AQ384" s="20" t="s">
        <v>54</v>
      </c>
      <c r="AR384" s="20" t="str">
        <f t="shared" si="1704"/>
        <v>Probabilidad</v>
      </c>
      <c r="AS384" s="20" t="s">
        <v>56</v>
      </c>
      <c r="AT384" s="20" t="str">
        <f t="shared" si="1705"/>
        <v>30%</v>
      </c>
      <c r="AU384" s="20" t="s">
        <v>1</v>
      </c>
      <c r="AV384" s="20" t="s">
        <v>2</v>
      </c>
      <c r="AW384" s="20" t="s">
        <v>3</v>
      </c>
      <c r="AX384" s="21">
        <f t="shared" ref="AX384" si="2006">+IF(AR384="Probabilidad",AF384-(AF384*AT384),AF384)</f>
        <v>0.7</v>
      </c>
      <c r="AY384" s="20" t="str">
        <f t="shared" si="1794"/>
        <v>Alta</v>
      </c>
      <c r="AZ384" s="21">
        <f t="shared" ref="AZ384" si="2007">+IF(AR384="Impacto",AI384-(AI384*AT384),AI384)</f>
        <v>1</v>
      </c>
      <c r="BA384" s="20" t="str">
        <f t="shared" si="1796"/>
        <v>Catastrófico</v>
      </c>
      <c r="BB384" s="159" t="str">
        <f t="shared" ref="BB384" si="2008">IF(OR(AND(AY387="Muy Baja",BA387="Leve"),AND(AY387="Muy Baja",BA387="Menor"),AND(AY387="Baja",BA387="Leve")),"Bajo",IF(OR(AND(AY387="Muy baja",BA387="Moderado"),AND(AY387="Baja",BA387="Menor"),AND(AY387="Baja",BA387="Moderado"),AND(AY387="Media",BA387="Leve"),AND(AY387="Media",BA387="Menor"),AND(AY387="Media",BA387="Moderado"),AND(AY387="Alta",BA387="Leve"),AND(AY387="Alta",BA387="Menor")),"Moderado",IF(OR(AND(AY387="Muy Baja",BA387="Mayor"),AND(AY387="Baja",BA387="Mayor"),AND(AY387="Media",BA387="Mayor"),AND(AY387="Alta",BA387="Moderado"),AND(AY387="Alta",BA387="Mayor"),AND(AY387="Muy Alta",BA387="Leve"),AND(AY387="Muy Alta",BA387="Menor"),AND(AY387="Muy Alta",BA387="Moderado"),AND(AY387="Muy Alta",BA387="Mayor")),"Alto",IF(OR(AND(AY387="Muy Baja",BA387="Catastrófico"),AND(AY387="Baja",BA387="Catastrófico"),AND(AY387="Media",BA387="Catastrófico"),AND(AY387="Alta",BA387="Catastrófico"),AND(AY387="Muy Alta",BA387="Catastrófico")),"Extremo",""))))</f>
        <v>Alto</v>
      </c>
      <c r="BC384" s="159" t="str" cm="1">
        <f t="array" ref="BC384">_xlfn.IFS(BB384="Bajo","Aceptar",BB384="Moderado","Reducir",BB384="Alto","Reducir",BB384="Extremo","Reducir")</f>
        <v>Reducir</v>
      </c>
      <c r="BD384" s="197" t="str" cm="1">
        <f t="array" ref="BD384">_xlfn.IFS(BC384="Aceptar","No",BC384="Reducir","Si")</f>
        <v>Si</v>
      </c>
      <c r="BE384" s="20" t="str">
        <f>CONCATENATE(J384," Acción preventiva"," 1")</f>
        <v>ADMBS 60 Acción preventiva 1</v>
      </c>
      <c r="BF384" s="123" t="s">
        <v>258</v>
      </c>
      <c r="BG384" s="123" t="s">
        <v>259</v>
      </c>
      <c r="BH384" s="123" t="s">
        <v>260</v>
      </c>
      <c r="BI384" s="20">
        <f t="shared" si="1709"/>
        <v>6</v>
      </c>
      <c r="BJ384" s="20"/>
      <c r="BK384" s="20"/>
      <c r="BL384" s="20"/>
      <c r="BM384" s="20"/>
      <c r="BN384" s="20"/>
      <c r="BO384" s="124">
        <v>1</v>
      </c>
      <c r="BP384" s="124">
        <v>1</v>
      </c>
      <c r="BQ384" s="124">
        <v>1</v>
      </c>
      <c r="BR384" s="124">
        <v>1</v>
      </c>
      <c r="BS384" s="124">
        <v>1</v>
      </c>
      <c r="BT384" s="124">
        <v>1</v>
      </c>
      <c r="BU384" s="20"/>
      <c r="BV384" s="200">
        <f t="shared" si="1734"/>
        <v>0</v>
      </c>
      <c r="BW384" s="37"/>
      <c r="BX384" s="37"/>
      <c r="BY384" s="37"/>
      <c r="BZ384" s="37"/>
      <c r="CA384" s="37"/>
      <c r="CB384" s="37"/>
      <c r="CC384" s="37"/>
      <c r="CD384" s="37"/>
      <c r="CE384" s="37"/>
      <c r="CF384" s="37"/>
      <c r="CG384" s="37"/>
      <c r="CH384" s="37"/>
      <c r="CI384" s="37">
        <f t="shared" si="1710"/>
        <v>0</v>
      </c>
      <c r="CJ384" s="38"/>
      <c r="CK384" s="23"/>
      <c r="CL384" s="24"/>
      <c r="CM384" s="166">
        <f>+AD384</f>
        <v>8760</v>
      </c>
      <c r="CN384" s="25">
        <f>1-(CL384/CM384)</f>
        <v>1</v>
      </c>
      <c r="CO384" s="23" t="str" cm="1">
        <f t="array" ref="CO384">+_xlfn.IFS(CN384&lt;0.8,"Cambio",CN384&lt;0.9,"Revisión de control",CN384&gt;0.89,"Se mantiene")</f>
        <v>Se mantiene</v>
      </c>
      <c r="CP384" s="144"/>
      <c r="CQ384" s="144"/>
      <c r="CR384" s="144"/>
      <c r="CS384" s="144"/>
      <c r="CT384" s="25">
        <f t="shared" si="1713"/>
        <v>1</v>
      </c>
    </row>
    <row r="385" spans="1:98" ht="60" customHeight="1" x14ac:dyDescent="0.35">
      <c r="A385" s="147" t="s">
        <v>1740</v>
      </c>
      <c r="B385" s="170"/>
      <c r="C385" s="148" t="s">
        <v>159</v>
      </c>
      <c r="D385" s="173"/>
      <c r="E385" s="176"/>
      <c r="F385" s="173"/>
      <c r="G385" s="208"/>
      <c r="H385" s="157"/>
      <c r="I385" s="182"/>
      <c r="J385" s="160"/>
      <c r="K385" s="160"/>
      <c r="L385" s="184"/>
      <c r="M385" s="186"/>
      <c r="N385" s="189"/>
      <c r="O385" s="192"/>
      <c r="P385" s="182"/>
      <c r="Q385" s="192"/>
      <c r="R385" s="182"/>
      <c r="S385" s="182"/>
      <c r="T385" s="182"/>
      <c r="U385" s="157"/>
      <c r="V385" s="162"/>
      <c r="W385" s="162"/>
      <c r="X385" s="194"/>
      <c r="Y385" s="160"/>
      <c r="Z385" s="160"/>
      <c r="AA385" s="164"/>
      <c r="AB385" s="164"/>
      <c r="AC385" s="164"/>
      <c r="AD385" s="195"/>
      <c r="AE385" s="157"/>
      <c r="AF385" s="158"/>
      <c r="AG385" s="157"/>
      <c r="AH385" s="157"/>
      <c r="AI385" s="158"/>
      <c r="AJ385" s="157"/>
      <c r="AK385" s="196"/>
      <c r="AL385" s="20" t="str">
        <f>CONCATENATE(J384," Control"," 2")</f>
        <v>ADMBS 60 Control 2</v>
      </c>
      <c r="AM385" s="123" t="s">
        <v>1749</v>
      </c>
      <c r="AN385" s="123" t="s">
        <v>1752</v>
      </c>
      <c r="AO385" s="123" t="s">
        <v>1753</v>
      </c>
      <c r="AP385" s="22" t="str">
        <f t="shared" si="1777"/>
        <v>La SUBDIRECCIÓN ADMINISTRATIVA Y FINANCIERA (GESTIÓN AMBIENTAL) actualiza el documento para la implementación a través de nuevo Plan de Gestión Integral de Residuos donde se reformula el plan con base a las novedades, observaciones y/u oportunidades de mejora</v>
      </c>
      <c r="AQ385" s="20" t="s">
        <v>55</v>
      </c>
      <c r="AR385" s="20" t="str">
        <f t="shared" si="1704"/>
        <v>Impacto</v>
      </c>
      <c r="AS385" s="20" t="s">
        <v>56</v>
      </c>
      <c r="AT385" s="20" t="str">
        <f t="shared" si="1705"/>
        <v>25%</v>
      </c>
      <c r="AU385" s="20" t="s">
        <v>1</v>
      </c>
      <c r="AV385" s="20" t="s">
        <v>2</v>
      </c>
      <c r="AW385" s="20" t="s">
        <v>3</v>
      </c>
      <c r="AX385" s="21">
        <f t="shared" ref="AX385:AX387" si="2009">+IF(AR385="Probabilidad",AX384-(AX384*AT385),AX384)</f>
        <v>0.7</v>
      </c>
      <c r="AY385" s="20" t="str">
        <f t="shared" si="1794"/>
        <v>Alta</v>
      </c>
      <c r="AZ385" s="21">
        <f t="shared" ref="AZ385:AZ387" si="2010">+IF(AR385="Impacto",AZ384-(AZ384*AT385),AZ384)</f>
        <v>0.75</v>
      </c>
      <c r="BA385" s="20" t="str">
        <f t="shared" si="1796"/>
        <v>Mayor</v>
      </c>
      <c r="BB385" s="160"/>
      <c r="BC385" s="160"/>
      <c r="BD385" s="198"/>
      <c r="BE385" s="20" t="str">
        <f>CONCATENATE(J384," Acción preventiva"," 2")</f>
        <v>ADMBS 60 Acción preventiva 2</v>
      </c>
      <c r="BF385" s="123" t="s">
        <v>258</v>
      </c>
      <c r="BG385" s="123" t="s">
        <v>261</v>
      </c>
      <c r="BH385" s="123" t="s">
        <v>262</v>
      </c>
      <c r="BI385" s="20">
        <f t="shared" si="1709"/>
        <v>1</v>
      </c>
      <c r="BJ385" s="20"/>
      <c r="BK385" s="20"/>
      <c r="BL385" s="20"/>
      <c r="BM385" s="20"/>
      <c r="BN385" s="20"/>
      <c r="BO385" s="124">
        <v>1</v>
      </c>
      <c r="BP385" s="124"/>
      <c r="BQ385" s="124"/>
      <c r="BR385" s="124"/>
      <c r="BS385" s="124"/>
      <c r="BT385" s="124"/>
      <c r="BU385" s="20"/>
      <c r="BV385" s="200"/>
      <c r="BW385" s="37"/>
      <c r="BX385" s="37"/>
      <c r="BY385" s="37"/>
      <c r="BZ385" s="37"/>
      <c r="CA385" s="37"/>
      <c r="CB385" s="37"/>
      <c r="CC385" s="37"/>
      <c r="CD385" s="37"/>
      <c r="CE385" s="37"/>
      <c r="CF385" s="37"/>
      <c r="CG385" s="37"/>
      <c r="CH385" s="37"/>
      <c r="CI385" s="37">
        <f t="shared" si="1710"/>
        <v>0</v>
      </c>
      <c r="CJ385" s="38"/>
      <c r="CK385" s="23"/>
      <c r="CL385" s="24"/>
      <c r="CM385" s="167"/>
      <c r="CN385" s="25">
        <f>1-(CL385/CM384)</f>
        <v>1</v>
      </c>
      <c r="CO385" s="23" t="str" cm="1">
        <f t="array" ref="CO385">+_xlfn.IFS(CN385&lt;0.8,"Cambio",CN385&lt;0.9,"Revisión de control",CN385&gt;0.89,"Se mantiene")</f>
        <v>Se mantiene</v>
      </c>
      <c r="CP385" s="144"/>
      <c r="CQ385" s="144"/>
      <c r="CR385" s="144"/>
      <c r="CS385" s="144"/>
      <c r="CT385" s="25">
        <f t="shared" ref="CT385:CT388" si="2011">(_xlfn.IFS(CK385="",1,CK385="SI",0)+_xlfn.IFS(CP385="",1,CP385="SI",1,CP385="NO",0)+_xlfn.IFS(CQ385="",1,CQ385="SI",1,CQ385="NO",0)+_xlfn.IFS(CR385="",1,CR385="SI",1,CR385="NO",0)+_xlfn.IFS(CS385="",1,CS385="SI",1,CS385="NO",0))/5</f>
        <v>1</v>
      </c>
    </row>
    <row r="386" spans="1:98" ht="60" customHeight="1" x14ac:dyDescent="0.35">
      <c r="A386" s="147" t="s">
        <v>1740</v>
      </c>
      <c r="B386" s="170"/>
      <c r="C386" s="148" t="s">
        <v>159</v>
      </c>
      <c r="D386" s="173"/>
      <c r="E386" s="176"/>
      <c r="F386" s="173"/>
      <c r="G386" s="208"/>
      <c r="H386" s="157"/>
      <c r="I386" s="182"/>
      <c r="J386" s="160"/>
      <c r="K386" s="160"/>
      <c r="L386" s="184"/>
      <c r="M386" s="186"/>
      <c r="N386" s="189"/>
      <c r="O386" s="192"/>
      <c r="P386" s="182"/>
      <c r="Q386" s="192"/>
      <c r="R386" s="182"/>
      <c r="S386" s="182"/>
      <c r="T386" s="182"/>
      <c r="U386" s="157"/>
      <c r="V386" s="162"/>
      <c r="W386" s="162"/>
      <c r="X386" s="194"/>
      <c r="Y386" s="160"/>
      <c r="Z386" s="160"/>
      <c r="AA386" s="164"/>
      <c r="AB386" s="164"/>
      <c r="AC386" s="164"/>
      <c r="AD386" s="195"/>
      <c r="AE386" s="157"/>
      <c r="AF386" s="158"/>
      <c r="AG386" s="157"/>
      <c r="AH386" s="157"/>
      <c r="AI386" s="158"/>
      <c r="AJ386" s="157"/>
      <c r="AK386" s="196"/>
      <c r="AL386" s="20" t="str">
        <f>CONCATENATE(J384," Control"," 3")</f>
        <v>ADMBS 60 Control 3</v>
      </c>
      <c r="AM386" s="22"/>
      <c r="AN386" s="22"/>
      <c r="AO386" s="22"/>
      <c r="AP386" s="22" t="str">
        <f t="shared" si="1777"/>
        <v xml:space="preserve">  a través de </v>
      </c>
      <c r="AQ386" s="20"/>
      <c r="AR386" s="20" t="str">
        <f t="shared" si="1704"/>
        <v/>
      </c>
      <c r="AS386" s="20"/>
      <c r="AT386" s="20" t="str">
        <f t="shared" si="1705"/>
        <v/>
      </c>
      <c r="AU386" s="20"/>
      <c r="AV386" s="20"/>
      <c r="AW386" s="20"/>
      <c r="AX386" s="21">
        <f t="shared" si="2009"/>
        <v>0.7</v>
      </c>
      <c r="AY386" s="20" t="str">
        <f t="shared" si="1794"/>
        <v>Alta</v>
      </c>
      <c r="AZ386" s="21">
        <f t="shared" si="2010"/>
        <v>0.75</v>
      </c>
      <c r="BA386" s="20" t="str">
        <f t="shared" si="1796"/>
        <v>Mayor</v>
      </c>
      <c r="BB386" s="160"/>
      <c r="BC386" s="160"/>
      <c r="BD386" s="198"/>
      <c r="BE386" s="20" t="str">
        <f>CONCATENATE(J384," Acción preventiva"," 3")</f>
        <v>ADMBS 60 Acción preventiva 3</v>
      </c>
      <c r="BF386" s="22"/>
      <c r="BG386" s="22"/>
      <c r="BH386" s="22"/>
      <c r="BI386" s="20">
        <f t="shared" si="1709"/>
        <v>0</v>
      </c>
      <c r="BJ386" s="20"/>
      <c r="BK386" s="20"/>
      <c r="BL386" s="20"/>
      <c r="BM386" s="20"/>
      <c r="BN386" s="20"/>
      <c r="BO386" s="20"/>
      <c r="BP386" s="20"/>
      <c r="BQ386" s="20"/>
      <c r="BR386" s="20"/>
      <c r="BS386" s="20"/>
      <c r="BT386" s="20"/>
      <c r="BU386" s="20"/>
      <c r="BV386" s="200"/>
      <c r="BW386" s="37"/>
      <c r="BX386" s="37"/>
      <c r="BY386" s="37"/>
      <c r="BZ386" s="37"/>
      <c r="CA386" s="37"/>
      <c r="CB386" s="37"/>
      <c r="CC386" s="37"/>
      <c r="CD386" s="37"/>
      <c r="CE386" s="37"/>
      <c r="CF386" s="37"/>
      <c r="CG386" s="37"/>
      <c r="CH386" s="37"/>
      <c r="CI386" s="37">
        <f t="shared" si="1710"/>
        <v>0</v>
      </c>
      <c r="CJ386" s="38"/>
      <c r="CK386" s="23"/>
      <c r="CL386" s="24"/>
      <c r="CM386" s="167"/>
      <c r="CN386" s="25">
        <f>1-(CL386/CM384)</f>
        <v>1</v>
      </c>
      <c r="CO386" s="23" t="str" cm="1">
        <f t="array" ref="CO386">+_xlfn.IFS(CN386&lt;0.8,"Cambio",CN386&lt;0.9,"Revisión de control",CN386&gt;0.89,"Se mantiene")</f>
        <v>Se mantiene</v>
      </c>
      <c r="CP386" s="144"/>
      <c r="CQ386" s="144"/>
      <c r="CR386" s="144"/>
      <c r="CS386" s="144"/>
      <c r="CT386" s="25">
        <f t="shared" si="2011"/>
        <v>1</v>
      </c>
    </row>
    <row r="387" spans="1:98" ht="60" customHeight="1" x14ac:dyDescent="0.35">
      <c r="A387" s="147" t="s">
        <v>1740</v>
      </c>
      <c r="B387" s="171"/>
      <c r="C387" s="148" t="s">
        <v>159</v>
      </c>
      <c r="D387" s="174"/>
      <c r="E387" s="177"/>
      <c r="F387" s="174"/>
      <c r="G387" s="208"/>
      <c r="H387" s="157"/>
      <c r="I387" s="183"/>
      <c r="J387" s="161"/>
      <c r="K387" s="161"/>
      <c r="L387" s="184"/>
      <c r="M387" s="187"/>
      <c r="N387" s="190"/>
      <c r="O387" s="193"/>
      <c r="P387" s="183"/>
      <c r="Q387" s="193"/>
      <c r="R387" s="183"/>
      <c r="S387" s="183"/>
      <c r="T387" s="183"/>
      <c r="U387" s="157"/>
      <c r="V387" s="162"/>
      <c r="W387" s="162"/>
      <c r="X387" s="194"/>
      <c r="Y387" s="161"/>
      <c r="Z387" s="161"/>
      <c r="AA387" s="165"/>
      <c r="AB387" s="165"/>
      <c r="AC387" s="165"/>
      <c r="AD387" s="195"/>
      <c r="AE387" s="157"/>
      <c r="AF387" s="158"/>
      <c r="AG387" s="157"/>
      <c r="AH387" s="157"/>
      <c r="AI387" s="158"/>
      <c r="AJ387" s="157"/>
      <c r="AK387" s="196"/>
      <c r="AL387" s="20" t="str">
        <f>CONCATENATE(J384," Control"," 4")</f>
        <v>ADMBS 60 Control 4</v>
      </c>
      <c r="AM387" s="22"/>
      <c r="AN387" s="22"/>
      <c r="AO387" s="22"/>
      <c r="AP387" s="22" t="str">
        <f t="shared" si="1777"/>
        <v xml:space="preserve">  a través de </v>
      </c>
      <c r="AQ387" s="20"/>
      <c r="AR387" s="20" t="str">
        <f t="shared" si="1704"/>
        <v/>
      </c>
      <c r="AS387" s="20"/>
      <c r="AT387" s="20" t="str">
        <f t="shared" si="1705"/>
        <v/>
      </c>
      <c r="AU387" s="20"/>
      <c r="AV387" s="20"/>
      <c r="AW387" s="20"/>
      <c r="AX387" s="21">
        <f t="shared" si="2009"/>
        <v>0.7</v>
      </c>
      <c r="AY387" s="20" t="str">
        <f t="shared" si="1794"/>
        <v>Alta</v>
      </c>
      <c r="AZ387" s="21">
        <f t="shared" si="2010"/>
        <v>0.75</v>
      </c>
      <c r="BA387" s="20" t="str">
        <f t="shared" si="1796"/>
        <v>Mayor</v>
      </c>
      <c r="BB387" s="161"/>
      <c r="BC387" s="161"/>
      <c r="BD387" s="199"/>
      <c r="BE387" s="20" t="str">
        <f>CONCATENATE(J384," Acción preventiva"," 4")</f>
        <v>ADMBS 60 Acción preventiva 4</v>
      </c>
      <c r="BF387" s="22"/>
      <c r="BG387" s="22"/>
      <c r="BH387" s="22"/>
      <c r="BI387" s="20">
        <f t="shared" si="1709"/>
        <v>0</v>
      </c>
      <c r="BJ387" s="20"/>
      <c r="BK387" s="20"/>
      <c r="BL387" s="20"/>
      <c r="BM387" s="20"/>
      <c r="BN387" s="20"/>
      <c r="BO387" s="20"/>
      <c r="BP387" s="20"/>
      <c r="BQ387" s="20"/>
      <c r="BR387" s="20"/>
      <c r="BS387" s="20"/>
      <c r="BT387" s="20"/>
      <c r="BU387" s="20"/>
      <c r="BV387" s="200"/>
      <c r="BW387" s="37"/>
      <c r="BX387" s="37"/>
      <c r="BY387" s="37"/>
      <c r="BZ387" s="37"/>
      <c r="CA387" s="37"/>
      <c r="CB387" s="37"/>
      <c r="CC387" s="37"/>
      <c r="CD387" s="37"/>
      <c r="CE387" s="37"/>
      <c r="CF387" s="37"/>
      <c r="CG387" s="37"/>
      <c r="CH387" s="37"/>
      <c r="CI387" s="37">
        <f t="shared" si="1710"/>
        <v>0</v>
      </c>
      <c r="CJ387" s="38"/>
      <c r="CK387" s="23"/>
      <c r="CL387" s="24"/>
      <c r="CM387" s="168"/>
      <c r="CN387" s="25">
        <f>1-(CL387/CM384)</f>
        <v>1</v>
      </c>
      <c r="CO387" s="23" t="str" cm="1">
        <f t="array" ref="CO387">+_xlfn.IFS(CN387&lt;0.8,"Cambio",CN387&lt;0.9,"Revisión de control",CN387&gt;0.89,"Se mantiene")</f>
        <v>Se mantiene</v>
      </c>
      <c r="CP387" s="144"/>
      <c r="CQ387" s="144"/>
      <c r="CR387" s="144"/>
      <c r="CS387" s="144"/>
      <c r="CT387" s="25">
        <f t="shared" si="2011"/>
        <v>1</v>
      </c>
    </row>
    <row r="388" spans="1:98" ht="60" customHeight="1" x14ac:dyDescent="0.35">
      <c r="A388" s="147" t="s">
        <v>1740</v>
      </c>
      <c r="B388" s="169" t="s">
        <v>158</v>
      </c>
      <c r="C388" s="148" t="s">
        <v>159</v>
      </c>
      <c r="D388" s="172" t="str">
        <f>VLOOKUP(B388,Datos!$B$65:$F$80,3,FALSE)</f>
        <v>Gestionar la administración y mantenimiento de bienes y servicios necesarios para la ejecución de los procesos de la entidad</v>
      </c>
      <c r="E388" s="175" t="str">
        <f>VLOOKUP(B388,Datos!$B$65:$F$80,5,FALSE)</f>
        <v>La posibilidad de incumplir con la administración y mantenimiento de bienes y servicios necesarios para la ejecución de los procesos de la entidad</v>
      </c>
      <c r="F388" s="172" t="str">
        <f>VLOOKUP(B388,Datos!$B$65:$F$80,4,FALSE)</f>
        <v>Desde la recepción de los bienes y servicios, hasta la disposición final de los bienes y el recibido a satisfacción de los servicios</v>
      </c>
      <c r="G388" s="208" t="s">
        <v>256</v>
      </c>
      <c r="H388" s="157" t="s">
        <v>1741</v>
      </c>
      <c r="I388" s="181">
        <f t="shared" ref="I388" si="2012">IF(K388="",0,1)</f>
        <v>1</v>
      </c>
      <c r="J388" s="159" t="str">
        <f t="shared" ref="J388" si="2013">CONCATENATE(C388," ",K388)</f>
        <v>ADMBS 61</v>
      </c>
      <c r="K388" s="159">
        <v>61</v>
      </c>
      <c r="L388" s="184">
        <v>46150</v>
      </c>
      <c r="M388" s="185">
        <f ca="1">+TODAY()-L388</f>
        <v>1</v>
      </c>
      <c r="N388" s="188" t="s">
        <v>1743</v>
      </c>
      <c r="O388" s="191" t="s">
        <v>31</v>
      </c>
      <c r="P388" s="181">
        <f>VLOOKUP(O388,Datos!$B$20:$D$25,3,FALSE)</f>
        <v>0.8</v>
      </c>
      <c r="Q388" s="191" t="s">
        <v>20</v>
      </c>
      <c r="R388" s="181">
        <f>VLOOKUP(Q388,Datos!$C$20:$D$25,2,FALSE)</f>
        <v>0.2</v>
      </c>
      <c r="S388" s="181">
        <f>+IF(P388="",R388,IF(R388="",P388,IF(P388&gt;R388,P388,R388)))</f>
        <v>0.8</v>
      </c>
      <c r="T388" s="181" t="str" cm="1">
        <f t="array" ref="T388">_xlfn.IFS(S388=P388,O388,S388=R388,Q388)</f>
        <v>Entre 100 y menor a 500 SMLMV</v>
      </c>
      <c r="U388" s="157" t="s">
        <v>0</v>
      </c>
      <c r="V388" s="162" t="s">
        <v>1745</v>
      </c>
      <c r="W388" s="162" t="s">
        <v>1747</v>
      </c>
      <c r="X388" s="194" t="str">
        <f>CONCATENATE("Posibilidad de"," ",U388," ",V388," debido ",W388)</f>
        <v>Posibilidad de afectación económica o presupuestal por sanciones legales de los entes de control debido al desconocimiento e incumplimiento de la normatividad ambiental aplicable en el Plan Institucional de Gestión Ambiental - PIGA</v>
      </c>
      <c r="Y388" s="159" t="s">
        <v>211</v>
      </c>
      <c r="Z388" s="159" t="s">
        <v>215</v>
      </c>
      <c r="AA388" s="163" t="s">
        <v>257</v>
      </c>
      <c r="AB388" s="163" t="s">
        <v>1010</v>
      </c>
      <c r="AC388" s="163" t="s">
        <v>1079</v>
      </c>
      <c r="AD388" s="195">
        <v>8760</v>
      </c>
      <c r="AE388" s="157" t="str">
        <f t="shared" ref="AE388" si="2014">IF(AD388&lt;=0,"",IF(AD388&lt;=2,"Muy Baja",IF(AD388&lt;=24,"Baja",IF(AD388&lt;=500,"Media",IF(AD388&lt;=5000,"Alta","Muy Alta")))))</f>
        <v>Muy Alta</v>
      </c>
      <c r="AF388" s="158">
        <f t="shared" ref="AF388" si="2015">IF(AE388="","",IF(AE388="Muy Baja",0.2,IF(AE388="Baja",0.4,IF(AE388="Media",0.6,IF(AE388="Alta",0.8,IF(AE388="Muy Alta",1,))))))</f>
        <v>1</v>
      </c>
      <c r="AG388" s="158" t="str">
        <f t="shared" ref="AG388" si="2016">+T388</f>
        <v>Entre 100 y menor a 500 SMLMV</v>
      </c>
      <c r="AH388" s="157" t="str" cm="1">
        <f t="array" ref="AH388">_xlfn.IFS(AG388=Datos!$C$6,"Leve",AG388=Datos!$D$6,"Leve",AG388=Datos!$C$7,"Menor",AG388=Datos!$D$7,"Menor",AG388=Datos!$C$8,"Moderado",AG388=Datos!$D$8,"Moderado",AG388=Datos!$C$9,"Mayor",AG388=Datos!$D$9,"Mayor",AG388=Datos!$C$10,"Catastrófico",AG388=Datos!$D$10,"Catastrófico")</f>
        <v>Mayor</v>
      </c>
      <c r="AI388" s="158">
        <f t="shared" ref="AI388" si="2017">IF(AH388="","",IF(AH388="Leve",0.2,IF(AH388="Menor",0.4,IF(AH388="Moderado",0.6,IF(AH388="Mayor",0.8,IF(AH388="Catastrófico",1,))))))</f>
        <v>0.8</v>
      </c>
      <c r="AJ388" s="157" t="str">
        <f t="shared" ref="AJ388" si="2018">IF(OR(AND(AE388="Muy Baja",AH388="Leve"),AND(AE388="Muy Baja",AH388="Menor"),AND(AE388="Baja",AH388="Leve")),"Bajo",IF(OR(AND(AE388="Muy baja",AH388="Moderado"),AND(AE388="Baja",AH388="Menor"),AND(AE388="Baja",AH388="Moderado"),AND(AE388="Media",AH388="Leve"),AND(AE388="Media",AH388="Menor"),AND(AE388="Media",AH388="Moderado"),AND(AE388="Alta",AH388="Leve"),AND(AE388="Alta",AH388="Menor")),"Moderado",IF(OR(AND(AE388="Muy Baja",AH388="Mayor"),AND(AE388="Baja",AH388="Mayor"),AND(AE388="Media",AH388="Mayor"),AND(AE388="Alta",AH388="Moderado"),AND(AE388="Alta",AH388="Mayor"),AND(AE388="Muy Alta",AH388="Leve"),AND(AE388="Muy Alta",AH388="Menor"),AND(AE388="Muy Alta",AH388="Moderado"),AND(AE388="Muy Alta",AH388="Mayor")),"Alto",IF(OR(AND(AE388="Muy Baja",AH388="Catastrófico"),AND(AE388="Baja",AH388="Catastrófico"),AND(AE388="Media",AH388="Catastrófico"),AND(AE388="Alta",AH388="Catastrófico"),AND(AE388="Muy Alta",AH388="Catastrófico")),"Extremo",""))))</f>
        <v>Alto</v>
      </c>
      <c r="AK388" s="196" t="str" cm="1">
        <f t="array" ref="AK388">_xlfn.IFS(AJ388="Bajo","Aceptar",AJ388="Moderado","Reducir",AJ388="Alto","Reducir",AJ388="Extremo","Reducir")</f>
        <v>Reducir</v>
      </c>
      <c r="AL388" s="20" t="str">
        <f>CONCATENATE(J388," Control"," 1")</f>
        <v>ADMBS 61 Control 1</v>
      </c>
      <c r="AM388" s="123" t="s">
        <v>1749</v>
      </c>
      <c r="AN388" s="123" t="s">
        <v>1754</v>
      </c>
      <c r="AO388" s="123" t="s">
        <v>1755</v>
      </c>
      <c r="AP388" s="22" t="str">
        <f t="shared" ref="AP388:AP395" si="2019">CONCATENATE(AM388," ",AN388," a través de ",AO388)</f>
        <v>La SUBDIRECCIÓN ADMINISTRATIVA Y FINANCIERA (GESTIÓN AMBIENTAL) verifica la fase precontractual de los criterios ambientales acogidos para el Plan Institucional de Gestión Ambiental - PIGA a través de los permisos de disposición que entregan los proveedores de acuerdo a los lineamientos e instructivos impartidos en la plataforma de Colombia Compra Eficiente</v>
      </c>
      <c r="AQ388" s="20" t="s">
        <v>54</v>
      </c>
      <c r="AR388" s="20" t="str">
        <f t="shared" ref="AR388:AR395" si="2020">IF(OR(AQ388="Preventivo",AQ388="Detectivo"),"Probabilidad",IF(AQ388="Correctivo","Impacto",""))</f>
        <v>Probabilidad</v>
      </c>
      <c r="AS388" s="20" t="s">
        <v>56</v>
      </c>
      <c r="AT388" s="20" t="str">
        <f t="shared" ref="AT388:AT395" si="2021">IF(AND(AQ388="Preventivo",AS388="Automático"),"50%",IF(AND(AQ388="Preventivo",AS388="Manual"),"40%",IF(AND(AQ388="Detectivo",AS388="Automático"),"40%",IF(AND(AQ388="Detectivo",AS388="Manual"),"30%",IF(AND(AQ388="Correctivo",AS388="Automático"),"35%",IF(AND(AQ388="Correctivo",AS388="Manual"),"25%",""))))))</f>
        <v>30%</v>
      </c>
      <c r="AU388" s="20" t="s">
        <v>5</v>
      </c>
      <c r="AV388" s="20" t="s">
        <v>6</v>
      </c>
      <c r="AW388" s="20" t="s">
        <v>7</v>
      </c>
      <c r="AX388" s="21">
        <f t="shared" ref="AX388" si="2022">+IF(AR388="Probabilidad",AF388-(AF388*AT388),AF388)</f>
        <v>0.7</v>
      </c>
      <c r="AY388" s="20" t="str">
        <f t="shared" ref="AY388:AY395" si="2023">IFERROR(IF(AX388="","",IF(AX388&lt;=20%,"Muy Baja",IF(AX388&lt;=40%,"Baja",IF(AX388&lt;=60%,"Media",IF(AX388&lt;=80%,"Alta","Muy Alta"))))),"")</f>
        <v>Alta</v>
      </c>
      <c r="AZ388" s="21">
        <f t="shared" ref="AZ388" si="2024">+IF(AR388="Impacto",AI388-(AI388*AT388),AI388)</f>
        <v>0.8</v>
      </c>
      <c r="BA388" s="20" t="str">
        <f t="shared" ref="BA388:BA395" si="2025">IFERROR(IF(AZ388="","",IF(AZ388&lt;=0.2,"Leve",IF(AZ388&lt;=0.4,"Menor",IF(AZ388&lt;=0.6,"Moderado",IF(AZ388&lt;=0.8,"Mayor","Catastrófico"))))),"")</f>
        <v>Mayor</v>
      </c>
      <c r="BB388" s="159" t="str">
        <f t="shared" ref="BB388" si="2026">IF(OR(AND(AY391="Muy Baja",BA391="Leve"),AND(AY391="Muy Baja",BA391="Menor"),AND(AY391="Baja",BA391="Leve")),"Bajo",IF(OR(AND(AY391="Muy baja",BA391="Moderado"),AND(AY391="Baja",BA391="Menor"),AND(AY391="Baja",BA391="Moderado"),AND(AY391="Media",BA391="Leve"),AND(AY391="Media",BA391="Menor"),AND(AY391="Media",BA391="Moderado"),AND(AY391="Alta",BA391="Leve"),AND(AY391="Alta",BA391="Menor")),"Moderado",IF(OR(AND(AY391="Muy Baja",BA391="Mayor"),AND(AY391="Baja",BA391="Mayor"),AND(AY391="Media",BA391="Mayor"),AND(AY391="Alta",BA391="Moderado"),AND(AY391="Alta",BA391="Mayor"),AND(AY391="Muy Alta",BA391="Leve"),AND(AY391="Muy Alta",BA391="Menor"),AND(AY391="Muy Alta",BA391="Moderado"),AND(AY391="Muy Alta",BA391="Mayor")),"Alto",IF(OR(AND(AY391="Muy Baja",BA391="Catastrófico"),AND(AY391="Baja",BA391="Catastrófico"),AND(AY391="Media",BA391="Catastrófico"),AND(AY391="Alta",BA391="Catastrófico"),AND(AY391="Muy Alta",BA391="Catastrófico")),"Extremo",""))))</f>
        <v>Moderado</v>
      </c>
      <c r="BC388" s="159" t="str" cm="1">
        <f t="array" ref="BC388">_xlfn.IFS(BB388="Bajo","Aceptar",BB388="Moderado","Reducir",BB388="Alto","Reducir",BB388="Extremo","Reducir")</f>
        <v>Reducir</v>
      </c>
      <c r="BD388" s="197" t="str" cm="1">
        <f t="array" ref="BD388">_xlfn.IFS(BC388="Aceptar","No",BC388="Reducir","Si")</f>
        <v>Si</v>
      </c>
      <c r="BE388" s="20" t="str">
        <f>CONCATENATE(J388," Acción preventiva"," 1")</f>
        <v>ADMBS 61 Acción preventiva 1</v>
      </c>
      <c r="BF388" s="123" t="s">
        <v>258</v>
      </c>
      <c r="BG388" s="123" t="s">
        <v>265</v>
      </c>
      <c r="BH388" s="123" t="s">
        <v>262</v>
      </c>
      <c r="BI388" s="20">
        <f t="shared" ref="BI388:BI395" si="2027">+SUM(BJ388:BU388)</f>
        <v>2</v>
      </c>
      <c r="BJ388" s="20"/>
      <c r="BK388" s="20"/>
      <c r="BL388" s="20"/>
      <c r="BM388" s="20"/>
      <c r="BN388" s="20"/>
      <c r="BO388" s="124">
        <v>1</v>
      </c>
      <c r="BP388" s="124"/>
      <c r="BQ388" s="124"/>
      <c r="BR388" s="124">
        <v>1</v>
      </c>
      <c r="BS388" s="124"/>
      <c r="BT388" s="124"/>
      <c r="BU388" s="20"/>
      <c r="BV388" s="200">
        <f t="shared" ref="BV388" si="2028">+AVERAGE(CI388:CI391)/AVERAGE(BI388:BI391)</f>
        <v>0</v>
      </c>
      <c r="BW388" s="37"/>
      <c r="BX388" s="37"/>
      <c r="BY388" s="37"/>
      <c r="BZ388" s="37"/>
      <c r="CA388" s="37"/>
      <c r="CB388" s="37"/>
      <c r="CC388" s="37"/>
      <c r="CD388" s="37"/>
      <c r="CE388" s="37"/>
      <c r="CF388" s="37"/>
      <c r="CG388" s="37"/>
      <c r="CH388" s="37"/>
      <c r="CI388" s="37">
        <f t="shared" ref="CI388:CI395" si="2029">+SUM(BW388:CH388)</f>
        <v>0</v>
      </c>
      <c r="CJ388" s="38"/>
      <c r="CK388" s="23"/>
      <c r="CL388" s="24"/>
      <c r="CM388" s="166">
        <f>+AD388</f>
        <v>8760</v>
      </c>
      <c r="CN388" s="25">
        <f>1-(CL388/CM388)</f>
        <v>1</v>
      </c>
      <c r="CO388" s="23" t="str" cm="1">
        <f t="array" ref="CO388">+_xlfn.IFS(CN388&lt;0.8,"Cambio",CN388&lt;0.9,"Revisión de control",CN388&gt;0.89,"Se mantiene")</f>
        <v>Se mantiene</v>
      </c>
      <c r="CP388" s="144"/>
      <c r="CQ388" s="144"/>
      <c r="CR388" s="144"/>
      <c r="CS388" s="144"/>
      <c r="CT388" s="25">
        <f t="shared" si="2011"/>
        <v>1</v>
      </c>
    </row>
    <row r="389" spans="1:98" ht="60" customHeight="1" x14ac:dyDescent="0.35">
      <c r="A389" s="147" t="s">
        <v>1740</v>
      </c>
      <c r="B389" s="170"/>
      <c r="C389" s="148" t="s">
        <v>159</v>
      </c>
      <c r="D389" s="173"/>
      <c r="E389" s="176"/>
      <c r="F389" s="173"/>
      <c r="G389" s="208"/>
      <c r="H389" s="157"/>
      <c r="I389" s="182"/>
      <c r="J389" s="160"/>
      <c r="K389" s="160"/>
      <c r="L389" s="184"/>
      <c r="M389" s="186"/>
      <c r="N389" s="189"/>
      <c r="O389" s="192"/>
      <c r="P389" s="182"/>
      <c r="Q389" s="192"/>
      <c r="R389" s="182"/>
      <c r="S389" s="182"/>
      <c r="T389" s="182"/>
      <c r="U389" s="157"/>
      <c r="V389" s="162"/>
      <c r="W389" s="162"/>
      <c r="X389" s="194"/>
      <c r="Y389" s="160"/>
      <c r="Z389" s="160"/>
      <c r="AA389" s="164"/>
      <c r="AB389" s="164"/>
      <c r="AC389" s="164"/>
      <c r="AD389" s="195"/>
      <c r="AE389" s="157"/>
      <c r="AF389" s="158"/>
      <c r="AG389" s="157"/>
      <c r="AH389" s="157"/>
      <c r="AI389" s="158"/>
      <c r="AJ389" s="157"/>
      <c r="AK389" s="196"/>
      <c r="AL389" s="20" t="str">
        <f>CONCATENATE(J388," Control"," 2")</f>
        <v>ADMBS 61 Control 2</v>
      </c>
      <c r="AM389" s="123" t="s">
        <v>1749</v>
      </c>
      <c r="AN389" s="123" t="s">
        <v>1756</v>
      </c>
      <c r="AO389" s="123" t="s">
        <v>1757</v>
      </c>
      <c r="AP389" s="22" t="str">
        <f t="shared" si="2019"/>
        <v>La SUBDIRECCIÓN ADMINISTRATIVA Y FINANCIERA (GESTIÓN AMBIENTAL) verifica y realiza el seguimiento del cumplimiento de los requisitos ambientales para el Plan Institucional de Gestión Ambiental - PIGA a través de la Matriz de requisitos legales ambientales  establecida por la ANT</v>
      </c>
      <c r="AQ389" s="20" t="s">
        <v>54</v>
      </c>
      <c r="AR389" s="20" t="str">
        <f t="shared" si="2020"/>
        <v>Probabilidad</v>
      </c>
      <c r="AS389" s="20" t="s">
        <v>56</v>
      </c>
      <c r="AT389" s="20" t="str">
        <f t="shared" si="2021"/>
        <v>30%</v>
      </c>
      <c r="AU389" s="20" t="s">
        <v>5</v>
      </c>
      <c r="AV389" s="20" t="s">
        <v>2</v>
      </c>
      <c r="AW389" s="20" t="s">
        <v>3</v>
      </c>
      <c r="AX389" s="21">
        <f t="shared" ref="AX389:AX391" si="2030">+IF(AR389="Probabilidad",AX388-(AX388*AT389),AX388)</f>
        <v>0.49</v>
      </c>
      <c r="AY389" s="20" t="str">
        <f t="shared" si="2023"/>
        <v>Media</v>
      </c>
      <c r="AZ389" s="21">
        <f t="shared" ref="AZ389:AZ391" si="2031">+IF(AR389="Impacto",AZ388-(AZ388*AT389),AZ388)</f>
        <v>0.8</v>
      </c>
      <c r="BA389" s="20" t="str">
        <f t="shared" si="2025"/>
        <v>Mayor</v>
      </c>
      <c r="BB389" s="160"/>
      <c r="BC389" s="160"/>
      <c r="BD389" s="198"/>
      <c r="BE389" s="20" t="str">
        <f>CONCATENATE(J388," Acción preventiva"," 2")</f>
        <v>ADMBS 61 Acción preventiva 2</v>
      </c>
      <c r="BF389" s="123" t="s">
        <v>258</v>
      </c>
      <c r="BG389" s="123" t="s">
        <v>266</v>
      </c>
      <c r="BH389" s="123" t="s">
        <v>262</v>
      </c>
      <c r="BI389" s="20">
        <f t="shared" si="2027"/>
        <v>2</v>
      </c>
      <c r="BJ389" s="20"/>
      <c r="BK389" s="20"/>
      <c r="BL389" s="20"/>
      <c r="BM389" s="20"/>
      <c r="BN389" s="20"/>
      <c r="BO389" s="124">
        <v>1</v>
      </c>
      <c r="BP389" s="124"/>
      <c r="BQ389" s="124"/>
      <c r="BR389" s="124">
        <v>1</v>
      </c>
      <c r="BS389" s="124"/>
      <c r="BT389" s="124"/>
      <c r="BU389" s="20"/>
      <c r="BV389" s="200"/>
      <c r="BW389" s="37"/>
      <c r="BX389" s="37"/>
      <c r="BY389" s="37"/>
      <c r="BZ389" s="37"/>
      <c r="CA389" s="37"/>
      <c r="CB389" s="37"/>
      <c r="CC389" s="37"/>
      <c r="CD389" s="37"/>
      <c r="CE389" s="37"/>
      <c r="CF389" s="37"/>
      <c r="CG389" s="37"/>
      <c r="CH389" s="37"/>
      <c r="CI389" s="37">
        <f t="shared" si="2029"/>
        <v>0</v>
      </c>
      <c r="CJ389" s="38"/>
      <c r="CK389" s="23"/>
      <c r="CL389" s="24"/>
      <c r="CM389" s="167"/>
      <c r="CN389" s="25">
        <f>1-(CL389/CM388)</f>
        <v>1</v>
      </c>
      <c r="CO389" s="23" t="str" cm="1">
        <f t="array" ref="CO389">+_xlfn.IFS(CN389&lt;0.8,"Cambio",CN389&lt;0.9,"Revisión de control",CN389&gt;0.89,"Se mantiene")</f>
        <v>Se mantiene</v>
      </c>
      <c r="CP389" s="144"/>
      <c r="CQ389" s="144"/>
      <c r="CR389" s="144"/>
      <c r="CS389" s="144"/>
      <c r="CT389" s="25">
        <f t="shared" ref="CT389:CT395" si="2032">(_xlfn.IFS(CK389="",1,CK389="SI",0)+_xlfn.IFS(CP389="",1,CP389="SI",1,CP389="NO",0)+_xlfn.IFS(CQ389="",1,CQ389="SI",1,CQ389="NO",0)+_xlfn.IFS(CR389="",1,CR389="SI",1,CR389="NO",0)+_xlfn.IFS(CS389="",1,CS389="SI",1,CS389="NO",0))/5</f>
        <v>1</v>
      </c>
    </row>
    <row r="390" spans="1:98" ht="60" customHeight="1" x14ac:dyDescent="0.35">
      <c r="A390" s="147" t="s">
        <v>1740</v>
      </c>
      <c r="B390" s="170"/>
      <c r="C390" s="148" t="s">
        <v>159</v>
      </c>
      <c r="D390" s="173"/>
      <c r="E390" s="176"/>
      <c r="F390" s="173"/>
      <c r="G390" s="208"/>
      <c r="H390" s="157"/>
      <c r="I390" s="182"/>
      <c r="J390" s="160"/>
      <c r="K390" s="160"/>
      <c r="L390" s="184"/>
      <c r="M390" s="186"/>
      <c r="N390" s="189"/>
      <c r="O390" s="192"/>
      <c r="P390" s="182"/>
      <c r="Q390" s="192"/>
      <c r="R390" s="182"/>
      <c r="S390" s="182"/>
      <c r="T390" s="182"/>
      <c r="U390" s="157"/>
      <c r="V390" s="162"/>
      <c r="W390" s="162"/>
      <c r="X390" s="194"/>
      <c r="Y390" s="160"/>
      <c r="Z390" s="160"/>
      <c r="AA390" s="164"/>
      <c r="AB390" s="164"/>
      <c r="AC390" s="164"/>
      <c r="AD390" s="195"/>
      <c r="AE390" s="157"/>
      <c r="AF390" s="158"/>
      <c r="AG390" s="157"/>
      <c r="AH390" s="157"/>
      <c r="AI390" s="158"/>
      <c r="AJ390" s="157"/>
      <c r="AK390" s="196"/>
      <c r="AL390" s="20" t="str">
        <f>CONCATENATE(J388," Control"," 3")</f>
        <v>ADMBS 61 Control 3</v>
      </c>
      <c r="AM390" s="22" t="s">
        <v>1749</v>
      </c>
      <c r="AN390" s="22" t="s">
        <v>1758</v>
      </c>
      <c r="AO390" s="22" t="s">
        <v>1759</v>
      </c>
      <c r="AP390" s="22" t="str">
        <f t="shared" si="2019"/>
        <v>La SUBDIRECCIÓN ADMINISTRATIVA Y FINANCIERA (GESTIÓN AMBIENTAL)  solicita la cancelación del contrato a través de un memorando por el incumplimiento de los permisos del proveedor</v>
      </c>
      <c r="AQ390" s="20" t="s">
        <v>55</v>
      </c>
      <c r="AR390" s="20" t="str">
        <f t="shared" si="2020"/>
        <v>Impacto</v>
      </c>
      <c r="AS390" s="20" t="s">
        <v>56</v>
      </c>
      <c r="AT390" s="20" t="str">
        <f t="shared" si="2021"/>
        <v>25%</v>
      </c>
      <c r="AU390" s="20" t="s">
        <v>5</v>
      </c>
      <c r="AV390" s="20" t="s">
        <v>2</v>
      </c>
      <c r="AW390" s="20" t="s">
        <v>3</v>
      </c>
      <c r="AX390" s="21">
        <f t="shared" si="2030"/>
        <v>0.49</v>
      </c>
      <c r="AY390" s="20" t="str">
        <f t="shared" si="2023"/>
        <v>Media</v>
      </c>
      <c r="AZ390" s="21">
        <f t="shared" si="2031"/>
        <v>0.60000000000000009</v>
      </c>
      <c r="BA390" s="20" t="str">
        <f t="shared" si="2025"/>
        <v>Moderado</v>
      </c>
      <c r="BB390" s="160"/>
      <c r="BC390" s="160"/>
      <c r="BD390" s="198"/>
      <c r="BE390" s="20" t="str">
        <f>CONCATENATE(J388," Acción preventiva"," 3")</f>
        <v>ADMBS 61 Acción preventiva 3</v>
      </c>
      <c r="BF390" s="22"/>
      <c r="BG390" s="22"/>
      <c r="BH390" s="22"/>
      <c r="BI390" s="20">
        <f t="shared" si="2027"/>
        <v>0</v>
      </c>
      <c r="BJ390" s="20"/>
      <c r="BK390" s="20"/>
      <c r="BL390" s="20"/>
      <c r="BM390" s="20"/>
      <c r="BN390" s="20"/>
      <c r="BO390" s="20"/>
      <c r="BP390" s="20"/>
      <c r="BQ390" s="20"/>
      <c r="BR390" s="20"/>
      <c r="BS390" s="20"/>
      <c r="BT390" s="20"/>
      <c r="BU390" s="20"/>
      <c r="BV390" s="200"/>
      <c r="BW390" s="37"/>
      <c r="BX390" s="37"/>
      <c r="BY390" s="37"/>
      <c r="BZ390" s="37"/>
      <c r="CA390" s="37"/>
      <c r="CB390" s="37"/>
      <c r="CC390" s="37"/>
      <c r="CD390" s="37"/>
      <c r="CE390" s="37"/>
      <c r="CF390" s="37"/>
      <c r="CG390" s="37"/>
      <c r="CH390" s="37"/>
      <c r="CI390" s="37">
        <f t="shared" si="2029"/>
        <v>0</v>
      </c>
      <c r="CJ390" s="38"/>
      <c r="CK390" s="23"/>
      <c r="CL390" s="24"/>
      <c r="CM390" s="167"/>
      <c r="CN390" s="25">
        <f>1-(CL390/CM388)</f>
        <v>1</v>
      </c>
      <c r="CO390" s="23" t="str" cm="1">
        <f t="array" ref="CO390">+_xlfn.IFS(CN390&lt;0.8,"Cambio",CN390&lt;0.9,"Revisión de control",CN390&gt;0.89,"Se mantiene")</f>
        <v>Se mantiene</v>
      </c>
      <c r="CP390" s="144"/>
      <c r="CQ390" s="144"/>
      <c r="CR390" s="144"/>
      <c r="CS390" s="144"/>
      <c r="CT390" s="25">
        <f t="shared" si="2032"/>
        <v>1</v>
      </c>
    </row>
    <row r="391" spans="1:98" ht="60" customHeight="1" x14ac:dyDescent="0.35">
      <c r="A391" s="147" t="s">
        <v>1740</v>
      </c>
      <c r="B391" s="171"/>
      <c r="C391" s="148" t="s">
        <v>159</v>
      </c>
      <c r="D391" s="174"/>
      <c r="E391" s="177"/>
      <c r="F391" s="174"/>
      <c r="G391" s="208"/>
      <c r="H391" s="157"/>
      <c r="I391" s="183"/>
      <c r="J391" s="161"/>
      <c r="K391" s="161"/>
      <c r="L391" s="184"/>
      <c r="M391" s="187"/>
      <c r="N391" s="190"/>
      <c r="O391" s="193"/>
      <c r="P391" s="183"/>
      <c r="Q391" s="193"/>
      <c r="R391" s="183"/>
      <c r="S391" s="183"/>
      <c r="T391" s="183"/>
      <c r="U391" s="157"/>
      <c r="V391" s="162"/>
      <c r="W391" s="162"/>
      <c r="X391" s="194"/>
      <c r="Y391" s="161"/>
      <c r="Z391" s="161"/>
      <c r="AA391" s="165"/>
      <c r="AB391" s="165"/>
      <c r="AC391" s="165"/>
      <c r="AD391" s="195"/>
      <c r="AE391" s="157"/>
      <c r="AF391" s="158"/>
      <c r="AG391" s="157"/>
      <c r="AH391" s="157"/>
      <c r="AI391" s="158"/>
      <c r="AJ391" s="157"/>
      <c r="AK391" s="196"/>
      <c r="AL391" s="20" t="str">
        <f>CONCATENATE(J388," Control"," 4")</f>
        <v>ADMBS 61 Control 4</v>
      </c>
      <c r="AM391" s="22" t="s">
        <v>1749</v>
      </c>
      <c r="AN391" s="22" t="s">
        <v>1760</v>
      </c>
      <c r="AO391" s="22" t="s">
        <v>1761</v>
      </c>
      <c r="AP391" s="22" t="str">
        <f t="shared" si="2019"/>
        <v>La SUBDIRECCIÓN ADMINISTRATIVA Y FINANCIERA (GESTIÓN AMBIENTAL) actualiza Plan Institucional de Gestión Ambiental a través de documento y la Matriz de requisitos legales ambientales  donde se modifica los parámetros que presentan desactualización de normativa y plan de ejecución</v>
      </c>
      <c r="AQ391" s="20" t="s">
        <v>55</v>
      </c>
      <c r="AR391" s="20" t="str">
        <f t="shared" si="2020"/>
        <v>Impacto</v>
      </c>
      <c r="AS391" s="20" t="s">
        <v>56</v>
      </c>
      <c r="AT391" s="20" t="str">
        <f t="shared" si="2021"/>
        <v>25%</v>
      </c>
      <c r="AU391" s="20" t="s">
        <v>1</v>
      </c>
      <c r="AV391" s="20" t="s">
        <v>2</v>
      </c>
      <c r="AW391" s="20" t="s">
        <v>3</v>
      </c>
      <c r="AX391" s="21">
        <f t="shared" si="2030"/>
        <v>0.49</v>
      </c>
      <c r="AY391" s="20" t="str">
        <f t="shared" si="2023"/>
        <v>Media</v>
      </c>
      <c r="AZ391" s="21">
        <f t="shared" si="2031"/>
        <v>0.45000000000000007</v>
      </c>
      <c r="BA391" s="20" t="str">
        <f t="shared" si="2025"/>
        <v>Moderado</v>
      </c>
      <c r="BB391" s="161"/>
      <c r="BC391" s="161"/>
      <c r="BD391" s="199"/>
      <c r="BE391" s="20" t="str">
        <f>CONCATENATE(J388," Acción preventiva"," 4")</f>
        <v>ADMBS 61 Acción preventiva 4</v>
      </c>
      <c r="BF391" s="22"/>
      <c r="BG391" s="22"/>
      <c r="BH391" s="22"/>
      <c r="BI391" s="20">
        <f t="shared" si="2027"/>
        <v>0</v>
      </c>
      <c r="BJ391" s="20"/>
      <c r="BK391" s="20"/>
      <c r="BL391" s="20"/>
      <c r="BM391" s="20"/>
      <c r="BN391" s="20"/>
      <c r="BO391" s="20"/>
      <c r="BP391" s="20"/>
      <c r="BQ391" s="20"/>
      <c r="BR391" s="20"/>
      <c r="BS391" s="20"/>
      <c r="BT391" s="20"/>
      <c r="BU391" s="20"/>
      <c r="BV391" s="200"/>
      <c r="BW391" s="37"/>
      <c r="BX391" s="37"/>
      <c r="BY391" s="37"/>
      <c r="BZ391" s="37"/>
      <c r="CA391" s="37"/>
      <c r="CB391" s="37"/>
      <c r="CC391" s="37"/>
      <c r="CD391" s="37"/>
      <c r="CE391" s="37"/>
      <c r="CF391" s="37"/>
      <c r="CG391" s="37"/>
      <c r="CH391" s="37"/>
      <c r="CI391" s="37">
        <f t="shared" si="2029"/>
        <v>0</v>
      </c>
      <c r="CJ391" s="38"/>
      <c r="CK391" s="23"/>
      <c r="CL391" s="24"/>
      <c r="CM391" s="168"/>
      <c r="CN391" s="25">
        <f>1-(CL391/CM388)</f>
        <v>1</v>
      </c>
      <c r="CO391" s="23" t="str" cm="1">
        <f t="array" ref="CO391">+_xlfn.IFS(CN391&lt;0.8,"Cambio",CN391&lt;0.9,"Revisión de control",CN391&gt;0.89,"Se mantiene")</f>
        <v>Se mantiene</v>
      </c>
      <c r="CP391" s="144"/>
      <c r="CQ391" s="144"/>
      <c r="CR391" s="144"/>
      <c r="CS391" s="144"/>
      <c r="CT391" s="25">
        <f t="shared" si="2032"/>
        <v>1</v>
      </c>
    </row>
    <row r="392" spans="1:98" ht="60" customHeight="1" x14ac:dyDescent="0.35">
      <c r="A392" s="147" t="s">
        <v>1740</v>
      </c>
      <c r="B392" s="169" t="s">
        <v>158</v>
      </c>
      <c r="C392" s="148" t="s">
        <v>159</v>
      </c>
      <c r="D392" s="172" t="str">
        <f>VLOOKUP(B392,Datos!$B$65:$F$80,3,FALSE)</f>
        <v>Gestionar la administración y mantenimiento de bienes y servicios necesarios para la ejecución de los procesos de la entidad</v>
      </c>
      <c r="E392" s="175" t="str">
        <f>VLOOKUP(B392,Datos!$B$65:$F$80,5,FALSE)</f>
        <v>La posibilidad de incumplir con la administración y mantenimiento de bienes y servicios necesarios para la ejecución de los procesos de la entidad</v>
      </c>
      <c r="F392" s="172" t="str">
        <f>VLOOKUP(B392,Datos!$B$65:$F$80,4,FALSE)</f>
        <v>Desde la recepción de los bienes y servicios, hasta la disposición final de los bienes y el recibido a satisfacción de los servicios</v>
      </c>
      <c r="G392" s="208" t="s">
        <v>256</v>
      </c>
      <c r="H392" s="157" t="s">
        <v>1741</v>
      </c>
      <c r="I392" s="181">
        <f t="shared" ref="I392" si="2033">IF(K392="",0,1)</f>
        <v>1</v>
      </c>
      <c r="J392" s="159" t="str">
        <f t="shared" ref="J392" si="2034">CONCATENATE(C392," ",K392)</f>
        <v>ADMBS 62</v>
      </c>
      <c r="K392" s="159">
        <v>62</v>
      </c>
      <c r="L392" s="184">
        <v>46150</v>
      </c>
      <c r="M392" s="185">
        <f ca="1">+TODAY()-L392</f>
        <v>1</v>
      </c>
      <c r="N392" s="188" t="s">
        <v>1744</v>
      </c>
      <c r="O392" s="191" t="s">
        <v>31</v>
      </c>
      <c r="P392" s="181">
        <f>VLOOKUP(O392,Datos!$B$20:$D$25,3,FALSE)</f>
        <v>0.8</v>
      </c>
      <c r="Q392" s="191" t="s">
        <v>20</v>
      </c>
      <c r="R392" s="181">
        <f>VLOOKUP(Q392,Datos!$C$20:$D$25,2,FALSE)</f>
        <v>0.2</v>
      </c>
      <c r="S392" s="181">
        <f>+IF(P392="",R392,IF(R392="",P392,IF(P392&gt;R392,P392,R392)))</f>
        <v>0.8</v>
      </c>
      <c r="T392" s="181" t="str" cm="1">
        <f t="array" ref="T392">_xlfn.IFS(S392=P392,O392,S392=R392,Q392)</f>
        <v>Entre 100 y menor a 500 SMLMV</v>
      </c>
      <c r="U392" s="157" t="s">
        <v>0</v>
      </c>
      <c r="V392" s="162" t="s">
        <v>1745</v>
      </c>
      <c r="W392" s="162" t="s">
        <v>1748</v>
      </c>
      <c r="X392" s="194" t="str">
        <f>CONCATENATE("Posibilidad de"," ",U392," ",V392," debido ",W392)</f>
        <v>Posibilidad de afectación económica o presupuestal por sanciones legales de los entes de control debido a la disposición incorrecta para los residuos ordinarios de acuerdo con las prácticas establecidas en la entidad</v>
      </c>
      <c r="Y392" s="159" t="s">
        <v>211</v>
      </c>
      <c r="Z392" s="159" t="s">
        <v>215</v>
      </c>
      <c r="AA392" s="163" t="s">
        <v>257</v>
      </c>
      <c r="AB392" s="163" t="s">
        <v>1010</v>
      </c>
      <c r="AC392" s="163" t="s">
        <v>1079</v>
      </c>
      <c r="AD392" s="195">
        <v>8760</v>
      </c>
      <c r="AE392" s="157" t="str">
        <f t="shared" ref="AE392" si="2035">IF(AD392&lt;=0,"",IF(AD392&lt;=2,"Muy Baja",IF(AD392&lt;=24,"Baja",IF(AD392&lt;=500,"Media",IF(AD392&lt;=5000,"Alta","Muy Alta")))))</f>
        <v>Muy Alta</v>
      </c>
      <c r="AF392" s="158">
        <f t="shared" ref="AF392" si="2036">IF(AE392="","",IF(AE392="Muy Baja",0.2,IF(AE392="Baja",0.4,IF(AE392="Media",0.6,IF(AE392="Alta",0.8,IF(AE392="Muy Alta",1,))))))</f>
        <v>1</v>
      </c>
      <c r="AG392" s="158" t="str">
        <f t="shared" ref="AG392" si="2037">+T392</f>
        <v>Entre 100 y menor a 500 SMLMV</v>
      </c>
      <c r="AH392" s="157" t="str" cm="1">
        <f t="array" ref="AH392">_xlfn.IFS(AG392=Datos!$C$6,"Leve",AG392=Datos!$D$6,"Leve",AG392=Datos!$C$7,"Menor",AG392=Datos!$D$7,"Menor",AG392=Datos!$C$8,"Moderado",AG392=Datos!$D$8,"Moderado",AG392=Datos!$C$9,"Mayor",AG392=Datos!$D$9,"Mayor",AG392=Datos!$C$10,"Catastrófico",AG392=Datos!$D$10,"Catastrófico")</f>
        <v>Mayor</v>
      </c>
      <c r="AI392" s="158">
        <f t="shared" ref="AI392" si="2038">IF(AH392="","",IF(AH392="Leve",0.2,IF(AH392="Menor",0.4,IF(AH392="Moderado",0.6,IF(AH392="Mayor",0.8,IF(AH392="Catastrófico",1,))))))</f>
        <v>0.8</v>
      </c>
      <c r="AJ392" s="157" t="str">
        <f t="shared" ref="AJ392" si="2039">IF(OR(AND(AE392="Muy Baja",AH392="Leve"),AND(AE392="Muy Baja",AH392="Menor"),AND(AE392="Baja",AH392="Leve")),"Bajo",IF(OR(AND(AE392="Muy baja",AH392="Moderado"),AND(AE392="Baja",AH392="Menor"),AND(AE392="Baja",AH392="Moderado"),AND(AE392="Media",AH392="Leve"),AND(AE392="Media",AH392="Menor"),AND(AE392="Media",AH392="Moderado"),AND(AE392="Alta",AH392="Leve"),AND(AE392="Alta",AH392="Menor")),"Moderado",IF(OR(AND(AE392="Muy Baja",AH392="Mayor"),AND(AE392="Baja",AH392="Mayor"),AND(AE392="Media",AH392="Mayor"),AND(AE392="Alta",AH392="Moderado"),AND(AE392="Alta",AH392="Mayor"),AND(AE392="Muy Alta",AH392="Leve"),AND(AE392="Muy Alta",AH392="Menor"),AND(AE392="Muy Alta",AH392="Moderado"),AND(AE392="Muy Alta",AH392="Mayor")),"Alto",IF(OR(AND(AE392="Muy Baja",AH392="Catastrófico"),AND(AE392="Baja",AH392="Catastrófico"),AND(AE392="Media",AH392="Catastrófico"),AND(AE392="Alta",AH392="Catastrófico"),AND(AE392="Muy Alta",AH392="Catastrófico")),"Extremo",""))))</f>
        <v>Alto</v>
      </c>
      <c r="AK392" s="196" t="str" cm="1">
        <f t="array" ref="AK392">_xlfn.IFS(AJ392="Bajo","Aceptar",AJ392="Moderado","Reducir",AJ392="Alto","Reducir",AJ392="Extremo","Reducir")</f>
        <v>Reducir</v>
      </c>
      <c r="AL392" s="20" t="str">
        <f>CONCATENATE(J392," Control"," 1")</f>
        <v>ADMBS 62 Control 1</v>
      </c>
      <c r="AM392" s="123" t="s">
        <v>1749</v>
      </c>
      <c r="AN392" s="123" t="s">
        <v>1762</v>
      </c>
      <c r="AO392" s="123" t="s">
        <v>1763</v>
      </c>
      <c r="AP392" s="22" t="str">
        <f t="shared" si="2019"/>
        <v>La SUBDIRECCIÓN ADMINISTRATIVA Y FINANCIERA (GESTIÓN AMBIENTAL) verifica el manejo de los residuos que se retiran del cuarto de acopio a través de un acta de disposición y aprovechamiento del retiro que realiza el proveedor contratado para esta labor</v>
      </c>
      <c r="AQ392" s="20" t="s">
        <v>54</v>
      </c>
      <c r="AR392" s="20" t="str">
        <f t="shared" si="2020"/>
        <v>Probabilidad</v>
      </c>
      <c r="AS392" s="20" t="s">
        <v>56</v>
      </c>
      <c r="AT392" s="20" t="str">
        <f t="shared" si="2021"/>
        <v>30%</v>
      </c>
      <c r="AU392" s="20" t="s">
        <v>5</v>
      </c>
      <c r="AV392" s="20" t="s">
        <v>2</v>
      </c>
      <c r="AW392" s="20" t="s">
        <v>3</v>
      </c>
      <c r="AX392" s="21">
        <f t="shared" ref="AX392" si="2040">+IF(AR392="Probabilidad",AF392-(AF392*AT392),AF392)</f>
        <v>0.7</v>
      </c>
      <c r="AY392" s="20" t="str">
        <f t="shared" si="2023"/>
        <v>Alta</v>
      </c>
      <c r="AZ392" s="21">
        <f t="shared" ref="AZ392" si="2041">+IF(AR392="Impacto",AI392-(AI392*AT392),AI392)</f>
        <v>0.8</v>
      </c>
      <c r="BA392" s="20" t="str">
        <f t="shared" si="2025"/>
        <v>Mayor</v>
      </c>
      <c r="BB392" s="159" t="str">
        <f t="shared" ref="BB392" si="2042">IF(OR(AND(AY395="Muy Baja",BA395="Leve"),AND(AY395="Muy Baja",BA395="Menor"),AND(AY395="Baja",BA395="Leve")),"Bajo",IF(OR(AND(AY395="Muy baja",BA395="Moderado"),AND(AY395="Baja",BA395="Menor"),AND(AY395="Baja",BA395="Moderado"),AND(AY395="Media",BA395="Leve"),AND(AY395="Media",BA395="Menor"),AND(AY395="Media",BA395="Moderado"),AND(AY395="Alta",BA395="Leve"),AND(AY395="Alta",BA395="Menor")),"Moderado",IF(OR(AND(AY395="Muy Baja",BA395="Mayor"),AND(AY395="Baja",BA395="Mayor"),AND(AY395="Media",BA395="Mayor"),AND(AY395="Alta",BA395="Moderado"),AND(AY395="Alta",BA395="Mayor"),AND(AY395="Muy Alta",BA395="Leve"),AND(AY395="Muy Alta",BA395="Menor"),AND(AY395="Muy Alta",BA395="Moderado"),AND(AY395="Muy Alta",BA395="Mayor")),"Alto",IF(OR(AND(AY395="Muy Baja",BA395="Catastrófico"),AND(AY395="Baja",BA395="Catastrófico"),AND(AY395="Media",BA395="Catastrófico"),AND(AY395="Alta",BA395="Catastrófico"),AND(AY395="Muy Alta",BA395="Catastrófico")),"Extremo",""))))</f>
        <v>Moderado</v>
      </c>
      <c r="BC392" s="159" t="str" cm="1">
        <f t="array" ref="BC392">_xlfn.IFS(BB392="Bajo","Aceptar",BB392="Moderado","Reducir",BB392="Alto","Reducir",BB392="Extremo","Reducir")</f>
        <v>Reducir</v>
      </c>
      <c r="BD392" s="197" t="str" cm="1">
        <f t="array" ref="BD392">_xlfn.IFS(BC392="Aceptar","No",BC392="Reducir","Si")</f>
        <v>Si</v>
      </c>
      <c r="BE392" s="20" t="str">
        <f>CONCATENATE(J392," Acción preventiva"," 1")</f>
        <v>ADMBS 62 Acción preventiva 1</v>
      </c>
      <c r="BF392" s="123" t="s">
        <v>258</v>
      </c>
      <c r="BG392" s="123" t="s">
        <v>267</v>
      </c>
      <c r="BH392" s="123" t="s">
        <v>268</v>
      </c>
      <c r="BI392" s="20">
        <f t="shared" si="2027"/>
        <v>2</v>
      </c>
      <c r="BJ392" s="20"/>
      <c r="BK392" s="20"/>
      <c r="BL392" s="20"/>
      <c r="BM392" s="20"/>
      <c r="BN392" s="20"/>
      <c r="BO392" s="124">
        <v>1</v>
      </c>
      <c r="BP392" s="124"/>
      <c r="BQ392" s="124"/>
      <c r="BR392" s="124">
        <v>1</v>
      </c>
      <c r="BS392" s="124"/>
      <c r="BT392" s="124"/>
      <c r="BU392" s="20"/>
      <c r="BV392" s="200">
        <f t="shared" ref="BV392" si="2043">+AVERAGE(CI392:CI395)/AVERAGE(BI392:BI395)</f>
        <v>0</v>
      </c>
      <c r="BW392" s="37"/>
      <c r="BX392" s="37"/>
      <c r="BY392" s="37"/>
      <c r="BZ392" s="37"/>
      <c r="CA392" s="37"/>
      <c r="CB392" s="37"/>
      <c r="CC392" s="37"/>
      <c r="CD392" s="37"/>
      <c r="CE392" s="37"/>
      <c r="CF392" s="37"/>
      <c r="CG392" s="37"/>
      <c r="CH392" s="37"/>
      <c r="CI392" s="37">
        <f t="shared" si="2029"/>
        <v>0</v>
      </c>
      <c r="CJ392" s="38"/>
      <c r="CK392" s="23"/>
      <c r="CL392" s="24"/>
      <c r="CM392" s="166">
        <f>+AD392</f>
        <v>8760</v>
      </c>
      <c r="CN392" s="25">
        <f>1-(CL392/CM392)</f>
        <v>1</v>
      </c>
      <c r="CO392" s="23" t="str" cm="1">
        <f t="array" ref="CO392">+_xlfn.IFS(CN392&lt;0.8,"Cambio",CN392&lt;0.9,"Revisión de control",CN392&gt;0.89,"Se mantiene")</f>
        <v>Se mantiene</v>
      </c>
      <c r="CP392" s="144"/>
      <c r="CQ392" s="144"/>
      <c r="CR392" s="144"/>
      <c r="CS392" s="144"/>
      <c r="CT392" s="25">
        <f t="shared" si="2032"/>
        <v>1</v>
      </c>
    </row>
    <row r="393" spans="1:98" ht="60" customHeight="1" x14ac:dyDescent="0.35">
      <c r="A393" s="147" t="s">
        <v>1740</v>
      </c>
      <c r="B393" s="170"/>
      <c r="C393" s="148" t="s">
        <v>159</v>
      </c>
      <c r="D393" s="173"/>
      <c r="E393" s="176"/>
      <c r="F393" s="173"/>
      <c r="G393" s="208"/>
      <c r="H393" s="157"/>
      <c r="I393" s="182"/>
      <c r="J393" s="160"/>
      <c r="K393" s="160"/>
      <c r="L393" s="184"/>
      <c r="M393" s="186"/>
      <c r="N393" s="189"/>
      <c r="O393" s="192"/>
      <c r="P393" s="182"/>
      <c r="Q393" s="192"/>
      <c r="R393" s="182"/>
      <c r="S393" s="182"/>
      <c r="T393" s="182"/>
      <c r="U393" s="157"/>
      <c r="V393" s="162"/>
      <c r="W393" s="162"/>
      <c r="X393" s="194"/>
      <c r="Y393" s="160"/>
      <c r="Z393" s="160"/>
      <c r="AA393" s="164"/>
      <c r="AB393" s="164"/>
      <c r="AC393" s="164"/>
      <c r="AD393" s="195"/>
      <c r="AE393" s="157"/>
      <c r="AF393" s="158"/>
      <c r="AG393" s="157"/>
      <c r="AH393" s="157"/>
      <c r="AI393" s="158"/>
      <c r="AJ393" s="157"/>
      <c r="AK393" s="196"/>
      <c r="AL393" s="20" t="str">
        <f>CONCATENATE(J392," Control"," 2")</f>
        <v>ADMBS 62 Control 2</v>
      </c>
      <c r="AM393" s="123" t="s">
        <v>1749</v>
      </c>
      <c r="AN393" s="123" t="s">
        <v>1764</v>
      </c>
      <c r="AO393" s="123" t="s">
        <v>1765</v>
      </c>
      <c r="AP393" s="22" t="str">
        <f t="shared" si="2019"/>
        <v>La SUBDIRECCIÓN ADMINISTRATIVA Y FINANCIERA (GESTIÓN AMBIENTAL) verifica el manejo de los residuos que ingresan al cuarto de acopio a través de la observación donde se evidencia la correcta separación de residuos</v>
      </c>
      <c r="AQ393" s="20" t="s">
        <v>54</v>
      </c>
      <c r="AR393" s="20" t="str">
        <f t="shared" si="2020"/>
        <v>Probabilidad</v>
      </c>
      <c r="AS393" s="20" t="s">
        <v>56</v>
      </c>
      <c r="AT393" s="20" t="str">
        <f t="shared" si="2021"/>
        <v>30%</v>
      </c>
      <c r="AU393" s="20" t="s">
        <v>5</v>
      </c>
      <c r="AV393" s="20" t="s">
        <v>2</v>
      </c>
      <c r="AW393" s="20" t="s">
        <v>7</v>
      </c>
      <c r="AX393" s="21">
        <f t="shared" ref="AX393:AX395" si="2044">+IF(AR393="Probabilidad",AX392-(AX392*AT393),AX392)</f>
        <v>0.49</v>
      </c>
      <c r="AY393" s="20" t="str">
        <f t="shared" si="2023"/>
        <v>Media</v>
      </c>
      <c r="AZ393" s="21">
        <f t="shared" ref="AZ393:AZ395" si="2045">+IF(AR393="Impacto",AZ392-(AZ392*AT393),AZ392)</f>
        <v>0.8</v>
      </c>
      <c r="BA393" s="20" t="str">
        <f t="shared" si="2025"/>
        <v>Mayor</v>
      </c>
      <c r="BB393" s="160"/>
      <c r="BC393" s="160"/>
      <c r="BD393" s="198"/>
      <c r="BE393" s="20" t="str">
        <f>CONCATENATE(J392," Acción preventiva"," 2")</f>
        <v>ADMBS 62 Acción preventiva 2</v>
      </c>
      <c r="BF393" s="123"/>
      <c r="BG393" s="123"/>
      <c r="BH393" s="123"/>
      <c r="BI393" s="20">
        <f t="shared" si="2027"/>
        <v>0</v>
      </c>
      <c r="BJ393" s="20"/>
      <c r="BK393" s="20"/>
      <c r="BL393" s="20"/>
      <c r="BM393" s="20"/>
      <c r="BN393" s="20"/>
      <c r="BO393" s="124"/>
      <c r="BP393" s="124"/>
      <c r="BQ393" s="124"/>
      <c r="BR393" s="124"/>
      <c r="BS393" s="124"/>
      <c r="BT393" s="124"/>
      <c r="BU393" s="20"/>
      <c r="BV393" s="200"/>
      <c r="BW393" s="37"/>
      <c r="BX393" s="37"/>
      <c r="BY393" s="37"/>
      <c r="BZ393" s="37"/>
      <c r="CA393" s="37"/>
      <c r="CB393" s="37"/>
      <c r="CC393" s="37"/>
      <c r="CD393" s="37"/>
      <c r="CE393" s="37"/>
      <c r="CF393" s="37"/>
      <c r="CG393" s="37"/>
      <c r="CH393" s="37"/>
      <c r="CI393" s="37">
        <f t="shared" si="2029"/>
        <v>0</v>
      </c>
      <c r="CJ393" s="38"/>
      <c r="CK393" s="23"/>
      <c r="CL393" s="24"/>
      <c r="CM393" s="167"/>
      <c r="CN393" s="25">
        <f>1-(CL393/CM392)</f>
        <v>1</v>
      </c>
      <c r="CO393" s="23" t="str" cm="1">
        <f t="array" ref="CO393">+_xlfn.IFS(CN393&lt;0.8,"Cambio",CN393&lt;0.9,"Revisión de control",CN393&gt;0.89,"Se mantiene")</f>
        <v>Se mantiene</v>
      </c>
      <c r="CP393" s="144"/>
      <c r="CQ393" s="144"/>
      <c r="CR393" s="144"/>
      <c r="CS393" s="144"/>
      <c r="CT393" s="25">
        <f t="shared" si="2032"/>
        <v>1</v>
      </c>
    </row>
    <row r="394" spans="1:98" ht="60" customHeight="1" x14ac:dyDescent="0.35">
      <c r="A394" s="147" t="s">
        <v>1740</v>
      </c>
      <c r="B394" s="170"/>
      <c r="C394" s="148" t="s">
        <v>159</v>
      </c>
      <c r="D394" s="173"/>
      <c r="E394" s="176"/>
      <c r="F394" s="173"/>
      <c r="G394" s="208"/>
      <c r="H394" s="157"/>
      <c r="I394" s="182"/>
      <c r="J394" s="160"/>
      <c r="K394" s="160"/>
      <c r="L394" s="184"/>
      <c r="M394" s="186"/>
      <c r="N394" s="189"/>
      <c r="O394" s="192"/>
      <c r="P394" s="182"/>
      <c r="Q394" s="192"/>
      <c r="R394" s="182"/>
      <c r="S394" s="182"/>
      <c r="T394" s="182"/>
      <c r="U394" s="157"/>
      <c r="V394" s="162"/>
      <c r="W394" s="162"/>
      <c r="X394" s="194"/>
      <c r="Y394" s="160"/>
      <c r="Z394" s="160"/>
      <c r="AA394" s="164"/>
      <c r="AB394" s="164"/>
      <c r="AC394" s="164"/>
      <c r="AD394" s="195"/>
      <c r="AE394" s="157"/>
      <c r="AF394" s="158"/>
      <c r="AG394" s="157"/>
      <c r="AH394" s="157"/>
      <c r="AI394" s="158"/>
      <c r="AJ394" s="157"/>
      <c r="AK394" s="196"/>
      <c r="AL394" s="20" t="str">
        <f>CONCATENATE(J392," Control"," 3")</f>
        <v>ADMBS 62 Control 3</v>
      </c>
      <c r="AM394" s="22" t="s">
        <v>1749</v>
      </c>
      <c r="AN394" s="22" t="s">
        <v>1766</v>
      </c>
      <c r="AO394" s="22" t="s">
        <v>1767</v>
      </c>
      <c r="AP394" s="22" t="str">
        <f t="shared" si="2019"/>
        <v>La SUBDIRECCIÓN ADMINISTRATIVA Y FINANCIERA (GESTIÓN AMBIENTAL) realiza la acomodación correcta de los residuos que presentan novedad en la identificación a través de un acompañamiento en sitio para la separación correcta de residuos por medio de la Plantilla de reporte de novedades en el manejo de residuos</v>
      </c>
      <c r="AQ394" s="20" t="s">
        <v>55</v>
      </c>
      <c r="AR394" s="20" t="str">
        <f t="shared" si="2020"/>
        <v>Impacto</v>
      </c>
      <c r="AS394" s="20" t="s">
        <v>56</v>
      </c>
      <c r="AT394" s="20" t="str">
        <f t="shared" si="2021"/>
        <v>25%</v>
      </c>
      <c r="AU394" s="20" t="s">
        <v>5</v>
      </c>
      <c r="AV394" s="20" t="s">
        <v>2</v>
      </c>
      <c r="AW394" s="20" t="s">
        <v>7</v>
      </c>
      <c r="AX394" s="21">
        <f t="shared" si="2044"/>
        <v>0.49</v>
      </c>
      <c r="AY394" s="20" t="str">
        <f t="shared" si="2023"/>
        <v>Media</v>
      </c>
      <c r="AZ394" s="21">
        <f t="shared" si="2045"/>
        <v>0.60000000000000009</v>
      </c>
      <c r="BA394" s="20" t="str">
        <f t="shared" si="2025"/>
        <v>Moderado</v>
      </c>
      <c r="BB394" s="160"/>
      <c r="BC394" s="160"/>
      <c r="BD394" s="198"/>
      <c r="BE394" s="20" t="str">
        <f>CONCATENATE(J392," Acción preventiva"," 3")</f>
        <v>ADMBS 62 Acción preventiva 3</v>
      </c>
      <c r="BF394" s="22"/>
      <c r="BG394" s="22"/>
      <c r="BH394" s="22"/>
      <c r="BI394" s="20">
        <f t="shared" si="2027"/>
        <v>0</v>
      </c>
      <c r="BJ394" s="20"/>
      <c r="BK394" s="20"/>
      <c r="BL394" s="20"/>
      <c r="BM394" s="20"/>
      <c r="BN394" s="20"/>
      <c r="BO394" s="20"/>
      <c r="BP394" s="20"/>
      <c r="BQ394" s="20"/>
      <c r="BR394" s="20"/>
      <c r="BS394" s="20"/>
      <c r="BT394" s="20"/>
      <c r="BU394" s="20"/>
      <c r="BV394" s="200"/>
      <c r="BW394" s="37"/>
      <c r="BX394" s="37"/>
      <c r="BY394" s="37"/>
      <c r="BZ394" s="37"/>
      <c r="CA394" s="37"/>
      <c r="CB394" s="37"/>
      <c r="CC394" s="37"/>
      <c r="CD394" s="37"/>
      <c r="CE394" s="37"/>
      <c r="CF394" s="37"/>
      <c r="CG394" s="37"/>
      <c r="CH394" s="37"/>
      <c r="CI394" s="37">
        <f t="shared" si="2029"/>
        <v>0</v>
      </c>
      <c r="CJ394" s="38"/>
      <c r="CK394" s="23"/>
      <c r="CL394" s="24"/>
      <c r="CM394" s="167"/>
      <c r="CN394" s="25">
        <f>1-(CL394/CM392)</f>
        <v>1</v>
      </c>
      <c r="CO394" s="23" t="str" cm="1">
        <f t="array" ref="CO394">+_xlfn.IFS(CN394&lt;0.8,"Cambio",CN394&lt;0.9,"Revisión de control",CN394&gt;0.89,"Se mantiene")</f>
        <v>Se mantiene</v>
      </c>
      <c r="CP394" s="144"/>
      <c r="CQ394" s="144"/>
      <c r="CR394" s="144"/>
      <c r="CS394" s="144"/>
      <c r="CT394" s="25">
        <f t="shared" si="2032"/>
        <v>1</v>
      </c>
    </row>
    <row r="395" spans="1:98" ht="60" customHeight="1" x14ac:dyDescent="0.35">
      <c r="A395" s="147" t="s">
        <v>1740</v>
      </c>
      <c r="B395" s="171"/>
      <c r="C395" s="148" t="s">
        <v>159</v>
      </c>
      <c r="D395" s="174"/>
      <c r="E395" s="177"/>
      <c r="F395" s="174"/>
      <c r="G395" s="208"/>
      <c r="H395" s="157"/>
      <c r="I395" s="183"/>
      <c r="J395" s="161"/>
      <c r="K395" s="161"/>
      <c r="L395" s="184"/>
      <c r="M395" s="187"/>
      <c r="N395" s="190"/>
      <c r="O395" s="193"/>
      <c r="P395" s="183"/>
      <c r="Q395" s="193"/>
      <c r="R395" s="183"/>
      <c r="S395" s="183"/>
      <c r="T395" s="183"/>
      <c r="U395" s="157"/>
      <c r="V395" s="162"/>
      <c r="W395" s="162"/>
      <c r="X395" s="194"/>
      <c r="Y395" s="161"/>
      <c r="Z395" s="161"/>
      <c r="AA395" s="165"/>
      <c r="AB395" s="165"/>
      <c r="AC395" s="165"/>
      <c r="AD395" s="195"/>
      <c r="AE395" s="157"/>
      <c r="AF395" s="158"/>
      <c r="AG395" s="157"/>
      <c r="AH395" s="157"/>
      <c r="AI395" s="158"/>
      <c r="AJ395" s="157"/>
      <c r="AK395" s="196"/>
      <c r="AL395" s="20" t="str">
        <f>CONCATENATE(J392," Control"," 4")</f>
        <v>ADMBS 62 Control 4</v>
      </c>
      <c r="AM395" s="22"/>
      <c r="AN395" s="22"/>
      <c r="AO395" s="22"/>
      <c r="AP395" s="22" t="str">
        <f t="shared" si="2019"/>
        <v xml:space="preserve">  a través de </v>
      </c>
      <c r="AQ395" s="20"/>
      <c r="AR395" s="20" t="str">
        <f t="shared" si="2020"/>
        <v/>
      </c>
      <c r="AS395" s="20"/>
      <c r="AT395" s="20" t="str">
        <f t="shared" si="2021"/>
        <v/>
      </c>
      <c r="AU395" s="20"/>
      <c r="AV395" s="20"/>
      <c r="AW395" s="20"/>
      <c r="AX395" s="21">
        <f t="shared" si="2044"/>
        <v>0.49</v>
      </c>
      <c r="AY395" s="20" t="str">
        <f t="shared" si="2023"/>
        <v>Media</v>
      </c>
      <c r="AZ395" s="21">
        <f t="shared" si="2045"/>
        <v>0.60000000000000009</v>
      </c>
      <c r="BA395" s="20" t="str">
        <f t="shared" si="2025"/>
        <v>Moderado</v>
      </c>
      <c r="BB395" s="161"/>
      <c r="BC395" s="161"/>
      <c r="BD395" s="199"/>
      <c r="BE395" s="20" t="str">
        <f>CONCATENATE(J392," Acción preventiva"," 4")</f>
        <v>ADMBS 62 Acción preventiva 4</v>
      </c>
      <c r="BF395" s="22"/>
      <c r="BG395" s="22"/>
      <c r="BH395" s="22"/>
      <c r="BI395" s="20">
        <f t="shared" si="2027"/>
        <v>0</v>
      </c>
      <c r="BJ395" s="20"/>
      <c r="BK395" s="20"/>
      <c r="BL395" s="20"/>
      <c r="BM395" s="20"/>
      <c r="BN395" s="20"/>
      <c r="BO395" s="20"/>
      <c r="BP395" s="20"/>
      <c r="BQ395" s="20"/>
      <c r="BR395" s="20"/>
      <c r="BS395" s="20"/>
      <c r="BT395" s="20"/>
      <c r="BU395" s="20"/>
      <c r="BV395" s="200"/>
      <c r="BW395" s="37"/>
      <c r="BX395" s="37"/>
      <c r="BY395" s="37"/>
      <c r="BZ395" s="37"/>
      <c r="CA395" s="37"/>
      <c r="CB395" s="37"/>
      <c r="CC395" s="37"/>
      <c r="CD395" s="37"/>
      <c r="CE395" s="37"/>
      <c r="CF395" s="37"/>
      <c r="CG395" s="37"/>
      <c r="CH395" s="37"/>
      <c r="CI395" s="37">
        <f t="shared" si="2029"/>
        <v>0</v>
      </c>
      <c r="CJ395" s="38"/>
      <c r="CK395" s="23"/>
      <c r="CL395" s="24"/>
      <c r="CM395" s="168"/>
      <c r="CN395" s="25">
        <f>1-(CL395/CM392)</f>
        <v>1</v>
      </c>
      <c r="CO395" s="23" t="str" cm="1">
        <f t="array" ref="CO395">+_xlfn.IFS(CN395&lt;0.8,"Cambio",CN395&lt;0.9,"Revisión de control",CN395&gt;0.89,"Se mantiene")</f>
        <v>Se mantiene</v>
      </c>
      <c r="CP395" s="144"/>
      <c r="CQ395" s="144"/>
      <c r="CR395" s="144"/>
      <c r="CS395" s="144"/>
      <c r="CT395" s="25">
        <f t="shared" si="2032"/>
        <v>1</v>
      </c>
    </row>
    <row r="396" spans="1:98" ht="60" customHeight="1" x14ac:dyDescent="0.35">
      <c r="A396" s="147" t="s">
        <v>1665</v>
      </c>
      <c r="B396" s="169" t="s">
        <v>158</v>
      </c>
      <c r="C396" s="148" t="s">
        <v>159</v>
      </c>
      <c r="D396" s="172" t="str">
        <f>VLOOKUP(B396,Datos!$B$65:$F$80,3,FALSE)</f>
        <v>Gestionar la administración y mantenimiento de bienes y servicios necesarios para la ejecución de los procesos de la entidad</v>
      </c>
      <c r="E396" s="175" t="str">
        <f>VLOOKUP(B396,Datos!$B$65:$F$80,5,FALSE)</f>
        <v>La posibilidad de incumplir con la administración y mantenimiento de bienes y servicios necesarios para la ejecución de los procesos de la entidad</v>
      </c>
      <c r="F396" s="172" t="str">
        <f>VLOOKUP(B396,Datos!$B$65:$F$80,4,FALSE)</f>
        <v>Desde la recepción de los bienes y servicios, hasta la disposición final de los bienes y el recibido a satisfacción de los servicios</v>
      </c>
      <c r="G396" s="178" t="s">
        <v>290</v>
      </c>
      <c r="H396" s="157" t="s">
        <v>1666</v>
      </c>
      <c r="I396" s="181">
        <f t="shared" ref="I396" si="2046">IF(K396="",0,1)</f>
        <v>1</v>
      </c>
      <c r="J396" s="159" t="str">
        <f t="shared" ref="J396" si="2047">CONCATENATE(C396," ",K396)</f>
        <v>ADMBS 63</v>
      </c>
      <c r="K396" s="159">
        <v>63</v>
      </c>
      <c r="L396" s="184">
        <v>46150</v>
      </c>
      <c r="M396" s="185">
        <f ca="1">+TODAY()-L396</f>
        <v>1</v>
      </c>
      <c r="N396" s="188" t="s">
        <v>1667</v>
      </c>
      <c r="O396" s="191" t="s">
        <v>19</v>
      </c>
      <c r="P396" s="181">
        <f>VLOOKUP(O396,Datos!$B$20:$D$25,3,FALSE)</f>
        <v>0.2</v>
      </c>
      <c r="Q396" s="191" t="s">
        <v>32</v>
      </c>
      <c r="R396" s="181">
        <f>VLOOKUP(Q396,Datos!$C$20:$D$25,2,FALSE)</f>
        <v>0.8</v>
      </c>
      <c r="S396" s="181">
        <f t="shared" ref="S396" si="2048">+IF(P396="",R396,IF(R396="",P396,IF(P396&gt;R396,P396,R396)))</f>
        <v>0.8</v>
      </c>
      <c r="T396" s="181" t="str" cm="1">
        <f t="array" ref="T396">_xlfn.IFS(S396=P396,O396,S396=R396,Q396)</f>
        <v>El riesgo afecta la imagen de  la entidad con efecto publicitario sostenido a nivel de sector administrativo, nivel departamental o municipal</v>
      </c>
      <c r="U396" s="157" t="s">
        <v>4</v>
      </c>
      <c r="V396" s="162" t="s">
        <v>1113</v>
      </c>
      <c r="W396" s="162" t="s">
        <v>1671</v>
      </c>
      <c r="X396" s="194" t="str">
        <f t="shared" ref="X396" si="2049">CONCATENATE("Posibilidad de"," ",U396," ",V396," debido ",W396)</f>
        <v>Posibilidad de pérdida reputacional en la imagen institucional ante los grupos de interés debido a la falta de control para los lineamientos de manejo y de conservación en documentos</v>
      </c>
      <c r="Y396" s="159" t="s">
        <v>211</v>
      </c>
      <c r="Z396" s="159" t="s">
        <v>214</v>
      </c>
      <c r="AA396" s="159" t="s">
        <v>257</v>
      </c>
      <c r="AB396" s="159" t="s">
        <v>222</v>
      </c>
      <c r="AC396" s="163" t="s">
        <v>1599</v>
      </c>
      <c r="AD396" s="195">
        <f>365*24</f>
        <v>8760</v>
      </c>
      <c r="AE396" s="157" t="str">
        <f t="shared" ref="AE396" si="2050">IF(AD396&lt;=0,"",IF(AD396&lt;=2,"Muy Baja",IF(AD396&lt;=24,"Baja",IF(AD396&lt;=500,"Media",IF(AD396&lt;=5000,"Alta","Muy Alta")))))</f>
        <v>Muy Alta</v>
      </c>
      <c r="AF396" s="158">
        <f t="shared" ref="AF396" si="2051">IF(AE396="","",IF(AE396="Muy Baja",0.2,IF(AE396="Baja",0.4,IF(AE396="Media",0.6,IF(AE396="Alta",0.8,IF(AE396="Muy Alta",1,))))))</f>
        <v>1</v>
      </c>
      <c r="AG396" s="158" t="str">
        <f t="shared" ref="AG396" si="2052">+T396</f>
        <v>El riesgo afecta la imagen de  la entidad con efecto publicitario sostenido a nivel de sector administrativo, nivel departamental o municipal</v>
      </c>
      <c r="AH396" s="157" t="str" cm="1">
        <f t="array" ref="AH396">_xlfn.IFS(AG396=Datos!$C$6,"Leve",AG396=Datos!$D$6,"Leve",AG396=Datos!$C$7,"Menor",AG396=Datos!$D$7,"Menor",AG396=Datos!$C$8,"Moderado",AG396=Datos!$D$8,"Moderado",AG396=Datos!$C$9,"Mayor",AG396=Datos!$D$9,"Mayor",AG396=Datos!$C$10,"Catastrófico",AG396=Datos!$D$10,"Catastrófico")</f>
        <v>Mayor</v>
      </c>
      <c r="AI396" s="158">
        <f t="shared" ref="AI396" si="2053">IF(AH396="","",IF(AH396="Leve",0.2,IF(AH396="Menor",0.4,IF(AH396="Moderado",0.6,IF(AH396="Mayor",0.8,IF(AH396="Catastrófico",1,))))))</f>
        <v>0.8</v>
      </c>
      <c r="AJ396" s="157" t="str">
        <f t="shared" ref="AJ396" si="2054">IF(OR(AND(AE396="Muy Baja",AH396="Leve"),AND(AE396="Muy Baja",AH396="Menor"),AND(AE396="Baja",AH396="Leve")),"Bajo",IF(OR(AND(AE396="Muy baja",AH396="Moderado"),AND(AE396="Baja",AH396="Menor"),AND(AE396="Baja",AH396="Moderado"),AND(AE396="Media",AH396="Leve"),AND(AE396="Media",AH396="Menor"),AND(AE396="Media",AH396="Moderado"),AND(AE396="Alta",AH396="Leve"),AND(AE396="Alta",AH396="Menor")),"Moderado",IF(OR(AND(AE396="Muy Baja",AH396="Mayor"),AND(AE396="Baja",AH396="Mayor"),AND(AE396="Media",AH396="Mayor"),AND(AE396="Alta",AH396="Moderado"),AND(AE396="Alta",AH396="Mayor"),AND(AE396="Muy Alta",AH396="Leve"),AND(AE396="Muy Alta",AH396="Menor"),AND(AE396="Muy Alta",AH396="Moderado"),AND(AE396="Muy Alta",AH396="Mayor")),"Alto",IF(OR(AND(AE396="Muy Baja",AH396="Catastrófico"),AND(AE396="Baja",AH396="Catastrófico"),AND(AE396="Media",AH396="Catastrófico"),AND(AE396="Alta",AH396="Catastrófico"),AND(AE396="Muy Alta",AH396="Catastrófico")),"Extremo",""))))</f>
        <v>Alto</v>
      </c>
      <c r="AK396" s="196" t="str" cm="1">
        <f t="array" ref="AK396">_xlfn.IFS(AJ396="Bajo","Aceptar",AJ396="Moderado","Reducir",AJ396="Alto","Reducir",AJ396="Extremo","Reducir")</f>
        <v>Reducir</v>
      </c>
      <c r="AL396" s="20" t="str">
        <f>CONCATENATE(J396," Control"," 1")</f>
        <v>ADMBS 63 Control 1</v>
      </c>
      <c r="AM396" s="123" t="s">
        <v>1674</v>
      </c>
      <c r="AN396" s="123" t="s">
        <v>1676</v>
      </c>
      <c r="AO396" s="123" t="s">
        <v>1678</v>
      </c>
      <c r="AP396" s="22" t="str">
        <f t="shared" si="1777"/>
        <v>La SUBDIRECCIÓN ADMINISTRATIVA Y FINANCIERA - GESTIÓN DOCUMENTAL  avalúa las características del proveedor que se requieren para el Sistema Integrado de Conservación a través de los estudios previos para la adquisición del servicio de Saneamiento ambiental en los depósitos de archivo Central, Archivos de gestión y Bodega de Montevideo con el animo de evitar el deterioro de la documentación custodiada por la Agencia</v>
      </c>
      <c r="AQ396" s="20" t="s">
        <v>53</v>
      </c>
      <c r="AR396" s="20" t="str">
        <f t="shared" si="1704"/>
        <v>Probabilidad</v>
      </c>
      <c r="AS396" s="20" t="s">
        <v>56</v>
      </c>
      <c r="AT396" s="20" t="str">
        <f t="shared" si="1705"/>
        <v>40%</v>
      </c>
      <c r="AU396" s="20" t="s">
        <v>1</v>
      </c>
      <c r="AV396" s="20" t="s">
        <v>2</v>
      </c>
      <c r="AW396" s="20" t="s">
        <v>3</v>
      </c>
      <c r="AX396" s="21">
        <f t="shared" ref="AX396" si="2055">+IF(AR396="Probabilidad",AF396-(AF396*AT396),AF396)</f>
        <v>0.6</v>
      </c>
      <c r="AY396" s="20" t="str">
        <f t="shared" si="1794"/>
        <v>Media</v>
      </c>
      <c r="AZ396" s="21">
        <f t="shared" ref="AZ396" si="2056">+IF(AR396="Impacto",AI396-(AI396*AT396),AI396)</f>
        <v>0.8</v>
      </c>
      <c r="BA396" s="20" t="str">
        <f t="shared" si="1796"/>
        <v>Mayor</v>
      </c>
      <c r="BB396" s="159" t="str">
        <f t="shared" ref="BB396" si="2057">IF(OR(AND(AY399="Muy Baja",BA399="Leve"),AND(AY399="Muy Baja",BA399="Menor"),AND(AY399="Baja",BA399="Leve")),"Bajo",IF(OR(AND(AY399="Muy baja",BA399="Moderado"),AND(AY399="Baja",BA399="Menor"),AND(AY399="Baja",BA399="Moderado"),AND(AY399="Media",BA399="Leve"),AND(AY399="Media",BA399="Menor"),AND(AY399="Media",BA399="Moderado"),AND(AY399="Alta",BA399="Leve"),AND(AY399="Alta",BA399="Menor")),"Moderado",IF(OR(AND(AY399="Muy Baja",BA399="Mayor"),AND(AY399="Baja",BA399="Mayor"),AND(AY399="Media",BA399="Mayor"),AND(AY399="Alta",BA399="Moderado"),AND(AY399="Alta",BA399="Mayor"),AND(AY399="Muy Alta",BA399="Leve"),AND(AY399="Muy Alta",BA399="Menor"),AND(AY399="Muy Alta",BA399="Moderado"),AND(AY399="Muy Alta",BA399="Mayor")),"Alto",IF(OR(AND(AY399="Muy Baja",BA399="Catastrófico"),AND(AY399="Baja",BA399="Catastrófico"),AND(AY399="Media",BA399="Catastrófico"),AND(AY399="Alta",BA399="Catastrófico"),AND(AY399="Muy Alta",BA399="Catastrófico")),"Extremo",""))))</f>
        <v>Moderado</v>
      </c>
      <c r="BC396" s="159" t="str" cm="1">
        <f t="array" ref="BC396">_xlfn.IFS(BB396="Bajo","Aceptar",BB396="Moderado","Reducir",BB396="Alto","Reducir",BB396="Extremo","Reducir")</f>
        <v>Reducir</v>
      </c>
      <c r="BD396" s="197" t="str" cm="1">
        <f t="array" ref="BD396">_xlfn.IFS(BC396="Aceptar","No",BC396="Reducir","Si")</f>
        <v>Si</v>
      </c>
      <c r="BE396" s="20" t="str">
        <f>CONCATENATE(J396," Acción preventiva"," 1")</f>
        <v>ADMBS 63 Acción preventiva 1</v>
      </c>
      <c r="BF396" s="123" t="s">
        <v>291</v>
      </c>
      <c r="BG396" s="123" t="s">
        <v>292</v>
      </c>
      <c r="BH396" s="123" t="s">
        <v>1687</v>
      </c>
      <c r="BI396" s="20">
        <f t="shared" si="1709"/>
        <v>1</v>
      </c>
      <c r="BJ396" s="124"/>
      <c r="BK396" s="124"/>
      <c r="BL396" s="124"/>
      <c r="BM396" s="124"/>
      <c r="BN396" s="124">
        <v>1</v>
      </c>
      <c r="BO396" s="124"/>
      <c r="BP396" s="124"/>
      <c r="BQ396" s="124"/>
      <c r="BR396" s="124"/>
      <c r="BS396" s="124"/>
      <c r="BT396" s="124"/>
      <c r="BU396" s="124"/>
      <c r="BV396" s="200">
        <f t="shared" si="1734"/>
        <v>0</v>
      </c>
      <c r="BW396" s="37"/>
      <c r="BX396" s="37"/>
      <c r="BY396" s="37"/>
      <c r="BZ396" s="37"/>
      <c r="CA396" s="37"/>
      <c r="CB396" s="37"/>
      <c r="CC396" s="37"/>
      <c r="CD396" s="37"/>
      <c r="CE396" s="37"/>
      <c r="CF396" s="37"/>
      <c r="CG396" s="37"/>
      <c r="CH396" s="37"/>
      <c r="CI396" s="37">
        <f t="shared" si="1710"/>
        <v>0</v>
      </c>
      <c r="CJ396" s="38"/>
      <c r="CK396" s="23"/>
      <c r="CL396" s="24"/>
      <c r="CM396" s="166">
        <f t="shared" ref="CM396" si="2058">+AD396</f>
        <v>8760</v>
      </c>
      <c r="CN396" s="25">
        <f t="shared" ref="CN396" si="2059">1-(CL396/CM396)</f>
        <v>1</v>
      </c>
      <c r="CO396" s="23" t="str" cm="1">
        <f t="array" ref="CO396">+_xlfn.IFS(CN396&lt;0.8,"Cambio",CN396&lt;0.9,"Revisión de control",CN396&gt;0.89,"Se mantiene")</f>
        <v>Se mantiene</v>
      </c>
      <c r="CP396" s="144"/>
      <c r="CQ396" s="144"/>
      <c r="CR396" s="144"/>
      <c r="CS396" s="144"/>
      <c r="CT396" s="25">
        <f t="shared" ref="CT396:CT399" si="2060">(_xlfn.IFS(CK396="",1,CK396="SI",0)+_xlfn.IFS(CP396="",1,CP396="SI",1,CP396="NO",0)+_xlfn.IFS(CQ396="",1,CQ396="SI",1,CQ396="NO",0)+_xlfn.IFS(CR396="",1,CR396="SI",1,CR396="NO",0)+_xlfn.IFS(CS396="",1,CS396="SI",1,CS396="NO",0))/5</f>
        <v>1</v>
      </c>
    </row>
    <row r="397" spans="1:98" ht="60" customHeight="1" x14ac:dyDescent="0.35">
      <c r="A397" s="147" t="s">
        <v>1665</v>
      </c>
      <c r="B397" s="170"/>
      <c r="C397" s="148" t="s">
        <v>159</v>
      </c>
      <c r="D397" s="173"/>
      <c r="E397" s="176"/>
      <c r="F397" s="173"/>
      <c r="G397" s="179"/>
      <c r="H397" s="157"/>
      <c r="I397" s="182"/>
      <c r="J397" s="160"/>
      <c r="K397" s="160"/>
      <c r="L397" s="184"/>
      <c r="M397" s="186"/>
      <c r="N397" s="189"/>
      <c r="O397" s="192"/>
      <c r="P397" s="182"/>
      <c r="Q397" s="192"/>
      <c r="R397" s="182"/>
      <c r="S397" s="182"/>
      <c r="T397" s="182"/>
      <c r="U397" s="157"/>
      <c r="V397" s="162"/>
      <c r="W397" s="162"/>
      <c r="X397" s="194"/>
      <c r="Y397" s="160"/>
      <c r="Z397" s="160"/>
      <c r="AA397" s="160"/>
      <c r="AB397" s="160"/>
      <c r="AC397" s="164"/>
      <c r="AD397" s="195"/>
      <c r="AE397" s="157"/>
      <c r="AF397" s="158"/>
      <c r="AG397" s="157"/>
      <c r="AH397" s="157"/>
      <c r="AI397" s="158"/>
      <c r="AJ397" s="157"/>
      <c r="AK397" s="196"/>
      <c r="AL397" s="20" t="str">
        <f>CONCATENATE(J396," Control"," 2")</f>
        <v>ADMBS 63 Control 2</v>
      </c>
      <c r="AM397" s="123" t="s">
        <v>1674</v>
      </c>
      <c r="AN397" s="123" t="s">
        <v>1677</v>
      </c>
      <c r="AO397" s="123" t="s">
        <v>1679</v>
      </c>
      <c r="AP397" s="22" t="str">
        <f>CONCATENATE(AM397," ",AN397," a través del ",AO397)</f>
        <v>La SUBDIRECCIÓN ADMINISTRATIVA Y FINANCIERA - GESTIÓN DOCUMENTAL  crea la alerta de perdida o daño del documento a través del Acta de inicio  para realizar el cronograma del servicio de saneamiento ambiental para identificar el deterioro a la documentación de custodia de la Agencia Nacional de Tierras en las Dependencias, UGT y Archivos de gestión.</v>
      </c>
      <c r="AQ397" s="20" t="s">
        <v>55</v>
      </c>
      <c r="AR397" s="20" t="str">
        <f t="shared" si="1704"/>
        <v>Impacto</v>
      </c>
      <c r="AS397" s="20" t="s">
        <v>56</v>
      </c>
      <c r="AT397" s="20" t="str">
        <f t="shared" si="1705"/>
        <v>25%</v>
      </c>
      <c r="AU397" s="20" t="s">
        <v>1</v>
      </c>
      <c r="AV397" s="20" t="s">
        <v>2</v>
      </c>
      <c r="AW397" s="20" t="s">
        <v>3</v>
      </c>
      <c r="AX397" s="21">
        <f t="shared" ref="AX397:AX399" si="2061">+IF(AR397="Probabilidad",AX396-(AX396*AT397),AX396)</f>
        <v>0.6</v>
      </c>
      <c r="AY397" s="20" t="str">
        <f t="shared" si="1794"/>
        <v>Media</v>
      </c>
      <c r="AZ397" s="21">
        <f t="shared" ref="AZ397:AZ399" si="2062">+IF(AR397="Impacto",AZ396-(AZ396*AT397),AZ396)</f>
        <v>0.60000000000000009</v>
      </c>
      <c r="BA397" s="20" t="str">
        <f t="shared" si="1796"/>
        <v>Moderado</v>
      </c>
      <c r="BB397" s="160"/>
      <c r="BC397" s="160"/>
      <c r="BD397" s="198"/>
      <c r="BE397" s="20" t="str">
        <f>CONCATENATE(J396," Acción preventiva"," 2")</f>
        <v>ADMBS 63 Acción preventiva 2</v>
      </c>
      <c r="BF397" s="123" t="s">
        <v>291</v>
      </c>
      <c r="BG397" s="123" t="s">
        <v>1688</v>
      </c>
      <c r="BH397" s="123" t="s">
        <v>1689</v>
      </c>
      <c r="BI397" s="20">
        <f t="shared" si="1709"/>
        <v>1</v>
      </c>
      <c r="BJ397" s="124"/>
      <c r="BK397" s="124"/>
      <c r="BL397" s="124"/>
      <c r="BM397" s="124"/>
      <c r="BN397" s="124"/>
      <c r="BO397" s="124"/>
      <c r="BP397" s="124">
        <v>1</v>
      </c>
      <c r="BQ397" s="124"/>
      <c r="BR397" s="124"/>
      <c r="BS397" s="124"/>
      <c r="BT397" s="124"/>
      <c r="BU397" s="124"/>
      <c r="BV397" s="200"/>
      <c r="BW397" s="37"/>
      <c r="BX397" s="37"/>
      <c r="BY397" s="37"/>
      <c r="BZ397" s="37"/>
      <c r="CA397" s="37"/>
      <c r="CB397" s="37"/>
      <c r="CC397" s="37"/>
      <c r="CD397" s="37"/>
      <c r="CE397" s="37"/>
      <c r="CF397" s="37"/>
      <c r="CG397" s="37"/>
      <c r="CH397" s="37"/>
      <c r="CI397" s="37">
        <f t="shared" si="1710"/>
        <v>0</v>
      </c>
      <c r="CJ397" s="38"/>
      <c r="CK397" s="23"/>
      <c r="CL397" s="24"/>
      <c r="CM397" s="167"/>
      <c r="CN397" s="25">
        <f t="shared" ref="CN397" si="2063">1-(CL397/CM396)</f>
        <v>1</v>
      </c>
      <c r="CO397" s="23" t="str" cm="1">
        <f t="array" ref="CO397">+_xlfn.IFS(CN397&lt;0.8,"Cambio",CN397&lt;0.9,"Revisión de control",CN397&gt;0.89,"Se mantiene")</f>
        <v>Se mantiene</v>
      </c>
      <c r="CP397" s="144"/>
      <c r="CQ397" s="144"/>
      <c r="CR397" s="144"/>
      <c r="CS397" s="144"/>
      <c r="CT397" s="25">
        <f t="shared" si="2060"/>
        <v>1</v>
      </c>
    </row>
    <row r="398" spans="1:98" ht="60" customHeight="1" x14ac:dyDescent="0.35">
      <c r="A398" s="147" t="s">
        <v>1665</v>
      </c>
      <c r="B398" s="170"/>
      <c r="C398" s="148" t="s">
        <v>159</v>
      </c>
      <c r="D398" s="173"/>
      <c r="E398" s="176"/>
      <c r="F398" s="173"/>
      <c r="G398" s="179"/>
      <c r="H398" s="157"/>
      <c r="I398" s="182"/>
      <c r="J398" s="160"/>
      <c r="K398" s="160"/>
      <c r="L398" s="184"/>
      <c r="M398" s="186"/>
      <c r="N398" s="189"/>
      <c r="O398" s="192"/>
      <c r="P398" s="182"/>
      <c r="Q398" s="192"/>
      <c r="R398" s="182"/>
      <c r="S398" s="182"/>
      <c r="T398" s="182"/>
      <c r="U398" s="157"/>
      <c r="V398" s="162"/>
      <c r="W398" s="162"/>
      <c r="X398" s="194"/>
      <c r="Y398" s="160"/>
      <c r="Z398" s="160"/>
      <c r="AA398" s="160"/>
      <c r="AB398" s="160"/>
      <c r="AC398" s="164"/>
      <c r="AD398" s="195"/>
      <c r="AE398" s="157"/>
      <c r="AF398" s="158"/>
      <c r="AG398" s="157"/>
      <c r="AH398" s="157"/>
      <c r="AI398" s="158"/>
      <c r="AJ398" s="157"/>
      <c r="AK398" s="196"/>
      <c r="AL398" s="20" t="str">
        <f>CONCATENATE(J396," Control"," 3")</f>
        <v>ADMBS 63 Control 3</v>
      </c>
      <c r="AM398" s="123"/>
      <c r="AN398" s="123"/>
      <c r="AO398" s="123"/>
      <c r="AP398" s="22" t="str">
        <f t="shared" si="1777"/>
        <v xml:space="preserve">  a través de </v>
      </c>
      <c r="AQ398" s="20"/>
      <c r="AR398" s="20" t="str">
        <f t="shared" si="1704"/>
        <v/>
      </c>
      <c r="AS398" s="20"/>
      <c r="AT398" s="20" t="str">
        <f t="shared" si="1705"/>
        <v/>
      </c>
      <c r="AU398" s="20"/>
      <c r="AV398" s="20"/>
      <c r="AW398" s="20"/>
      <c r="AX398" s="21">
        <f t="shared" si="2061"/>
        <v>0.6</v>
      </c>
      <c r="AY398" s="20" t="str">
        <f t="shared" si="1794"/>
        <v>Media</v>
      </c>
      <c r="AZ398" s="21">
        <f t="shared" si="2062"/>
        <v>0.60000000000000009</v>
      </c>
      <c r="BA398" s="20" t="str">
        <f t="shared" si="1796"/>
        <v>Moderado</v>
      </c>
      <c r="BB398" s="160"/>
      <c r="BC398" s="160"/>
      <c r="BD398" s="198"/>
      <c r="BE398" s="20" t="str">
        <f>CONCATENATE(J396," Acción preventiva"," 3")</f>
        <v>ADMBS 63 Acción preventiva 3</v>
      </c>
      <c r="BF398" s="123"/>
      <c r="BG398" s="123"/>
      <c r="BH398" s="123"/>
      <c r="BI398" s="20">
        <f t="shared" si="1709"/>
        <v>0</v>
      </c>
      <c r="BJ398" s="124"/>
      <c r="BK398" s="124"/>
      <c r="BL398" s="124"/>
      <c r="BM398" s="124"/>
      <c r="BN398" s="124"/>
      <c r="BO398" s="124"/>
      <c r="BP398" s="124"/>
      <c r="BQ398" s="124"/>
      <c r="BR398" s="124"/>
      <c r="BS398" s="124"/>
      <c r="BT398" s="124"/>
      <c r="BU398" s="124"/>
      <c r="BV398" s="200"/>
      <c r="BW398" s="37"/>
      <c r="BX398" s="37"/>
      <c r="BY398" s="37"/>
      <c r="BZ398" s="37"/>
      <c r="CA398" s="37"/>
      <c r="CB398" s="37"/>
      <c r="CC398" s="37"/>
      <c r="CD398" s="37"/>
      <c r="CE398" s="37"/>
      <c r="CF398" s="37"/>
      <c r="CG398" s="37"/>
      <c r="CH398" s="37"/>
      <c r="CI398" s="37">
        <f t="shared" si="1710"/>
        <v>0</v>
      </c>
      <c r="CJ398" s="38"/>
      <c r="CK398" s="23"/>
      <c r="CL398" s="24"/>
      <c r="CM398" s="167"/>
      <c r="CN398" s="25">
        <f t="shared" ref="CN398" si="2064">1-(CL398/CM396)</f>
        <v>1</v>
      </c>
      <c r="CO398" s="23" t="str" cm="1">
        <f t="array" ref="CO398">+_xlfn.IFS(CN398&lt;0.8,"Cambio",CN398&lt;0.9,"Revisión de control",CN398&gt;0.89,"Se mantiene")</f>
        <v>Se mantiene</v>
      </c>
      <c r="CP398" s="144"/>
      <c r="CQ398" s="144"/>
      <c r="CR398" s="144"/>
      <c r="CS398" s="144"/>
      <c r="CT398" s="25">
        <f t="shared" si="2060"/>
        <v>1</v>
      </c>
    </row>
    <row r="399" spans="1:98" ht="60" customHeight="1" x14ac:dyDescent="0.35">
      <c r="A399" s="147" t="s">
        <v>1665</v>
      </c>
      <c r="B399" s="171"/>
      <c r="C399" s="148" t="s">
        <v>159</v>
      </c>
      <c r="D399" s="174"/>
      <c r="E399" s="177"/>
      <c r="F399" s="174"/>
      <c r="G399" s="180"/>
      <c r="H399" s="157"/>
      <c r="I399" s="183"/>
      <c r="J399" s="161"/>
      <c r="K399" s="161"/>
      <c r="L399" s="184"/>
      <c r="M399" s="187"/>
      <c r="N399" s="190"/>
      <c r="O399" s="193"/>
      <c r="P399" s="183"/>
      <c r="Q399" s="193"/>
      <c r="R399" s="183"/>
      <c r="S399" s="183"/>
      <c r="T399" s="183"/>
      <c r="U399" s="157"/>
      <c r="V399" s="162"/>
      <c r="W399" s="162"/>
      <c r="X399" s="194"/>
      <c r="Y399" s="161"/>
      <c r="Z399" s="161"/>
      <c r="AA399" s="161"/>
      <c r="AB399" s="161"/>
      <c r="AC399" s="165"/>
      <c r="AD399" s="195"/>
      <c r="AE399" s="157"/>
      <c r="AF399" s="158"/>
      <c r="AG399" s="157"/>
      <c r="AH399" s="157"/>
      <c r="AI399" s="158"/>
      <c r="AJ399" s="157"/>
      <c r="AK399" s="196"/>
      <c r="AL399" s="20" t="str">
        <f>CONCATENATE(J396," Control"," 4")</f>
        <v>ADMBS 63 Control 4</v>
      </c>
      <c r="AM399" s="123"/>
      <c r="AN399" s="123"/>
      <c r="AO399" s="123"/>
      <c r="AP399" s="22" t="str">
        <f t="shared" si="1777"/>
        <v xml:space="preserve">  a través de </v>
      </c>
      <c r="AQ399" s="20"/>
      <c r="AR399" s="20" t="str">
        <f t="shared" si="1704"/>
        <v/>
      </c>
      <c r="AS399" s="20"/>
      <c r="AT399" s="20" t="str">
        <f t="shared" si="1705"/>
        <v/>
      </c>
      <c r="AU399" s="20"/>
      <c r="AV399" s="20"/>
      <c r="AW399" s="20"/>
      <c r="AX399" s="21">
        <f t="shared" si="2061"/>
        <v>0.6</v>
      </c>
      <c r="AY399" s="20" t="str">
        <f t="shared" si="1794"/>
        <v>Media</v>
      </c>
      <c r="AZ399" s="21">
        <f t="shared" si="2062"/>
        <v>0.60000000000000009</v>
      </c>
      <c r="BA399" s="20" t="str">
        <f t="shared" si="1796"/>
        <v>Moderado</v>
      </c>
      <c r="BB399" s="161"/>
      <c r="BC399" s="161"/>
      <c r="BD399" s="199"/>
      <c r="BE399" s="20" t="str">
        <f>CONCATENATE(J396," Acción preventiva"," 4")</f>
        <v>ADMBS 63 Acción preventiva 4</v>
      </c>
      <c r="BF399" s="123"/>
      <c r="BG399" s="123"/>
      <c r="BH399" s="123"/>
      <c r="BI399" s="20">
        <f t="shared" si="1709"/>
        <v>0</v>
      </c>
      <c r="BJ399" s="124"/>
      <c r="BK399" s="124"/>
      <c r="BL399" s="124"/>
      <c r="BM399" s="124"/>
      <c r="BN399" s="124"/>
      <c r="BO399" s="124"/>
      <c r="BP399" s="124"/>
      <c r="BQ399" s="124"/>
      <c r="BR399" s="124"/>
      <c r="BS399" s="124"/>
      <c r="BT399" s="124"/>
      <c r="BU399" s="124"/>
      <c r="BV399" s="200"/>
      <c r="BW399" s="37"/>
      <c r="BX399" s="37"/>
      <c r="BY399" s="37"/>
      <c r="BZ399" s="37"/>
      <c r="CA399" s="37"/>
      <c r="CB399" s="37"/>
      <c r="CC399" s="37"/>
      <c r="CD399" s="37"/>
      <c r="CE399" s="37"/>
      <c r="CF399" s="37"/>
      <c r="CG399" s="37"/>
      <c r="CH399" s="37"/>
      <c r="CI399" s="37">
        <f t="shared" si="1710"/>
        <v>0</v>
      </c>
      <c r="CJ399" s="38"/>
      <c r="CK399" s="23"/>
      <c r="CL399" s="24"/>
      <c r="CM399" s="168"/>
      <c r="CN399" s="25">
        <f t="shared" ref="CN399" si="2065">1-(CL399/CM396)</f>
        <v>1</v>
      </c>
      <c r="CO399" s="23" t="str" cm="1">
        <f t="array" ref="CO399">+_xlfn.IFS(CN399&lt;0.8,"Cambio",CN399&lt;0.9,"Revisión de control",CN399&gt;0.89,"Se mantiene")</f>
        <v>Se mantiene</v>
      </c>
      <c r="CP399" s="144"/>
      <c r="CQ399" s="144"/>
      <c r="CR399" s="144"/>
      <c r="CS399" s="144"/>
      <c r="CT399" s="25">
        <f t="shared" si="2060"/>
        <v>1</v>
      </c>
    </row>
    <row r="400" spans="1:98" ht="60" customHeight="1" x14ac:dyDescent="0.35">
      <c r="A400" s="147" t="s">
        <v>1665</v>
      </c>
      <c r="B400" s="169" t="s">
        <v>158</v>
      </c>
      <c r="C400" s="148" t="s">
        <v>159</v>
      </c>
      <c r="D400" s="172" t="str">
        <f>VLOOKUP(B400,Datos!$B$65:$F$80,3,FALSE)</f>
        <v>Gestionar la administración y mantenimiento de bienes y servicios necesarios para la ejecución de los procesos de la entidad</v>
      </c>
      <c r="E400" s="175" t="str">
        <f>VLOOKUP(B400,Datos!$B$65:$F$80,5,FALSE)</f>
        <v>La posibilidad de incumplir con la administración y mantenimiento de bienes y servicios necesarios para la ejecución de los procesos de la entidad</v>
      </c>
      <c r="F400" s="172" t="str">
        <f>VLOOKUP(B400,Datos!$B$65:$F$80,4,FALSE)</f>
        <v>Desde la recepción de los bienes y servicios, hasta la disposición final de los bienes y el recibido a satisfacción de los servicios</v>
      </c>
      <c r="G400" s="178" t="s">
        <v>290</v>
      </c>
      <c r="H400" s="157" t="s">
        <v>1666</v>
      </c>
      <c r="I400" s="181">
        <f t="shared" ref="I400" si="2066">IF(K400="",0,1)</f>
        <v>1</v>
      </c>
      <c r="J400" s="159" t="str">
        <f t="shared" ref="J400" si="2067">CONCATENATE(C400," ",K400)</f>
        <v>ADMBS 64</v>
      </c>
      <c r="K400" s="159">
        <v>64</v>
      </c>
      <c r="L400" s="184">
        <v>46150</v>
      </c>
      <c r="M400" s="185">
        <f ca="1">+TODAY()-L400</f>
        <v>1</v>
      </c>
      <c r="N400" s="188" t="s">
        <v>1668</v>
      </c>
      <c r="O400" s="191" t="s">
        <v>19</v>
      </c>
      <c r="P400" s="181">
        <f>VLOOKUP(O400,Datos!$B$20:$D$25,3,FALSE)</f>
        <v>0.2</v>
      </c>
      <c r="Q400" s="191" t="s">
        <v>32</v>
      </c>
      <c r="R400" s="181">
        <f>VLOOKUP(Q400,Datos!$C$20:$D$25,2,FALSE)</f>
        <v>0.8</v>
      </c>
      <c r="S400" s="181">
        <f t="shared" ref="S400" si="2068">+IF(P400="",R400,IF(R400="",P400,IF(P400&gt;R400,P400,R400)))</f>
        <v>0.8</v>
      </c>
      <c r="T400" s="181" t="str" cm="1">
        <f t="array" ref="T400">_xlfn.IFS(S400=P400,O400,S400=R400,Q400)</f>
        <v>El riesgo afecta la imagen de  la entidad con efecto publicitario sostenido a nivel de sector administrativo, nivel departamental o municipal</v>
      </c>
      <c r="U400" s="157" t="s">
        <v>4</v>
      </c>
      <c r="V400" s="162" t="s">
        <v>1670</v>
      </c>
      <c r="W400" s="162" t="s">
        <v>1672</v>
      </c>
      <c r="X400" s="194" t="str">
        <f t="shared" ref="X400" si="2069">CONCATENATE("Posibilidad de"," ",U400," ",V400," debido ",W400)</f>
        <v>Posibilidad de pérdida reputacional en la imagen institucional ante los grupos de interés derivando en la acciones jurídicas en contra de la entidad debido a los vencimientos de términos por recibir información de entrada que no cumple con las características que se requieren para ser clasificada y asignada correctamente y la constante rotación de personal en la Subdirección Administrativa y Financiera - Gestión Documental - equipo de Radicación de Comunicaciones Oficiales Recibidas</v>
      </c>
      <c r="Y400" s="159" t="s">
        <v>211</v>
      </c>
      <c r="Z400" s="159" t="s">
        <v>214</v>
      </c>
      <c r="AA400" s="159" t="s">
        <v>257</v>
      </c>
      <c r="AB400" s="159" t="s">
        <v>222</v>
      </c>
      <c r="AC400" s="163" t="s">
        <v>1599</v>
      </c>
      <c r="AD400" s="195">
        <f t="shared" ref="AD400" si="2070">365*24</f>
        <v>8760</v>
      </c>
      <c r="AE400" s="157" t="str">
        <f t="shared" ref="AE400" si="2071">IF(AD400&lt;=0,"",IF(AD400&lt;=2,"Muy Baja",IF(AD400&lt;=24,"Baja",IF(AD400&lt;=500,"Media",IF(AD400&lt;=5000,"Alta","Muy Alta")))))</f>
        <v>Muy Alta</v>
      </c>
      <c r="AF400" s="158">
        <f t="shared" ref="AF400" si="2072">IF(AE400="","",IF(AE400="Muy Baja",0.2,IF(AE400="Baja",0.4,IF(AE400="Media",0.6,IF(AE400="Alta",0.8,IF(AE400="Muy Alta",1,))))))</f>
        <v>1</v>
      </c>
      <c r="AG400" s="158" t="str">
        <f t="shared" ref="AG400" si="2073">+T400</f>
        <v>El riesgo afecta la imagen de  la entidad con efecto publicitario sostenido a nivel de sector administrativo, nivel departamental o municipal</v>
      </c>
      <c r="AH400" s="157" t="str" cm="1">
        <f t="array" ref="AH400">_xlfn.IFS(AG400=Datos!$C$6,"Leve",AG400=Datos!$D$6,"Leve",AG400=Datos!$C$7,"Menor",AG400=Datos!$D$7,"Menor",AG400=Datos!$C$8,"Moderado",AG400=Datos!$D$8,"Moderado",AG400=Datos!$C$9,"Mayor",AG400=Datos!$D$9,"Mayor",AG400=Datos!$C$10,"Catastrófico",AG400=Datos!$D$10,"Catastrófico")</f>
        <v>Mayor</v>
      </c>
      <c r="AI400" s="158">
        <f t="shared" ref="AI400" si="2074">IF(AH400="","",IF(AH400="Leve",0.2,IF(AH400="Menor",0.4,IF(AH400="Moderado",0.6,IF(AH400="Mayor",0.8,IF(AH400="Catastrófico",1,))))))</f>
        <v>0.8</v>
      </c>
      <c r="AJ400" s="157" t="str">
        <f t="shared" ref="AJ400" si="2075">IF(OR(AND(AE400="Muy Baja",AH400="Leve"),AND(AE400="Muy Baja",AH400="Menor"),AND(AE400="Baja",AH400="Leve")),"Bajo",IF(OR(AND(AE400="Muy baja",AH400="Moderado"),AND(AE400="Baja",AH400="Menor"),AND(AE400="Baja",AH400="Moderado"),AND(AE400="Media",AH400="Leve"),AND(AE400="Media",AH400="Menor"),AND(AE400="Media",AH400="Moderado"),AND(AE400="Alta",AH400="Leve"),AND(AE400="Alta",AH400="Menor")),"Moderado",IF(OR(AND(AE400="Muy Baja",AH400="Mayor"),AND(AE400="Baja",AH400="Mayor"),AND(AE400="Media",AH400="Mayor"),AND(AE400="Alta",AH400="Moderado"),AND(AE400="Alta",AH400="Mayor"),AND(AE400="Muy Alta",AH400="Leve"),AND(AE400="Muy Alta",AH400="Menor"),AND(AE400="Muy Alta",AH400="Moderado"),AND(AE400="Muy Alta",AH400="Mayor")),"Alto",IF(OR(AND(AE400="Muy Baja",AH400="Catastrófico"),AND(AE400="Baja",AH400="Catastrófico"),AND(AE400="Media",AH400="Catastrófico"),AND(AE400="Alta",AH400="Catastrófico"),AND(AE400="Muy Alta",AH400="Catastrófico")),"Extremo",""))))</f>
        <v>Alto</v>
      </c>
      <c r="AK400" s="196" t="str" cm="1">
        <f t="array" ref="AK400">_xlfn.IFS(AJ400="Bajo","Aceptar",AJ400="Moderado","Reducir",AJ400="Alto","Reducir",AJ400="Extremo","Reducir")</f>
        <v>Reducir</v>
      </c>
      <c r="AL400" s="20" t="str">
        <f>CONCATENATE(J400," Control"," 1")</f>
        <v>ADMBS 64 Control 1</v>
      </c>
      <c r="AM400" s="123" t="s">
        <v>1674</v>
      </c>
      <c r="AN400" s="123" t="s">
        <v>1683</v>
      </c>
      <c r="AO400" s="123" t="s">
        <v>1680</v>
      </c>
      <c r="AP400" s="22" t="str">
        <f t="shared" ref="AP400:AP404" si="2076">CONCATENATE(AM400," ",AN400," a través del ",AO400)</f>
        <v>La SUBDIRECCIÓN ADMINISTRATIVA Y FINANCIERA - GESTIÓN DOCUMENTAL   valida que los parámetros de clasificación de Comunicaciones oficiales Recibidas a través del instructivo que permita identificar la asignación correcta de las comunicaciones oficiales recibidas, de acuerdo con las funciones de las dependencias de la Agencia</v>
      </c>
      <c r="AQ400" s="20" t="s">
        <v>53</v>
      </c>
      <c r="AR400" s="20" t="str">
        <f t="shared" ref="AR400:AR407" si="2077">IF(OR(AQ400="Preventivo",AQ400="Detectivo"),"Probabilidad",IF(AQ400="Correctivo","Impacto",""))</f>
        <v>Probabilidad</v>
      </c>
      <c r="AS400" s="20" t="s">
        <v>56</v>
      </c>
      <c r="AT400" s="20" t="str">
        <f t="shared" ref="AT400:AT407" si="2078">IF(AND(AQ400="Preventivo",AS400="Automático"),"50%",IF(AND(AQ400="Preventivo",AS400="Manual"),"40%",IF(AND(AQ400="Detectivo",AS400="Automático"),"40%",IF(AND(AQ400="Detectivo",AS400="Manual"),"30%",IF(AND(AQ400="Correctivo",AS400="Automático"),"35%",IF(AND(AQ400="Correctivo",AS400="Manual"),"25%",""))))))</f>
        <v>40%</v>
      </c>
      <c r="AU400" s="20" t="s">
        <v>1</v>
      </c>
      <c r="AV400" s="20" t="s">
        <v>2</v>
      </c>
      <c r="AW400" s="20" t="s">
        <v>3</v>
      </c>
      <c r="AX400" s="21">
        <f t="shared" ref="AX400" si="2079">+IF(AR400="Probabilidad",AF400-(AF400*AT400),AF400)</f>
        <v>0.6</v>
      </c>
      <c r="AY400" s="20" t="str">
        <f t="shared" ref="AY400:AY407" si="2080">IFERROR(IF(AX400="","",IF(AX400&lt;=20%,"Muy Baja",IF(AX400&lt;=40%,"Baja",IF(AX400&lt;=60%,"Media",IF(AX400&lt;=80%,"Alta","Muy Alta"))))),"")</f>
        <v>Media</v>
      </c>
      <c r="AZ400" s="21">
        <f t="shared" ref="AZ400" si="2081">+IF(AR400="Impacto",AI400-(AI400*AT400),AI400)</f>
        <v>0.8</v>
      </c>
      <c r="BA400" s="20" t="str">
        <f t="shared" ref="BA400:BA407" si="2082">IFERROR(IF(AZ400="","",IF(AZ400&lt;=0.2,"Leve",IF(AZ400&lt;=0.4,"Menor",IF(AZ400&lt;=0.6,"Moderado",IF(AZ400&lt;=0.8,"Mayor","Catastrófico"))))),"")</f>
        <v>Mayor</v>
      </c>
      <c r="BB400" s="159" t="str">
        <f t="shared" ref="BB400" si="2083">IF(OR(AND(AY403="Muy Baja",BA403="Leve"),AND(AY403="Muy Baja",BA403="Menor"),AND(AY403="Baja",BA403="Leve")),"Bajo",IF(OR(AND(AY403="Muy baja",BA403="Moderado"),AND(AY403="Baja",BA403="Menor"),AND(AY403="Baja",BA403="Moderado"),AND(AY403="Media",BA403="Leve"),AND(AY403="Media",BA403="Menor"),AND(AY403="Media",BA403="Moderado"),AND(AY403="Alta",BA403="Leve"),AND(AY403="Alta",BA403="Menor")),"Moderado",IF(OR(AND(AY403="Muy Baja",BA403="Mayor"),AND(AY403="Baja",BA403="Mayor"),AND(AY403="Media",BA403="Mayor"),AND(AY403="Alta",BA403="Moderado"),AND(AY403="Alta",BA403="Mayor"),AND(AY403="Muy Alta",BA403="Leve"),AND(AY403="Muy Alta",BA403="Menor"),AND(AY403="Muy Alta",BA403="Moderado"),AND(AY403="Muy Alta",BA403="Mayor")),"Alto",IF(OR(AND(AY403="Muy Baja",BA403="Catastrófico"),AND(AY403="Baja",BA403="Catastrófico"),AND(AY403="Media",BA403="Catastrófico"),AND(AY403="Alta",BA403="Catastrófico"),AND(AY403="Muy Alta",BA403="Catastrófico")),"Extremo",""))))</f>
        <v>Moderado</v>
      </c>
      <c r="BC400" s="159" t="str" cm="1">
        <f t="array" ref="BC400">_xlfn.IFS(BB400="Bajo","Aceptar",BB400="Moderado","Reducir",BB400="Alto","Reducir",BB400="Extremo","Reducir")</f>
        <v>Reducir</v>
      </c>
      <c r="BD400" s="197" t="str" cm="1">
        <f t="array" ref="BD400">_xlfn.IFS(BC400="Aceptar","No",BC400="Reducir","Si")</f>
        <v>Si</v>
      </c>
      <c r="BE400" s="20" t="str">
        <f>CONCATENATE(J400," Acción preventiva"," 1")</f>
        <v>ADMBS 64 Acción preventiva 1</v>
      </c>
      <c r="BF400" s="123" t="s">
        <v>291</v>
      </c>
      <c r="BG400" s="123" t="s">
        <v>1690</v>
      </c>
      <c r="BH400" s="123" t="s">
        <v>1691</v>
      </c>
      <c r="BI400" s="20">
        <f t="shared" ref="BI400:BI407" si="2084">+SUM(BJ400:BU400)</f>
        <v>2</v>
      </c>
      <c r="BJ400" s="124"/>
      <c r="BK400" s="124"/>
      <c r="BL400" s="124"/>
      <c r="BM400" s="124"/>
      <c r="BN400" s="124"/>
      <c r="BO400" s="124"/>
      <c r="BP400" s="124">
        <v>1</v>
      </c>
      <c r="BQ400" s="124"/>
      <c r="BR400" s="124"/>
      <c r="BS400" s="124"/>
      <c r="BT400" s="124">
        <v>1</v>
      </c>
      <c r="BU400" s="124"/>
      <c r="BV400" s="200">
        <f t="shared" si="1734"/>
        <v>0</v>
      </c>
      <c r="BW400" s="37"/>
      <c r="BX400" s="37"/>
      <c r="BY400" s="37"/>
      <c r="BZ400" s="37"/>
      <c r="CA400" s="37"/>
      <c r="CB400" s="37"/>
      <c r="CC400" s="37"/>
      <c r="CD400" s="37"/>
      <c r="CE400" s="37"/>
      <c r="CF400" s="37"/>
      <c r="CG400" s="37"/>
      <c r="CH400" s="37"/>
      <c r="CI400" s="37">
        <f t="shared" ref="CI400:CI467" si="2085">+SUM(BW400:CH400)</f>
        <v>0</v>
      </c>
      <c r="CJ400" s="38"/>
      <c r="CK400" s="23"/>
      <c r="CL400" s="24"/>
      <c r="CM400" s="166">
        <f t="shared" ref="CM400" si="2086">+AD400</f>
        <v>8760</v>
      </c>
      <c r="CN400" s="25">
        <f t="shared" ref="CN400" si="2087">1-(CL400/CM400)</f>
        <v>1</v>
      </c>
      <c r="CO400" s="23" t="str" cm="1">
        <f t="array" ref="CO400">+_xlfn.IFS(CN400&lt;0.8,"Cambio",CN400&lt;0.9,"Revisión de control",CN400&gt;0.89,"Se mantiene")</f>
        <v>Se mantiene</v>
      </c>
      <c r="CP400" s="144"/>
      <c r="CQ400" s="144"/>
      <c r="CR400" s="144"/>
      <c r="CS400" s="144"/>
      <c r="CT400" s="25">
        <f t="shared" ref="CT400:CT407" si="2088">(_xlfn.IFS(CK400="",1,CK400="SI",0)+_xlfn.IFS(CP400="",1,CP400="SI",1,CP400="NO",0)+_xlfn.IFS(CQ400="",1,CQ400="SI",1,CQ400="NO",0)+_xlfn.IFS(CR400="",1,CR400="SI",1,CR400="NO",0)+_xlfn.IFS(CS400="",1,CS400="SI",1,CS400="NO",0))/5</f>
        <v>1</v>
      </c>
    </row>
    <row r="401" spans="1:98" ht="60" customHeight="1" x14ac:dyDescent="0.35">
      <c r="A401" s="147" t="s">
        <v>1665</v>
      </c>
      <c r="B401" s="170"/>
      <c r="C401" s="148" t="s">
        <v>159</v>
      </c>
      <c r="D401" s="173"/>
      <c r="E401" s="176"/>
      <c r="F401" s="173"/>
      <c r="G401" s="179"/>
      <c r="H401" s="157"/>
      <c r="I401" s="182"/>
      <c r="J401" s="160"/>
      <c r="K401" s="160"/>
      <c r="L401" s="184"/>
      <c r="M401" s="186"/>
      <c r="N401" s="189"/>
      <c r="O401" s="192"/>
      <c r="P401" s="182"/>
      <c r="Q401" s="192"/>
      <c r="R401" s="182"/>
      <c r="S401" s="182"/>
      <c r="T401" s="182"/>
      <c r="U401" s="157"/>
      <c r="V401" s="162"/>
      <c r="W401" s="162"/>
      <c r="X401" s="194"/>
      <c r="Y401" s="160"/>
      <c r="Z401" s="160"/>
      <c r="AA401" s="160"/>
      <c r="AB401" s="160"/>
      <c r="AC401" s="164"/>
      <c r="AD401" s="195"/>
      <c r="AE401" s="157"/>
      <c r="AF401" s="158"/>
      <c r="AG401" s="157"/>
      <c r="AH401" s="157"/>
      <c r="AI401" s="158"/>
      <c r="AJ401" s="157"/>
      <c r="AK401" s="196"/>
      <c r="AL401" s="20" t="str">
        <f>CONCATENATE(J400," Control"," 2")</f>
        <v>ADMBS 64 Control 2</v>
      </c>
      <c r="AM401" s="123" t="s">
        <v>1674</v>
      </c>
      <c r="AN401" s="123" t="s">
        <v>1684</v>
      </c>
      <c r="AO401" s="123" t="s">
        <v>1681</v>
      </c>
      <c r="AP401" s="22" t="str">
        <f t="shared" si="2076"/>
        <v>La SUBDIRECCIÓN ADMINISTRATIVA Y FINANCIERA - GESTIÓN DOCUMENTAL  verifica la productividad y el margen de error de comunicaciones oficiales recibidas a través del reporte del gestor documental ORFEO donde se evidencia la cantidad de comunicaciones oficiales asignadas a las dependencias por el personal de Radicación</v>
      </c>
      <c r="AQ401" s="20" t="s">
        <v>54</v>
      </c>
      <c r="AR401" s="20" t="str">
        <f t="shared" si="2077"/>
        <v>Probabilidad</v>
      </c>
      <c r="AS401" s="20" t="s">
        <v>56</v>
      </c>
      <c r="AT401" s="20" t="str">
        <f t="shared" si="2078"/>
        <v>30%</v>
      </c>
      <c r="AU401" s="20" t="s">
        <v>1</v>
      </c>
      <c r="AV401" s="20" t="s">
        <v>2</v>
      </c>
      <c r="AW401" s="20" t="s">
        <v>3</v>
      </c>
      <c r="AX401" s="21">
        <f t="shared" ref="AX401:AX403" si="2089">+IF(AR401="Probabilidad",AX400-(AX400*AT401),AX400)</f>
        <v>0.42</v>
      </c>
      <c r="AY401" s="20" t="str">
        <f t="shared" si="2080"/>
        <v>Media</v>
      </c>
      <c r="AZ401" s="21">
        <f t="shared" ref="AZ401:AZ403" si="2090">+IF(AR401="Impacto",AZ400-(AZ400*AT401),AZ400)</f>
        <v>0.8</v>
      </c>
      <c r="BA401" s="20" t="str">
        <f t="shared" si="2082"/>
        <v>Mayor</v>
      </c>
      <c r="BB401" s="160"/>
      <c r="BC401" s="160"/>
      <c r="BD401" s="198"/>
      <c r="BE401" s="20" t="str">
        <f>CONCATENATE(J400," Acción preventiva"," 2")</f>
        <v>ADMBS 64 Acción preventiva 2</v>
      </c>
      <c r="BF401" s="123" t="s">
        <v>291</v>
      </c>
      <c r="BG401" s="123" t="s">
        <v>1692</v>
      </c>
      <c r="BH401" s="123" t="s">
        <v>1693</v>
      </c>
      <c r="BI401" s="20">
        <f t="shared" si="2084"/>
        <v>1</v>
      </c>
      <c r="BJ401" s="124"/>
      <c r="BK401" s="124"/>
      <c r="BL401" s="124"/>
      <c r="BM401" s="124"/>
      <c r="BN401" s="124"/>
      <c r="BO401" s="124"/>
      <c r="BP401" s="124">
        <v>1</v>
      </c>
      <c r="BQ401" s="124"/>
      <c r="BR401" s="124"/>
      <c r="BS401" s="124"/>
      <c r="BT401" s="124"/>
      <c r="BU401" s="124"/>
      <c r="BV401" s="200"/>
      <c r="BW401" s="37"/>
      <c r="BX401" s="37"/>
      <c r="BY401" s="37"/>
      <c r="BZ401" s="37"/>
      <c r="CA401" s="37"/>
      <c r="CB401" s="37"/>
      <c r="CC401" s="37"/>
      <c r="CD401" s="37"/>
      <c r="CE401" s="37"/>
      <c r="CF401" s="37"/>
      <c r="CG401" s="37"/>
      <c r="CH401" s="37"/>
      <c r="CI401" s="37">
        <f t="shared" si="2085"/>
        <v>0</v>
      </c>
      <c r="CJ401" s="38"/>
      <c r="CK401" s="23"/>
      <c r="CL401" s="24"/>
      <c r="CM401" s="167"/>
      <c r="CN401" s="25">
        <f t="shared" ref="CN401" si="2091">1-(CL401/CM400)</f>
        <v>1</v>
      </c>
      <c r="CO401" s="23" t="str" cm="1">
        <f t="array" ref="CO401">+_xlfn.IFS(CN401&lt;0.8,"Cambio",CN401&lt;0.9,"Revisión de control",CN401&gt;0.89,"Se mantiene")</f>
        <v>Se mantiene</v>
      </c>
      <c r="CP401" s="144"/>
      <c r="CQ401" s="144"/>
      <c r="CR401" s="144"/>
      <c r="CS401" s="144"/>
      <c r="CT401" s="25">
        <f t="shared" si="2088"/>
        <v>1</v>
      </c>
    </row>
    <row r="402" spans="1:98" ht="60" customHeight="1" x14ac:dyDescent="0.35">
      <c r="A402" s="147" t="s">
        <v>1665</v>
      </c>
      <c r="B402" s="170"/>
      <c r="C402" s="148" t="s">
        <v>159</v>
      </c>
      <c r="D402" s="173"/>
      <c r="E402" s="176"/>
      <c r="F402" s="173"/>
      <c r="G402" s="179"/>
      <c r="H402" s="157"/>
      <c r="I402" s="182"/>
      <c r="J402" s="160"/>
      <c r="K402" s="160"/>
      <c r="L402" s="184"/>
      <c r="M402" s="186"/>
      <c r="N402" s="189"/>
      <c r="O402" s="192"/>
      <c r="P402" s="182"/>
      <c r="Q402" s="192"/>
      <c r="R402" s="182"/>
      <c r="S402" s="182"/>
      <c r="T402" s="182"/>
      <c r="U402" s="157"/>
      <c r="V402" s="162"/>
      <c r="W402" s="162"/>
      <c r="X402" s="194"/>
      <c r="Y402" s="160"/>
      <c r="Z402" s="160"/>
      <c r="AA402" s="160"/>
      <c r="AB402" s="160"/>
      <c r="AC402" s="164"/>
      <c r="AD402" s="195"/>
      <c r="AE402" s="157"/>
      <c r="AF402" s="158"/>
      <c r="AG402" s="157"/>
      <c r="AH402" s="157"/>
      <c r="AI402" s="158"/>
      <c r="AJ402" s="157"/>
      <c r="AK402" s="196"/>
      <c r="AL402" s="20" t="str">
        <f>CONCATENATE(J400," Control"," 3")</f>
        <v>ADMBS 64 Control 3</v>
      </c>
      <c r="AM402" s="123" t="s">
        <v>1674</v>
      </c>
      <c r="AN402" s="123" t="s">
        <v>1675</v>
      </c>
      <c r="AO402" s="123" t="s">
        <v>1682</v>
      </c>
      <c r="AP402" s="22" t="str">
        <f t="shared" si="2076"/>
        <v>La SUBDIRECCIÓN ADMINISTRATIVA Y FINANCIERA - GESTIÓN DOCUMENTAL  actualiza la asignación de la comunicación oficial que presenta error de entrega (devolución) a través del reporte del gestor documental ORFEO donde se evidenció la asignación incorrecta y se envía a la nueva dependencia la comunicación oficial, garantizando la entrega de esta</v>
      </c>
      <c r="AQ402" s="20" t="s">
        <v>55</v>
      </c>
      <c r="AR402" s="20" t="str">
        <f t="shared" si="2077"/>
        <v>Impacto</v>
      </c>
      <c r="AS402" s="20" t="s">
        <v>56</v>
      </c>
      <c r="AT402" s="20" t="str">
        <f t="shared" si="2078"/>
        <v>25%</v>
      </c>
      <c r="AU402" s="20" t="s">
        <v>5</v>
      </c>
      <c r="AV402" s="20" t="s">
        <v>2</v>
      </c>
      <c r="AW402" s="20" t="s">
        <v>3</v>
      </c>
      <c r="AX402" s="21">
        <f t="shared" si="2089"/>
        <v>0.42</v>
      </c>
      <c r="AY402" s="20" t="str">
        <f t="shared" si="2080"/>
        <v>Media</v>
      </c>
      <c r="AZ402" s="21">
        <f t="shared" si="2090"/>
        <v>0.60000000000000009</v>
      </c>
      <c r="BA402" s="20" t="str">
        <f t="shared" si="2082"/>
        <v>Moderado</v>
      </c>
      <c r="BB402" s="160"/>
      <c r="BC402" s="160"/>
      <c r="BD402" s="198"/>
      <c r="BE402" s="20" t="str">
        <f>CONCATENATE(J400," Acción preventiva"," 3")</f>
        <v>ADMBS 64 Acción preventiva 3</v>
      </c>
      <c r="BF402" s="123" t="s">
        <v>291</v>
      </c>
      <c r="BG402" s="123" t="s">
        <v>1694</v>
      </c>
      <c r="BH402" s="123" t="s">
        <v>1695</v>
      </c>
      <c r="BI402" s="20">
        <f t="shared" si="2084"/>
        <v>1</v>
      </c>
      <c r="BJ402" s="124"/>
      <c r="BK402" s="124"/>
      <c r="BL402" s="124"/>
      <c r="BM402" s="124"/>
      <c r="BN402" s="124"/>
      <c r="BO402" s="124"/>
      <c r="BP402" s="124"/>
      <c r="BQ402" s="124"/>
      <c r="BR402" s="124"/>
      <c r="BS402" s="124"/>
      <c r="BT402" s="124">
        <v>1</v>
      </c>
      <c r="BU402" s="124"/>
      <c r="BV402" s="200"/>
      <c r="BW402" s="37"/>
      <c r="BX402" s="37"/>
      <c r="BY402" s="37"/>
      <c r="BZ402" s="37"/>
      <c r="CA402" s="37"/>
      <c r="CB402" s="37"/>
      <c r="CC402" s="37"/>
      <c r="CD402" s="37"/>
      <c r="CE402" s="37"/>
      <c r="CF402" s="37"/>
      <c r="CG402" s="37"/>
      <c r="CH402" s="37"/>
      <c r="CI402" s="37">
        <f t="shared" si="2085"/>
        <v>0</v>
      </c>
      <c r="CJ402" s="38"/>
      <c r="CK402" s="23"/>
      <c r="CL402" s="24"/>
      <c r="CM402" s="167"/>
      <c r="CN402" s="25">
        <f t="shared" ref="CN402" si="2092">1-(CL402/CM400)</f>
        <v>1</v>
      </c>
      <c r="CO402" s="23" t="str" cm="1">
        <f t="array" ref="CO402">+_xlfn.IFS(CN402&lt;0.8,"Cambio",CN402&lt;0.9,"Revisión de control",CN402&gt;0.89,"Se mantiene")</f>
        <v>Se mantiene</v>
      </c>
      <c r="CP402" s="144"/>
      <c r="CQ402" s="144"/>
      <c r="CR402" s="144"/>
      <c r="CS402" s="144"/>
      <c r="CT402" s="25">
        <f t="shared" si="2088"/>
        <v>1</v>
      </c>
    </row>
    <row r="403" spans="1:98" ht="60" customHeight="1" x14ac:dyDescent="0.35">
      <c r="A403" s="147" t="s">
        <v>1665</v>
      </c>
      <c r="B403" s="171"/>
      <c r="C403" s="148" t="s">
        <v>159</v>
      </c>
      <c r="D403" s="174"/>
      <c r="E403" s="177"/>
      <c r="F403" s="174"/>
      <c r="G403" s="180"/>
      <c r="H403" s="157"/>
      <c r="I403" s="183"/>
      <c r="J403" s="161"/>
      <c r="K403" s="161"/>
      <c r="L403" s="184"/>
      <c r="M403" s="187"/>
      <c r="N403" s="190"/>
      <c r="O403" s="193"/>
      <c r="P403" s="183"/>
      <c r="Q403" s="193"/>
      <c r="R403" s="183"/>
      <c r="S403" s="183"/>
      <c r="T403" s="183"/>
      <c r="U403" s="157"/>
      <c r="V403" s="162"/>
      <c r="W403" s="162"/>
      <c r="X403" s="194"/>
      <c r="Y403" s="161"/>
      <c r="Z403" s="161"/>
      <c r="AA403" s="161"/>
      <c r="AB403" s="161"/>
      <c r="AC403" s="165"/>
      <c r="AD403" s="195"/>
      <c r="AE403" s="157"/>
      <c r="AF403" s="158"/>
      <c r="AG403" s="157"/>
      <c r="AH403" s="157"/>
      <c r="AI403" s="158"/>
      <c r="AJ403" s="157"/>
      <c r="AK403" s="196"/>
      <c r="AL403" s="20" t="str">
        <f>CONCATENATE(J400," Control"," 4")</f>
        <v>ADMBS 64 Control 4</v>
      </c>
      <c r="AM403" s="123"/>
      <c r="AN403" s="123"/>
      <c r="AO403" s="123"/>
      <c r="AP403" s="22" t="str">
        <f t="shared" ref="AP403:AP407" si="2093">CONCATENATE(AM403," ",AN403," a través de ",AO403)</f>
        <v xml:space="preserve">  a través de </v>
      </c>
      <c r="AQ403" s="20"/>
      <c r="AR403" s="20" t="str">
        <f t="shared" si="2077"/>
        <v/>
      </c>
      <c r="AS403" s="20"/>
      <c r="AT403" s="20" t="str">
        <f t="shared" si="2078"/>
        <v/>
      </c>
      <c r="AU403" s="20"/>
      <c r="AV403" s="20"/>
      <c r="AW403" s="20"/>
      <c r="AX403" s="21">
        <f t="shared" si="2089"/>
        <v>0.42</v>
      </c>
      <c r="AY403" s="20" t="str">
        <f t="shared" si="2080"/>
        <v>Media</v>
      </c>
      <c r="AZ403" s="21">
        <f t="shared" si="2090"/>
        <v>0.60000000000000009</v>
      </c>
      <c r="BA403" s="20" t="str">
        <f t="shared" si="2082"/>
        <v>Moderado</v>
      </c>
      <c r="BB403" s="161"/>
      <c r="BC403" s="161"/>
      <c r="BD403" s="199"/>
      <c r="BE403" s="20" t="str">
        <f>CONCATENATE(J400," Acción preventiva"," 4")</f>
        <v>ADMBS 64 Acción preventiva 4</v>
      </c>
      <c r="BF403" s="123"/>
      <c r="BG403" s="123"/>
      <c r="BH403" s="123"/>
      <c r="BI403" s="20">
        <f t="shared" si="2084"/>
        <v>0</v>
      </c>
      <c r="BJ403" s="124"/>
      <c r="BK403" s="124"/>
      <c r="BL403" s="124"/>
      <c r="BM403" s="124"/>
      <c r="BN403" s="124"/>
      <c r="BO403" s="124"/>
      <c r="BP403" s="124"/>
      <c r="BQ403" s="124"/>
      <c r="BR403" s="124"/>
      <c r="BS403" s="124"/>
      <c r="BT403" s="124"/>
      <c r="BU403" s="124"/>
      <c r="BV403" s="200"/>
      <c r="BW403" s="37"/>
      <c r="BX403" s="37"/>
      <c r="BY403" s="37"/>
      <c r="BZ403" s="37"/>
      <c r="CA403" s="37"/>
      <c r="CB403" s="37"/>
      <c r="CC403" s="37"/>
      <c r="CD403" s="37"/>
      <c r="CE403" s="37"/>
      <c r="CF403" s="37"/>
      <c r="CG403" s="37"/>
      <c r="CH403" s="37"/>
      <c r="CI403" s="37">
        <f t="shared" si="2085"/>
        <v>0</v>
      </c>
      <c r="CJ403" s="38"/>
      <c r="CK403" s="23"/>
      <c r="CL403" s="24"/>
      <c r="CM403" s="168"/>
      <c r="CN403" s="25">
        <f t="shared" ref="CN403" si="2094">1-(CL403/CM400)</f>
        <v>1</v>
      </c>
      <c r="CO403" s="23" t="str" cm="1">
        <f t="array" ref="CO403">+_xlfn.IFS(CN403&lt;0.8,"Cambio",CN403&lt;0.9,"Revisión de control",CN403&gt;0.89,"Se mantiene")</f>
        <v>Se mantiene</v>
      </c>
      <c r="CP403" s="144"/>
      <c r="CQ403" s="144"/>
      <c r="CR403" s="144"/>
      <c r="CS403" s="144"/>
      <c r="CT403" s="25">
        <f t="shared" si="2088"/>
        <v>1</v>
      </c>
    </row>
    <row r="404" spans="1:98" ht="60" customHeight="1" x14ac:dyDescent="0.35">
      <c r="A404" s="147" t="s">
        <v>1665</v>
      </c>
      <c r="B404" s="169" t="s">
        <v>158</v>
      </c>
      <c r="C404" s="148" t="s">
        <v>159</v>
      </c>
      <c r="D404" s="172" t="str">
        <f>VLOOKUP(B404,Datos!$B$65:$F$80,3,FALSE)</f>
        <v>Gestionar la administración y mantenimiento de bienes y servicios necesarios para la ejecución de los procesos de la entidad</v>
      </c>
      <c r="E404" s="175" t="str">
        <f>VLOOKUP(B404,Datos!$B$65:$F$80,5,FALSE)</f>
        <v>La posibilidad de incumplir con la administración y mantenimiento de bienes y servicios necesarios para la ejecución de los procesos de la entidad</v>
      </c>
      <c r="F404" s="172" t="str">
        <f>VLOOKUP(B404,Datos!$B$65:$F$80,4,FALSE)</f>
        <v>Desde la recepción de los bienes y servicios, hasta la disposición final de los bienes y el recibido a satisfacción de los servicios</v>
      </c>
      <c r="G404" s="178" t="s">
        <v>290</v>
      </c>
      <c r="H404" s="157" t="s">
        <v>1666</v>
      </c>
      <c r="I404" s="181">
        <f t="shared" ref="I404" si="2095">IF(K404="",0,1)</f>
        <v>1</v>
      </c>
      <c r="J404" s="159" t="str">
        <f t="shared" ref="J404" si="2096">CONCATENATE(C404," ",K404)</f>
        <v>ADMBS 65</v>
      </c>
      <c r="K404" s="159">
        <v>65</v>
      </c>
      <c r="L404" s="184">
        <v>46150</v>
      </c>
      <c r="M404" s="185">
        <f ca="1">+TODAY()-L404</f>
        <v>1</v>
      </c>
      <c r="N404" s="188" t="s">
        <v>1669</v>
      </c>
      <c r="O404" s="191" t="s">
        <v>19</v>
      </c>
      <c r="P404" s="181">
        <f>VLOOKUP(O404,Datos!$B$20:$D$25,3,FALSE)</f>
        <v>0.2</v>
      </c>
      <c r="Q404" s="191" t="s">
        <v>32</v>
      </c>
      <c r="R404" s="181">
        <f>VLOOKUP(Q404,Datos!$C$20:$D$25,2,FALSE)</f>
        <v>0.8</v>
      </c>
      <c r="S404" s="181">
        <f t="shared" ref="S404" si="2097">+IF(P404="",R404,IF(R404="",P404,IF(P404&gt;R404,P404,R404)))</f>
        <v>0.8</v>
      </c>
      <c r="T404" s="181" t="str" cm="1">
        <f t="array" ref="T404">_xlfn.IFS(S404=P404,O404,S404=R404,Q404)</f>
        <v>El riesgo afecta la imagen de  la entidad con efecto publicitario sostenido a nivel de sector administrativo, nivel departamental o municipal</v>
      </c>
      <c r="U404" s="157" t="s">
        <v>4</v>
      </c>
      <c r="V404" s="162" t="s">
        <v>1698</v>
      </c>
      <c r="W404" s="162" t="s">
        <v>1673</v>
      </c>
      <c r="X404" s="194" t="str">
        <f t="shared" ref="X404" si="2098">CONCATENATE("Posibilidad de"," ",U404," ",V404," debido ",W404)</f>
        <v>Posibilidad de pérdida reputacional en la imagen institucional ante los grupos de interés derivando en acciones jurídicas en contra de la entidad debido a los vencimientos de términos debido a personal insuficiente para atender la alta demanda y la inexactitud o complejidad de la solicitud del expediente o información por parte de la dependencia</v>
      </c>
      <c r="Y404" s="159" t="s">
        <v>211</v>
      </c>
      <c r="Z404" s="159" t="s">
        <v>214</v>
      </c>
      <c r="AA404" s="159" t="s">
        <v>257</v>
      </c>
      <c r="AB404" s="159" t="s">
        <v>222</v>
      </c>
      <c r="AC404" s="163" t="s">
        <v>1599</v>
      </c>
      <c r="AD404" s="195">
        <f t="shared" ref="AD404" si="2099">365*24</f>
        <v>8760</v>
      </c>
      <c r="AE404" s="157" t="str">
        <f t="shared" ref="AE404" si="2100">IF(AD404&lt;=0,"",IF(AD404&lt;=2,"Muy Baja",IF(AD404&lt;=24,"Baja",IF(AD404&lt;=500,"Media",IF(AD404&lt;=5000,"Alta","Muy Alta")))))</f>
        <v>Muy Alta</v>
      </c>
      <c r="AF404" s="158">
        <f t="shared" ref="AF404" si="2101">IF(AE404="","",IF(AE404="Muy Baja",0.2,IF(AE404="Baja",0.4,IF(AE404="Media",0.6,IF(AE404="Alta",0.8,IF(AE404="Muy Alta",1,))))))</f>
        <v>1</v>
      </c>
      <c r="AG404" s="158" t="str">
        <f t="shared" ref="AG404" si="2102">+T404</f>
        <v>El riesgo afecta la imagen de  la entidad con efecto publicitario sostenido a nivel de sector administrativo, nivel departamental o municipal</v>
      </c>
      <c r="AH404" s="157" t="str" cm="1">
        <f t="array" ref="AH404">_xlfn.IFS(AG404=Datos!$C$6,"Leve",AG404=Datos!$D$6,"Leve",AG404=Datos!$C$7,"Menor",AG404=Datos!$D$7,"Menor",AG404=Datos!$C$8,"Moderado",AG404=Datos!$D$8,"Moderado",AG404=Datos!$C$9,"Mayor",AG404=Datos!$D$9,"Mayor",AG404=Datos!$C$10,"Catastrófico",AG404=Datos!$D$10,"Catastrófico")</f>
        <v>Mayor</v>
      </c>
      <c r="AI404" s="158">
        <f t="shared" ref="AI404" si="2103">IF(AH404="","",IF(AH404="Leve",0.2,IF(AH404="Menor",0.4,IF(AH404="Moderado",0.6,IF(AH404="Mayor",0.8,IF(AH404="Catastrófico",1,))))))</f>
        <v>0.8</v>
      </c>
      <c r="AJ404" s="157" t="str">
        <f t="shared" ref="AJ404" si="2104">IF(OR(AND(AE404="Muy Baja",AH404="Leve"),AND(AE404="Muy Baja",AH404="Menor"),AND(AE404="Baja",AH404="Leve")),"Bajo",IF(OR(AND(AE404="Muy baja",AH404="Moderado"),AND(AE404="Baja",AH404="Menor"),AND(AE404="Baja",AH404="Moderado"),AND(AE404="Media",AH404="Leve"),AND(AE404="Media",AH404="Menor"),AND(AE404="Media",AH404="Moderado"),AND(AE404="Alta",AH404="Leve"),AND(AE404="Alta",AH404="Menor")),"Moderado",IF(OR(AND(AE404="Muy Baja",AH404="Mayor"),AND(AE404="Baja",AH404="Mayor"),AND(AE404="Media",AH404="Mayor"),AND(AE404="Alta",AH404="Moderado"),AND(AE404="Alta",AH404="Mayor"),AND(AE404="Muy Alta",AH404="Leve"),AND(AE404="Muy Alta",AH404="Menor"),AND(AE404="Muy Alta",AH404="Moderado"),AND(AE404="Muy Alta",AH404="Mayor")),"Alto",IF(OR(AND(AE404="Muy Baja",AH404="Catastrófico"),AND(AE404="Baja",AH404="Catastrófico"),AND(AE404="Media",AH404="Catastrófico"),AND(AE404="Alta",AH404="Catastrófico"),AND(AE404="Muy Alta",AH404="Catastrófico")),"Extremo",""))))</f>
        <v>Alto</v>
      </c>
      <c r="AK404" s="196" t="str" cm="1">
        <f t="array" ref="AK404">_xlfn.IFS(AJ404="Bajo","Aceptar",AJ404="Moderado","Reducir",AJ404="Alto","Reducir",AJ404="Extremo","Reducir")</f>
        <v>Reducir</v>
      </c>
      <c r="AL404" s="20" t="str">
        <f>CONCATENATE(J404," Control"," 1")</f>
        <v>ADMBS 65 Control 1</v>
      </c>
      <c r="AM404" s="123" t="s">
        <v>1674</v>
      </c>
      <c r="AN404" s="123" t="s">
        <v>1685</v>
      </c>
      <c r="AO404" s="123" t="s">
        <v>1686</v>
      </c>
      <c r="AP404" s="22" t="str">
        <f t="shared" si="2076"/>
        <v>La SUBDIRECCIÓN ADMINISTRATIVA Y FINANCIERA - GESTIÓN DOCUMENTAL  valida las solicitudes de información de expedientes, planos y/o resoluciones. a través del reporte generado por el aplicativo CAS donde se evidencia la cantidad de solicitudes recibidas o asignadas a solicitudes de archivo</v>
      </c>
      <c r="AQ404" s="20" t="s">
        <v>54</v>
      </c>
      <c r="AR404" s="20" t="str">
        <f t="shared" si="2077"/>
        <v>Probabilidad</v>
      </c>
      <c r="AS404" s="20" t="s">
        <v>56</v>
      </c>
      <c r="AT404" s="20" t="str">
        <f t="shared" si="2078"/>
        <v>30%</v>
      </c>
      <c r="AU404" s="20" t="s">
        <v>1</v>
      </c>
      <c r="AV404" s="20" t="s">
        <v>2</v>
      </c>
      <c r="AW404" s="20" t="s">
        <v>3</v>
      </c>
      <c r="AX404" s="21">
        <f t="shared" ref="AX404" si="2105">+IF(AR404="Probabilidad",AF404-(AF404*AT404),AF404)</f>
        <v>0.7</v>
      </c>
      <c r="AY404" s="20" t="str">
        <f t="shared" si="2080"/>
        <v>Alta</v>
      </c>
      <c r="AZ404" s="21">
        <f t="shared" ref="AZ404" si="2106">+IF(AR404="Impacto",AI404-(AI404*AT404),AI404)</f>
        <v>0.8</v>
      </c>
      <c r="BA404" s="20" t="str">
        <f t="shared" si="2082"/>
        <v>Mayor</v>
      </c>
      <c r="BB404" s="159" t="str">
        <f t="shared" ref="BB404" si="2107">IF(OR(AND(AY407="Muy Baja",BA407="Leve"),AND(AY407="Muy Baja",BA407="Menor"),AND(AY407="Baja",BA407="Leve")),"Bajo",IF(OR(AND(AY407="Muy baja",BA407="Moderado"),AND(AY407="Baja",BA407="Menor"),AND(AY407="Baja",BA407="Moderado"),AND(AY407="Media",BA407="Leve"),AND(AY407="Media",BA407="Menor"),AND(AY407="Media",BA407="Moderado"),AND(AY407="Alta",BA407="Leve"),AND(AY407="Alta",BA407="Menor")),"Moderado",IF(OR(AND(AY407="Muy Baja",BA407="Mayor"),AND(AY407="Baja",BA407="Mayor"),AND(AY407="Media",BA407="Mayor"),AND(AY407="Alta",BA407="Moderado"),AND(AY407="Alta",BA407="Mayor"),AND(AY407="Muy Alta",BA407="Leve"),AND(AY407="Muy Alta",BA407="Menor"),AND(AY407="Muy Alta",BA407="Moderado"),AND(AY407="Muy Alta",BA407="Mayor")),"Alto",IF(OR(AND(AY407="Muy Baja",BA407="Catastrófico"),AND(AY407="Baja",BA407="Catastrófico"),AND(AY407="Media",BA407="Catastrófico"),AND(AY407="Alta",BA407="Catastrófico"),AND(AY407="Muy Alta",BA407="Catastrófico")),"Extremo",""))))</f>
        <v>Alto</v>
      </c>
      <c r="BC404" s="159" t="str" cm="1">
        <f t="array" ref="BC404">_xlfn.IFS(BB404="Bajo","Aceptar",BB404="Moderado","Reducir",BB404="Alto","Reducir",BB404="Extremo","Reducir")</f>
        <v>Reducir</v>
      </c>
      <c r="BD404" s="197" t="str" cm="1">
        <f t="array" ref="BD404">_xlfn.IFS(BC404="Aceptar","No",BC404="Reducir","Si")</f>
        <v>Si</v>
      </c>
      <c r="BE404" s="20" t="str">
        <f>CONCATENATE(J404," Acción preventiva"," 1")</f>
        <v>ADMBS 65 Acción preventiva 1</v>
      </c>
      <c r="BF404" s="123" t="s">
        <v>291</v>
      </c>
      <c r="BG404" s="123" t="s">
        <v>1696</v>
      </c>
      <c r="BH404" s="123" t="s">
        <v>1697</v>
      </c>
      <c r="BI404" s="20">
        <f t="shared" si="2084"/>
        <v>2</v>
      </c>
      <c r="BJ404" s="124"/>
      <c r="BK404" s="124"/>
      <c r="BL404" s="124"/>
      <c r="BM404" s="124"/>
      <c r="BN404" s="124"/>
      <c r="BO404" s="124"/>
      <c r="BP404" s="124">
        <v>1</v>
      </c>
      <c r="BQ404" s="124"/>
      <c r="BR404" s="124"/>
      <c r="BS404" s="124"/>
      <c r="BT404" s="124">
        <v>1</v>
      </c>
      <c r="BU404" s="124"/>
      <c r="BV404" s="200">
        <f t="shared" ref="BV404:BV460" si="2108">+AVERAGE(CI404:CI407)/AVERAGE(BI404:BI407)</f>
        <v>0</v>
      </c>
      <c r="BW404" s="37"/>
      <c r="BX404" s="37"/>
      <c r="BY404" s="37"/>
      <c r="BZ404" s="37"/>
      <c r="CA404" s="37"/>
      <c r="CB404" s="37"/>
      <c r="CC404" s="37"/>
      <c r="CD404" s="37"/>
      <c r="CE404" s="37"/>
      <c r="CF404" s="37"/>
      <c r="CG404" s="37"/>
      <c r="CH404" s="37"/>
      <c r="CI404" s="37">
        <f t="shared" si="2085"/>
        <v>0</v>
      </c>
      <c r="CJ404" s="38"/>
      <c r="CK404" s="23"/>
      <c r="CL404" s="24"/>
      <c r="CM404" s="166">
        <f t="shared" ref="CM404" si="2109">+AD404</f>
        <v>8760</v>
      </c>
      <c r="CN404" s="25">
        <f t="shared" ref="CN404" si="2110">1-(CL404/CM404)</f>
        <v>1</v>
      </c>
      <c r="CO404" s="23" t="str" cm="1">
        <f t="array" ref="CO404">+_xlfn.IFS(CN404&lt;0.8,"Cambio",CN404&lt;0.9,"Revisión de control",CN404&gt;0.89,"Se mantiene")</f>
        <v>Se mantiene</v>
      </c>
      <c r="CP404" s="144"/>
      <c r="CQ404" s="144"/>
      <c r="CR404" s="144"/>
      <c r="CS404" s="144"/>
      <c r="CT404" s="25">
        <f t="shared" si="2088"/>
        <v>1</v>
      </c>
    </row>
    <row r="405" spans="1:98" ht="60" customHeight="1" x14ac:dyDescent="0.35">
      <c r="A405" s="147" t="s">
        <v>1665</v>
      </c>
      <c r="B405" s="170"/>
      <c r="C405" s="148" t="s">
        <v>159</v>
      </c>
      <c r="D405" s="173"/>
      <c r="E405" s="176"/>
      <c r="F405" s="173"/>
      <c r="G405" s="179"/>
      <c r="H405" s="157"/>
      <c r="I405" s="182"/>
      <c r="J405" s="160"/>
      <c r="K405" s="160"/>
      <c r="L405" s="184"/>
      <c r="M405" s="186"/>
      <c r="N405" s="189"/>
      <c r="O405" s="192"/>
      <c r="P405" s="182"/>
      <c r="Q405" s="192"/>
      <c r="R405" s="182"/>
      <c r="S405" s="182"/>
      <c r="T405" s="182"/>
      <c r="U405" s="157"/>
      <c r="V405" s="162"/>
      <c r="W405" s="162"/>
      <c r="X405" s="194"/>
      <c r="Y405" s="160"/>
      <c r="Z405" s="160"/>
      <c r="AA405" s="160"/>
      <c r="AB405" s="160"/>
      <c r="AC405" s="164"/>
      <c r="AD405" s="195"/>
      <c r="AE405" s="157"/>
      <c r="AF405" s="158"/>
      <c r="AG405" s="157"/>
      <c r="AH405" s="157"/>
      <c r="AI405" s="158"/>
      <c r="AJ405" s="157"/>
      <c r="AK405" s="196"/>
      <c r="AL405" s="20" t="str">
        <f>CONCATENATE(J404," Control"," 2")</f>
        <v>ADMBS 65 Control 2</v>
      </c>
      <c r="AM405" s="123" t="s">
        <v>1674</v>
      </c>
      <c r="AN405" s="22" t="s">
        <v>1699</v>
      </c>
      <c r="AO405" s="22" t="s">
        <v>1700</v>
      </c>
      <c r="AP405" s="22" t="str">
        <f t="shared" si="2093"/>
        <v>La SUBDIRECCIÓN ADMINISTRATIVA Y FINANCIERA - GESTIÓN DOCUMENTAL  prioriza la gestión de solicitud de archivo a través de de la comunicaciones que reciben por las dependencias a la demora en la respuesta</v>
      </c>
      <c r="AQ405" s="20" t="s">
        <v>55</v>
      </c>
      <c r="AR405" s="20" t="str">
        <f t="shared" si="2077"/>
        <v>Impacto</v>
      </c>
      <c r="AS405" s="20" t="s">
        <v>56</v>
      </c>
      <c r="AT405" s="20" t="str">
        <f t="shared" si="2078"/>
        <v>25%</v>
      </c>
      <c r="AU405" s="20" t="s">
        <v>1</v>
      </c>
      <c r="AV405" s="20" t="s">
        <v>2</v>
      </c>
      <c r="AW405" s="20" t="s">
        <v>3</v>
      </c>
      <c r="AX405" s="21">
        <f t="shared" ref="AX405:AX407" si="2111">+IF(AR405="Probabilidad",AX404-(AX404*AT405),AX404)</f>
        <v>0.7</v>
      </c>
      <c r="AY405" s="20" t="str">
        <f t="shared" si="2080"/>
        <v>Alta</v>
      </c>
      <c r="AZ405" s="21">
        <f t="shared" ref="AZ405:AZ407" si="2112">+IF(AR405="Impacto",AZ404-(AZ404*AT405),AZ404)</f>
        <v>0.60000000000000009</v>
      </c>
      <c r="BA405" s="20" t="str">
        <f t="shared" si="2082"/>
        <v>Moderado</v>
      </c>
      <c r="BB405" s="160"/>
      <c r="BC405" s="160"/>
      <c r="BD405" s="198"/>
      <c r="BE405" s="20" t="str">
        <f>CONCATENATE(J404," Acción preventiva"," 2")</f>
        <v>ADMBS 65 Acción preventiva 2</v>
      </c>
      <c r="BF405" s="123"/>
      <c r="BG405" s="123"/>
      <c r="BH405" s="123"/>
      <c r="BI405" s="20">
        <f t="shared" si="2084"/>
        <v>0</v>
      </c>
      <c r="BJ405" s="124"/>
      <c r="BK405" s="124"/>
      <c r="BL405" s="124"/>
      <c r="BM405" s="124"/>
      <c r="BN405" s="124"/>
      <c r="BO405" s="124"/>
      <c r="BP405" s="124"/>
      <c r="BQ405" s="124"/>
      <c r="BR405" s="124"/>
      <c r="BS405" s="124"/>
      <c r="BT405" s="124"/>
      <c r="BU405" s="124"/>
      <c r="BV405" s="200"/>
      <c r="BW405" s="37"/>
      <c r="BX405" s="37"/>
      <c r="BY405" s="37"/>
      <c r="BZ405" s="37"/>
      <c r="CA405" s="37"/>
      <c r="CB405" s="37"/>
      <c r="CC405" s="37"/>
      <c r="CD405" s="37"/>
      <c r="CE405" s="37"/>
      <c r="CF405" s="37"/>
      <c r="CG405" s="37"/>
      <c r="CH405" s="37"/>
      <c r="CI405" s="37">
        <f t="shared" si="2085"/>
        <v>0</v>
      </c>
      <c r="CJ405" s="38"/>
      <c r="CK405" s="23"/>
      <c r="CL405" s="24"/>
      <c r="CM405" s="167"/>
      <c r="CN405" s="25">
        <f t="shared" ref="CN405" si="2113">1-(CL405/CM404)</f>
        <v>1</v>
      </c>
      <c r="CO405" s="23" t="str" cm="1">
        <f t="array" ref="CO405">+_xlfn.IFS(CN405&lt;0.8,"Cambio",CN405&lt;0.9,"Revisión de control",CN405&gt;0.89,"Se mantiene")</f>
        <v>Se mantiene</v>
      </c>
      <c r="CP405" s="144"/>
      <c r="CQ405" s="144"/>
      <c r="CR405" s="144"/>
      <c r="CS405" s="144"/>
      <c r="CT405" s="25">
        <f t="shared" si="2088"/>
        <v>1</v>
      </c>
    </row>
    <row r="406" spans="1:98" ht="60" customHeight="1" x14ac:dyDescent="0.35">
      <c r="A406" s="147" t="s">
        <v>1665</v>
      </c>
      <c r="B406" s="170"/>
      <c r="C406" s="148" t="s">
        <v>159</v>
      </c>
      <c r="D406" s="173"/>
      <c r="E406" s="176"/>
      <c r="F406" s="173"/>
      <c r="G406" s="179"/>
      <c r="H406" s="157"/>
      <c r="I406" s="182"/>
      <c r="J406" s="160"/>
      <c r="K406" s="160"/>
      <c r="L406" s="184"/>
      <c r="M406" s="186"/>
      <c r="N406" s="189"/>
      <c r="O406" s="192"/>
      <c r="P406" s="182"/>
      <c r="Q406" s="192"/>
      <c r="R406" s="182"/>
      <c r="S406" s="182"/>
      <c r="T406" s="182"/>
      <c r="U406" s="157"/>
      <c r="V406" s="162"/>
      <c r="W406" s="162"/>
      <c r="X406" s="194"/>
      <c r="Y406" s="160"/>
      <c r="Z406" s="160"/>
      <c r="AA406" s="160"/>
      <c r="AB406" s="160"/>
      <c r="AC406" s="164"/>
      <c r="AD406" s="195"/>
      <c r="AE406" s="157"/>
      <c r="AF406" s="158"/>
      <c r="AG406" s="157"/>
      <c r="AH406" s="157"/>
      <c r="AI406" s="158"/>
      <c r="AJ406" s="157"/>
      <c r="AK406" s="196"/>
      <c r="AL406" s="20" t="str">
        <f>CONCATENATE(J404," Control"," 3")</f>
        <v>ADMBS 65 Control 3</v>
      </c>
      <c r="AM406" s="123"/>
      <c r="AN406" s="123"/>
      <c r="AO406" s="123"/>
      <c r="AP406" s="22" t="str">
        <f t="shared" si="2093"/>
        <v xml:space="preserve">  a través de </v>
      </c>
      <c r="AQ406" s="20"/>
      <c r="AR406" s="20" t="str">
        <f t="shared" si="2077"/>
        <v/>
      </c>
      <c r="AS406" s="20"/>
      <c r="AT406" s="20" t="str">
        <f t="shared" si="2078"/>
        <v/>
      </c>
      <c r="AU406" s="20"/>
      <c r="AV406" s="20"/>
      <c r="AW406" s="20"/>
      <c r="AX406" s="21">
        <f t="shared" si="2111"/>
        <v>0.7</v>
      </c>
      <c r="AY406" s="20" t="str">
        <f t="shared" si="2080"/>
        <v>Alta</v>
      </c>
      <c r="AZ406" s="21">
        <f t="shared" si="2112"/>
        <v>0.60000000000000009</v>
      </c>
      <c r="BA406" s="20" t="str">
        <f t="shared" si="2082"/>
        <v>Moderado</v>
      </c>
      <c r="BB406" s="160"/>
      <c r="BC406" s="160"/>
      <c r="BD406" s="198"/>
      <c r="BE406" s="20" t="str">
        <f>CONCATENATE(J404," Acción preventiva"," 3")</f>
        <v>ADMBS 65 Acción preventiva 3</v>
      </c>
      <c r="BF406" s="123"/>
      <c r="BG406" s="123"/>
      <c r="BH406" s="123"/>
      <c r="BI406" s="20">
        <f t="shared" si="2084"/>
        <v>0</v>
      </c>
      <c r="BJ406" s="124"/>
      <c r="BK406" s="124"/>
      <c r="BL406" s="124"/>
      <c r="BM406" s="124"/>
      <c r="BN406" s="124"/>
      <c r="BO406" s="124"/>
      <c r="BP406" s="124"/>
      <c r="BQ406" s="124"/>
      <c r="BR406" s="124"/>
      <c r="BS406" s="124"/>
      <c r="BT406" s="124"/>
      <c r="BU406" s="124"/>
      <c r="BV406" s="200"/>
      <c r="BW406" s="37"/>
      <c r="BX406" s="37"/>
      <c r="BY406" s="37"/>
      <c r="BZ406" s="37"/>
      <c r="CA406" s="37"/>
      <c r="CB406" s="37"/>
      <c r="CC406" s="37"/>
      <c r="CD406" s="37"/>
      <c r="CE406" s="37"/>
      <c r="CF406" s="37"/>
      <c r="CG406" s="37"/>
      <c r="CH406" s="37"/>
      <c r="CI406" s="37">
        <f t="shared" si="2085"/>
        <v>0</v>
      </c>
      <c r="CJ406" s="38"/>
      <c r="CK406" s="23"/>
      <c r="CL406" s="24"/>
      <c r="CM406" s="167"/>
      <c r="CN406" s="25">
        <f t="shared" ref="CN406" si="2114">1-(CL406/CM404)</f>
        <v>1</v>
      </c>
      <c r="CO406" s="23" t="str" cm="1">
        <f t="array" ref="CO406">+_xlfn.IFS(CN406&lt;0.8,"Cambio",CN406&lt;0.9,"Revisión de control",CN406&gt;0.89,"Se mantiene")</f>
        <v>Se mantiene</v>
      </c>
      <c r="CP406" s="144"/>
      <c r="CQ406" s="144"/>
      <c r="CR406" s="144"/>
      <c r="CS406" s="144"/>
      <c r="CT406" s="25">
        <f t="shared" si="2088"/>
        <v>1</v>
      </c>
    </row>
    <row r="407" spans="1:98" ht="60" customHeight="1" x14ac:dyDescent="0.35">
      <c r="A407" s="147" t="s">
        <v>1665</v>
      </c>
      <c r="B407" s="171"/>
      <c r="C407" s="148" t="s">
        <v>159</v>
      </c>
      <c r="D407" s="174"/>
      <c r="E407" s="177"/>
      <c r="F407" s="174"/>
      <c r="G407" s="180"/>
      <c r="H407" s="157"/>
      <c r="I407" s="183"/>
      <c r="J407" s="161"/>
      <c r="K407" s="161"/>
      <c r="L407" s="184"/>
      <c r="M407" s="187"/>
      <c r="N407" s="190"/>
      <c r="O407" s="193"/>
      <c r="P407" s="183"/>
      <c r="Q407" s="193"/>
      <c r="R407" s="183"/>
      <c r="S407" s="183"/>
      <c r="T407" s="183"/>
      <c r="U407" s="157"/>
      <c r="V407" s="162"/>
      <c r="W407" s="162"/>
      <c r="X407" s="194"/>
      <c r="Y407" s="161"/>
      <c r="Z407" s="161"/>
      <c r="AA407" s="161"/>
      <c r="AB407" s="161"/>
      <c r="AC407" s="165"/>
      <c r="AD407" s="195"/>
      <c r="AE407" s="157"/>
      <c r="AF407" s="158"/>
      <c r="AG407" s="157"/>
      <c r="AH407" s="157"/>
      <c r="AI407" s="158"/>
      <c r="AJ407" s="157"/>
      <c r="AK407" s="196"/>
      <c r="AL407" s="20" t="str">
        <f>CONCATENATE(J404," Control"," 4")</f>
        <v>ADMBS 65 Control 4</v>
      </c>
      <c r="AM407" s="123"/>
      <c r="AN407" s="123"/>
      <c r="AO407" s="123"/>
      <c r="AP407" s="22" t="str">
        <f t="shared" si="2093"/>
        <v xml:space="preserve">  a través de </v>
      </c>
      <c r="AQ407" s="20"/>
      <c r="AR407" s="20" t="str">
        <f t="shared" si="2077"/>
        <v/>
      </c>
      <c r="AS407" s="20"/>
      <c r="AT407" s="20" t="str">
        <f t="shared" si="2078"/>
        <v/>
      </c>
      <c r="AU407" s="20"/>
      <c r="AV407" s="20"/>
      <c r="AW407" s="20"/>
      <c r="AX407" s="21">
        <f t="shared" si="2111"/>
        <v>0.7</v>
      </c>
      <c r="AY407" s="20" t="str">
        <f t="shared" si="2080"/>
        <v>Alta</v>
      </c>
      <c r="AZ407" s="21">
        <f t="shared" si="2112"/>
        <v>0.60000000000000009</v>
      </c>
      <c r="BA407" s="20" t="str">
        <f t="shared" si="2082"/>
        <v>Moderado</v>
      </c>
      <c r="BB407" s="161"/>
      <c r="BC407" s="161"/>
      <c r="BD407" s="199"/>
      <c r="BE407" s="20" t="str">
        <f>CONCATENATE(J404," Acción preventiva"," 4")</f>
        <v>ADMBS 65 Acción preventiva 4</v>
      </c>
      <c r="BF407" s="123"/>
      <c r="BG407" s="123"/>
      <c r="BH407" s="123"/>
      <c r="BI407" s="20">
        <f t="shared" si="2084"/>
        <v>0</v>
      </c>
      <c r="BJ407" s="124"/>
      <c r="BK407" s="124"/>
      <c r="BL407" s="124"/>
      <c r="BM407" s="124"/>
      <c r="BN407" s="124"/>
      <c r="BO407" s="124"/>
      <c r="BP407" s="124"/>
      <c r="BQ407" s="124"/>
      <c r="BR407" s="124"/>
      <c r="BS407" s="124"/>
      <c r="BT407" s="124"/>
      <c r="BU407" s="124"/>
      <c r="BV407" s="200"/>
      <c r="BW407" s="37"/>
      <c r="BX407" s="37"/>
      <c r="BY407" s="37"/>
      <c r="BZ407" s="37"/>
      <c r="CA407" s="37"/>
      <c r="CB407" s="37"/>
      <c r="CC407" s="37"/>
      <c r="CD407" s="37"/>
      <c r="CE407" s="37"/>
      <c r="CF407" s="37"/>
      <c r="CG407" s="37"/>
      <c r="CH407" s="37"/>
      <c r="CI407" s="37">
        <f t="shared" si="2085"/>
        <v>0</v>
      </c>
      <c r="CJ407" s="38"/>
      <c r="CK407" s="23"/>
      <c r="CL407" s="24"/>
      <c r="CM407" s="168"/>
      <c r="CN407" s="25">
        <f t="shared" ref="CN407" si="2115">1-(CL407/CM404)</f>
        <v>1</v>
      </c>
      <c r="CO407" s="23" t="str" cm="1">
        <f t="array" ref="CO407">+_xlfn.IFS(CN407&lt;0.8,"Cambio",CN407&lt;0.9,"Revisión de control",CN407&gt;0.89,"Se mantiene")</f>
        <v>Se mantiene</v>
      </c>
      <c r="CP407" s="144"/>
      <c r="CQ407" s="144"/>
      <c r="CR407" s="144"/>
      <c r="CS407" s="144"/>
      <c r="CT407" s="25">
        <f t="shared" si="2088"/>
        <v>1</v>
      </c>
    </row>
    <row r="408" spans="1:98" ht="60" customHeight="1" x14ac:dyDescent="0.35">
      <c r="A408" s="147" t="s">
        <v>476</v>
      </c>
      <c r="B408" s="169" t="s">
        <v>162</v>
      </c>
      <c r="C408" s="149" t="s">
        <v>163</v>
      </c>
      <c r="D408" s="172" t="str">
        <f>VLOOKUP(B408,Datos!$B$65:$F$80,3,FALSE)</f>
        <v>Asesorar y dar soporte jurídico a las diferentes dependencias ,a través de la emisión de conceptos y  demás soportes legales que sean necesarios, así como realizar todas las actuaciones tendientes a la debida defensa de los intereses de la entidad.</v>
      </c>
      <c r="E408" s="175" t="str">
        <f>VLOOKUP(B408,Datos!$B$65:$F$80,5,FALSE)</f>
        <v>La posibilidad de incumplir con la adecuada actuación de la defensa jurídica ante los intereses de la entidad y la desatención en la asesoría de soporte jurídico a las solicitudes que reciban</v>
      </c>
      <c r="F408" s="172" t="str">
        <f>VLOOKUP(B408,Datos!$B$65:$F$80,4,FALSE)</f>
        <v>Desde la asesoría jurídica al Director y demás dependencias, hasta las actuaciones judiciales tendientes a la debida defensa de los intereses de la entidad.</v>
      </c>
      <c r="G408" s="208" t="s">
        <v>484</v>
      </c>
      <c r="H408" s="157" t="s">
        <v>1595</v>
      </c>
      <c r="I408" s="181">
        <f t="shared" ref="I408" si="2116">IF(K408="",0,1)</f>
        <v>1</v>
      </c>
      <c r="J408" s="159" t="str">
        <f t="shared" ref="J408" si="2117">CONCATENATE(C408," ",K408)</f>
        <v>APJUR 66</v>
      </c>
      <c r="K408" s="159">
        <v>66</v>
      </c>
      <c r="L408" s="184">
        <v>46150</v>
      </c>
      <c r="M408" s="185">
        <f ca="1">+TODAY()-L408</f>
        <v>1</v>
      </c>
      <c r="N408" s="188" t="s">
        <v>1605</v>
      </c>
      <c r="O408" s="191" t="s">
        <v>27</v>
      </c>
      <c r="P408" s="181">
        <f>VLOOKUP(O408,Datos!$B$20:$D$25,3,FALSE)</f>
        <v>0.6</v>
      </c>
      <c r="Q408" s="191" t="s">
        <v>35</v>
      </c>
      <c r="R408" s="181">
        <f>VLOOKUP(Q408,Datos!$C$20:$D$25,2,FALSE)</f>
        <v>1</v>
      </c>
      <c r="S408" s="181">
        <f t="shared" ref="S408" si="2118">+IF(P408="",R408,IF(R408="",P408,IF(P408&gt;R408,P408,R408)))</f>
        <v>1</v>
      </c>
      <c r="T408" s="181" t="str" cm="1">
        <f t="array" ref="T408">_xlfn.IFS(S408=P408,O408,S408=R408,Q408)</f>
        <v>El riesgo afecta la imagen de la entidad a nivel nacional, con efecto publicitarios sostenible a nivel país</v>
      </c>
      <c r="U408" s="157" t="s">
        <v>4</v>
      </c>
      <c r="V408" s="162" t="s">
        <v>1607</v>
      </c>
      <c r="W408" s="162" t="s">
        <v>1608</v>
      </c>
      <c r="X408" s="194" t="str">
        <f t="shared" ref="X408" si="2119">CONCATENATE("Posibilidad de"," ",U408," ",V408," debido ",W408)</f>
        <v>Posibilidad de pérdida reputacional en la imagen de la entidad, tanto interna como externa, derivada de la expedición de actos administrativos sin un análisis suficiente de la Oficina Jurídica debido a interpretaciones disímiles o incorrectas de la normatividad, falta de trazabilidad, vacíos jurídicos y ausencia de criterios unificados o razonables</v>
      </c>
      <c r="Y408" s="159" t="s">
        <v>211</v>
      </c>
      <c r="Z408" s="159" t="s">
        <v>214</v>
      </c>
      <c r="AA408" s="163" t="s">
        <v>257</v>
      </c>
      <c r="AB408" s="163" t="s">
        <v>1037</v>
      </c>
      <c r="AC408" s="163" t="s">
        <v>1599</v>
      </c>
      <c r="AD408" s="195">
        <f>365*24</f>
        <v>8760</v>
      </c>
      <c r="AE408" s="157" t="str">
        <f t="shared" ref="AE408" si="2120">IF(AD408&lt;=0,"",IF(AD408&lt;=2,"Muy Baja",IF(AD408&lt;=24,"Baja",IF(AD408&lt;=500,"Media",IF(AD408&lt;=5000,"Alta","Muy Alta")))))</f>
        <v>Muy Alta</v>
      </c>
      <c r="AF408" s="158">
        <f t="shared" ref="AF408" si="2121">IF(AE408="","",IF(AE408="Muy Baja",0.2,IF(AE408="Baja",0.4,IF(AE408="Media",0.6,IF(AE408="Alta",0.8,IF(AE408="Muy Alta",1,))))))</f>
        <v>1</v>
      </c>
      <c r="AG408" s="158" t="str">
        <f t="shared" ref="AG408" si="2122">+T408</f>
        <v>El riesgo afecta la imagen de la entidad a nivel nacional, con efecto publicitarios sostenible a nivel país</v>
      </c>
      <c r="AH408" s="157" t="str" cm="1">
        <f t="array" ref="AH408">_xlfn.IFS(AG408=Datos!$C$6,"Leve",AG408=Datos!$D$6,"Leve",AG408=Datos!$C$7,"Menor",AG408=Datos!$D$7,"Menor",AG408=Datos!$C$8,"Moderado",AG408=Datos!$D$8,"Moderado",AG408=Datos!$C$9,"Mayor",AG408=Datos!$D$9,"Mayor",AG408=Datos!$C$10,"Catastrófico",AG408=Datos!$D$10,"Catastrófico")</f>
        <v>Catastrófico</v>
      </c>
      <c r="AI408" s="158">
        <f t="shared" ref="AI408" si="2123">IF(AH408="","",IF(AH408="Leve",0.2,IF(AH408="Menor",0.4,IF(AH408="Moderado",0.6,IF(AH408="Mayor",0.8,IF(AH408="Catastrófico",1,))))))</f>
        <v>1</v>
      </c>
      <c r="AJ408" s="157" t="str">
        <f t="shared" ref="AJ408" si="2124">IF(OR(AND(AE408="Muy Baja",AH408="Leve"),AND(AE408="Muy Baja",AH408="Menor"),AND(AE408="Baja",AH408="Leve")),"Bajo",IF(OR(AND(AE408="Muy baja",AH408="Moderado"),AND(AE408="Baja",AH408="Menor"),AND(AE408="Baja",AH408="Moderado"),AND(AE408="Media",AH408="Leve"),AND(AE408="Media",AH408="Menor"),AND(AE408="Media",AH408="Moderado"),AND(AE408="Alta",AH408="Leve"),AND(AE408="Alta",AH408="Menor")),"Moderado",IF(OR(AND(AE408="Muy Baja",AH408="Mayor"),AND(AE408="Baja",AH408="Mayor"),AND(AE408="Media",AH408="Mayor"),AND(AE408="Alta",AH408="Moderado"),AND(AE408="Alta",AH408="Mayor"),AND(AE408="Muy Alta",AH408="Leve"),AND(AE408="Muy Alta",AH408="Menor"),AND(AE408="Muy Alta",AH408="Moderado"),AND(AE408="Muy Alta",AH408="Mayor")),"Alto",IF(OR(AND(AE408="Muy Baja",AH408="Catastrófico"),AND(AE408="Baja",AH408="Catastrófico"),AND(AE408="Media",AH408="Catastrófico"),AND(AE408="Alta",AH408="Catastrófico"),AND(AE408="Muy Alta",AH408="Catastrófico")),"Extremo",""))))</f>
        <v>Extremo</v>
      </c>
      <c r="AK408" s="196" t="str" cm="1">
        <f t="array" ref="AK408">_xlfn.IFS(AJ408="Bajo","Aceptar",AJ408="Moderado","Reducir",AJ408="Alto","Reducir",AJ408="Extremo","Reducir")</f>
        <v>Reducir</v>
      </c>
      <c r="AL408" s="20" t="str">
        <f>CONCATENATE(J408," Control"," 1")</f>
        <v>APJUR 66 Control 1</v>
      </c>
      <c r="AM408" s="22" t="s">
        <v>1618</v>
      </c>
      <c r="AN408" s="22" t="s">
        <v>1614</v>
      </c>
      <c r="AO408" s="22" t="s">
        <v>1615</v>
      </c>
      <c r="AP408" s="22" t="str">
        <f>CONCATENATE(AM408," ",AN408," a través del ",AO408)</f>
        <v>La OFICINA JURÍDICA evalúa la viabilidad del documento verificando el cumplimiento de los lineamientos establecidos y del contenido requerido a la normativa vigente y aplicable a través del análisis jurídico y emite una respuesta favorable o desfavorable según corresponda por medio de ORFEO</v>
      </c>
      <c r="AQ408" s="20" t="s">
        <v>54</v>
      </c>
      <c r="AR408" s="20" t="str">
        <f t="shared" ref="AR408:AR451" si="2125">IF(OR(AQ408="Preventivo",AQ408="Detectivo"),"Probabilidad",IF(AQ408="Correctivo","Impacto",""))</f>
        <v>Probabilidad</v>
      </c>
      <c r="AS408" s="20" t="s">
        <v>56</v>
      </c>
      <c r="AT408" s="20" t="str">
        <f t="shared" ref="AT408:AT451" si="2126">IF(AND(AQ408="Preventivo",AS408="Automático"),"50%",IF(AND(AQ408="Preventivo",AS408="Manual"),"40%",IF(AND(AQ408="Detectivo",AS408="Automático"),"40%",IF(AND(AQ408="Detectivo",AS408="Manual"),"30%",IF(AND(AQ408="Correctivo",AS408="Automático"),"35%",IF(AND(AQ408="Correctivo",AS408="Manual"),"25%",""))))))</f>
        <v>30%</v>
      </c>
      <c r="AU408" s="20" t="s">
        <v>5</v>
      </c>
      <c r="AV408" s="20" t="s">
        <v>2</v>
      </c>
      <c r="AW408" s="20" t="s">
        <v>3</v>
      </c>
      <c r="AX408" s="21">
        <f t="shared" ref="AX408" si="2127">+IF(AR408="Probabilidad",AF408-(AF408*AT408),AF408)</f>
        <v>0.7</v>
      </c>
      <c r="AY408" s="20" t="str">
        <f t="shared" si="1794"/>
        <v>Alta</v>
      </c>
      <c r="AZ408" s="21">
        <f t="shared" ref="AZ408" si="2128">+IF(AR408="Impacto",AI408-(AI408*AT408),AI408)</f>
        <v>1</v>
      </c>
      <c r="BA408" s="20" t="str">
        <f t="shared" si="1796"/>
        <v>Catastrófico</v>
      </c>
      <c r="BB408" s="159" t="str">
        <f t="shared" ref="BB408" si="2129">IF(OR(AND(AY411="Muy Baja",BA411="Leve"),AND(AY411="Muy Baja",BA411="Menor"),AND(AY411="Baja",BA411="Leve")),"Bajo",IF(OR(AND(AY411="Muy baja",BA411="Moderado"),AND(AY411="Baja",BA411="Menor"),AND(AY411="Baja",BA411="Moderado"),AND(AY411="Media",BA411="Leve"),AND(AY411="Media",BA411="Menor"),AND(AY411="Media",BA411="Moderado"),AND(AY411="Alta",BA411="Leve"),AND(AY411="Alta",BA411="Menor")),"Moderado",IF(OR(AND(AY411="Muy Baja",BA411="Mayor"),AND(AY411="Baja",BA411="Mayor"),AND(AY411="Media",BA411="Mayor"),AND(AY411="Alta",BA411="Moderado"),AND(AY411="Alta",BA411="Mayor"),AND(AY411="Muy Alta",BA411="Leve"),AND(AY411="Muy Alta",BA411="Menor"),AND(AY411="Muy Alta",BA411="Moderado"),AND(AY411="Muy Alta",BA411="Mayor")),"Alto",IF(OR(AND(AY411="Muy Baja",BA411="Catastrófico"),AND(AY411="Baja",BA411="Catastrófico"),AND(AY411="Media",BA411="Catastrófico"),AND(AY411="Alta",BA411="Catastrófico"),AND(AY411="Muy Alta",BA411="Catastrófico")),"Extremo",""))))</f>
        <v>Alto</v>
      </c>
      <c r="BC408" s="159" t="str" cm="1">
        <f t="array" ref="BC408">_xlfn.IFS(BB408="Bajo","Aceptar",BB408="Moderado","Reducir",BB408="Alto","Reducir",BB408="Extremo","Reducir")</f>
        <v>Reducir</v>
      </c>
      <c r="BD408" s="197" t="str" cm="1">
        <f t="array" ref="BD408">_xlfn.IFS(BC408="Aceptar","No",BC408="Reducir","Si")</f>
        <v>Si</v>
      </c>
      <c r="BE408" s="20" t="str">
        <f>CONCATENATE(J408," Acción preventiva"," 1")</f>
        <v>APJUR 66 Acción preventiva 1</v>
      </c>
      <c r="BF408" s="22" t="s">
        <v>478</v>
      </c>
      <c r="BG408" s="22" t="s">
        <v>485</v>
      </c>
      <c r="BH408" s="22" t="s">
        <v>486</v>
      </c>
      <c r="BI408" s="20">
        <f t="shared" ref="BI408:BI427" si="2130">+SUM(BJ408:BU408)</f>
        <v>8</v>
      </c>
      <c r="BJ408" s="20"/>
      <c r="BK408" s="20"/>
      <c r="BL408" s="20"/>
      <c r="BM408" s="20"/>
      <c r="BN408" s="20">
        <v>1</v>
      </c>
      <c r="BO408" s="20">
        <v>1</v>
      </c>
      <c r="BP408" s="20">
        <v>1</v>
      </c>
      <c r="BQ408" s="20">
        <v>1</v>
      </c>
      <c r="BR408" s="20">
        <v>1</v>
      </c>
      <c r="BS408" s="20">
        <v>1</v>
      </c>
      <c r="BT408" s="20">
        <v>1</v>
      </c>
      <c r="BU408" s="20">
        <v>1</v>
      </c>
      <c r="BV408" s="200">
        <f t="shared" si="2108"/>
        <v>0</v>
      </c>
      <c r="BW408" s="37"/>
      <c r="BX408" s="37"/>
      <c r="BY408" s="37"/>
      <c r="BZ408" s="37"/>
      <c r="CA408" s="37"/>
      <c r="CB408" s="37"/>
      <c r="CC408" s="37"/>
      <c r="CD408" s="37"/>
      <c r="CE408" s="37"/>
      <c r="CF408" s="37"/>
      <c r="CG408" s="37"/>
      <c r="CH408" s="37"/>
      <c r="CI408" s="37">
        <f t="shared" si="2085"/>
        <v>0</v>
      </c>
      <c r="CJ408" s="38"/>
      <c r="CK408" s="23"/>
      <c r="CL408" s="24"/>
      <c r="CM408" s="166">
        <f t="shared" ref="CM408" si="2131">+AD408</f>
        <v>8760</v>
      </c>
      <c r="CN408" s="25">
        <f t="shared" ref="CN408" si="2132">1-(CL408/CM408)</f>
        <v>1</v>
      </c>
      <c r="CO408" s="23" t="str" cm="1">
        <f t="array" ref="CO408">+_xlfn.IFS(CN408&lt;0.8,"Cambio",CN408&lt;0.9,"Revisión de control",CN408&gt;0.89,"Se mantiene")</f>
        <v>Se mantiene</v>
      </c>
      <c r="CP408" s="144"/>
      <c r="CQ408" s="144"/>
      <c r="CR408" s="144"/>
      <c r="CS408" s="144"/>
      <c r="CT408" s="25">
        <f t="shared" ref="CT408:CT455" si="2133">(_xlfn.IFS(CK408="",1,CK408="SI",0)+_xlfn.IFS(CP408="",1,CP408="SI",1,CP408="NO",0)+_xlfn.IFS(CQ408="",1,CQ408="SI",1,CQ408="NO",0)+_xlfn.IFS(CR408="",1,CR408="SI",1,CR408="NO",0)+_xlfn.IFS(CS408="",1,CS408="SI",1,CS408="NO",0))/5</f>
        <v>1</v>
      </c>
    </row>
    <row r="409" spans="1:98" ht="60" customHeight="1" x14ac:dyDescent="0.35">
      <c r="A409" s="147" t="s">
        <v>476</v>
      </c>
      <c r="B409" s="170"/>
      <c r="C409" s="149" t="s">
        <v>163</v>
      </c>
      <c r="D409" s="173"/>
      <c r="E409" s="176"/>
      <c r="F409" s="173"/>
      <c r="G409" s="208"/>
      <c r="H409" s="157"/>
      <c r="I409" s="182"/>
      <c r="J409" s="160"/>
      <c r="K409" s="160"/>
      <c r="L409" s="184"/>
      <c r="M409" s="186"/>
      <c r="N409" s="189"/>
      <c r="O409" s="192"/>
      <c r="P409" s="182"/>
      <c r="Q409" s="192"/>
      <c r="R409" s="182"/>
      <c r="S409" s="182"/>
      <c r="T409" s="182"/>
      <c r="U409" s="157"/>
      <c r="V409" s="162"/>
      <c r="W409" s="162"/>
      <c r="X409" s="194"/>
      <c r="Y409" s="160"/>
      <c r="Z409" s="160"/>
      <c r="AA409" s="164"/>
      <c r="AB409" s="164"/>
      <c r="AC409" s="164"/>
      <c r="AD409" s="195"/>
      <c r="AE409" s="157"/>
      <c r="AF409" s="158"/>
      <c r="AG409" s="157"/>
      <c r="AH409" s="157"/>
      <c r="AI409" s="158"/>
      <c r="AJ409" s="157"/>
      <c r="AK409" s="196"/>
      <c r="AL409" s="20" t="str">
        <f>CONCATENATE(J408," Control"," 2")</f>
        <v>APJUR 66 Control 2</v>
      </c>
      <c r="AM409" s="22" t="s">
        <v>1618</v>
      </c>
      <c r="AN409" s="22" t="s">
        <v>1616</v>
      </c>
      <c r="AO409" s="22" t="s">
        <v>1617</v>
      </c>
      <c r="AP409" s="22" t="str">
        <f t="shared" ref="AP409:AP411" si="2134">CONCATENATE(AM409," ",AN409," a través de ",AO409)</f>
        <v>La OFICINA JURÍDICA realiza la verificación de vencimientos de término a través de las matrices de monitoreo, con el fin de identificar y analizar anomalías en la gestión de los requerimientos, subsanar las fallas detectadas y emitir las respuestas pendientes en el menor tiempo posible para mitigar afectaciones reputacionales, jurídicas o institucionales</v>
      </c>
      <c r="AQ409" s="20" t="s">
        <v>54</v>
      </c>
      <c r="AR409" s="20" t="str">
        <f t="shared" si="2125"/>
        <v>Probabilidad</v>
      </c>
      <c r="AS409" s="20" t="s">
        <v>56</v>
      </c>
      <c r="AT409" s="20" t="str">
        <f t="shared" si="2126"/>
        <v>30%</v>
      </c>
      <c r="AU409" s="20" t="s">
        <v>5</v>
      </c>
      <c r="AV409" s="20" t="s">
        <v>2</v>
      </c>
      <c r="AW409" s="20" t="s">
        <v>3</v>
      </c>
      <c r="AX409" s="21">
        <f t="shared" ref="AX409:AX411" si="2135">+IF(AR409="Probabilidad",AX408-(AX408*AT409),AX408)</f>
        <v>0.49</v>
      </c>
      <c r="AY409" s="20" t="str">
        <f t="shared" si="1794"/>
        <v>Media</v>
      </c>
      <c r="AZ409" s="21">
        <f t="shared" ref="AZ409:AZ411" si="2136">+IF(AR409="Impacto",AZ408-(AZ408*AT409),AZ408)</f>
        <v>1</v>
      </c>
      <c r="BA409" s="20" t="str">
        <f t="shared" si="1796"/>
        <v>Catastrófico</v>
      </c>
      <c r="BB409" s="160"/>
      <c r="BC409" s="160"/>
      <c r="BD409" s="198"/>
      <c r="BE409" s="20" t="str">
        <f>CONCATENATE(J408," Acción preventiva"," 2")</f>
        <v>APJUR 66 Acción preventiva 2</v>
      </c>
      <c r="BF409" s="22"/>
      <c r="BG409" s="22"/>
      <c r="BH409" s="22"/>
      <c r="BI409" s="20">
        <f t="shared" si="2130"/>
        <v>0</v>
      </c>
      <c r="BJ409" s="20"/>
      <c r="BK409" s="20"/>
      <c r="BL409" s="20"/>
      <c r="BM409" s="20"/>
      <c r="BN409" s="20"/>
      <c r="BO409" s="20"/>
      <c r="BP409" s="20"/>
      <c r="BQ409" s="20"/>
      <c r="BR409" s="20"/>
      <c r="BS409" s="20"/>
      <c r="BT409" s="20"/>
      <c r="BU409" s="20"/>
      <c r="BV409" s="200"/>
      <c r="BW409" s="37"/>
      <c r="BX409" s="37"/>
      <c r="BY409" s="37"/>
      <c r="BZ409" s="37"/>
      <c r="CA409" s="37"/>
      <c r="CB409" s="37"/>
      <c r="CC409" s="37"/>
      <c r="CD409" s="37"/>
      <c r="CE409" s="37"/>
      <c r="CF409" s="37"/>
      <c r="CG409" s="37"/>
      <c r="CH409" s="37"/>
      <c r="CI409" s="37">
        <f t="shared" si="2085"/>
        <v>0</v>
      </c>
      <c r="CJ409" s="38"/>
      <c r="CK409" s="23"/>
      <c r="CL409" s="24"/>
      <c r="CM409" s="167"/>
      <c r="CN409" s="25">
        <f t="shared" ref="CN409" si="2137">1-(CL409/CM408)</f>
        <v>1</v>
      </c>
      <c r="CO409" s="23" t="str" cm="1">
        <f t="array" ref="CO409">+_xlfn.IFS(CN409&lt;0.8,"Cambio",CN409&lt;0.9,"Revisión de control",CN409&gt;0.89,"Se mantiene")</f>
        <v>Se mantiene</v>
      </c>
      <c r="CP409" s="144"/>
      <c r="CQ409" s="144"/>
      <c r="CR409" s="144"/>
      <c r="CS409" s="144"/>
      <c r="CT409" s="25">
        <f t="shared" si="2133"/>
        <v>1</v>
      </c>
    </row>
    <row r="410" spans="1:98" ht="60" customHeight="1" x14ac:dyDescent="0.35">
      <c r="A410" s="147" t="s">
        <v>476</v>
      </c>
      <c r="B410" s="170"/>
      <c r="C410" s="149" t="s">
        <v>163</v>
      </c>
      <c r="D410" s="173"/>
      <c r="E410" s="176"/>
      <c r="F410" s="173"/>
      <c r="G410" s="208"/>
      <c r="H410" s="157"/>
      <c r="I410" s="182"/>
      <c r="J410" s="160"/>
      <c r="K410" s="160"/>
      <c r="L410" s="184"/>
      <c r="M410" s="186"/>
      <c r="N410" s="189"/>
      <c r="O410" s="192"/>
      <c r="P410" s="182"/>
      <c r="Q410" s="192"/>
      <c r="R410" s="182"/>
      <c r="S410" s="182"/>
      <c r="T410" s="182"/>
      <c r="U410" s="157"/>
      <c r="V410" s="162"/>
      <c r="W410" s="162"/>
      <c r="X410" s="194"/>
      <c r="Y410" s="160"/>
      <c r="Z410" s="160"/>
      <c r="AA410" s="164"/>
      <c r="AB410" s="164"/>
      <c r="AC410" s="164"/>
      <c r="AD410" s="195"/>
      <c r="AE410" s="157"/>
      <c r="AF410" s="158"/>
      <c r="AG410" s="157"/>
      <c r="AH410" s="157"/>
      <c r="AI410" s="158"/>
      <c r="AJ410" s="157"/>
      <c r="AK410" s="196"/>
      <c r="AL410" s="20" t="str">
        <f>CONCATENATE(J408," Control"," 3")</f>
        <v>APJUR 66 Control 3</v>
      </c>
      <c r="AM410" s="22" t="s">
        <v>1618</v>
      </c>
      <c r="AN410" s="22" t="s">
        <v>1619</v>
      </c>
      <c r="AO410" s="22" t="s">
        <v>1620</v>
      </c>
      <c r="AP410" s="22" t="str">
        <f t="shared" si="2134"/>
        <v>La OFICINA JURÍDICA realiza la revocatoria a través de un acto administrativo donde es motivado y se expresa los argumentos del porque a la actuación administrativa</v>
      </c>
      <c r="AQ410" s="20" t="s">
        <v>55</v>
      </c>
      <c r="AR410" s="20" t="str">
        <f t="shared" si="2125"/>
        <v>Impacto</v>
      </c>
      <c r="AS410" s="20" t="s">
        <v>56</v>
      </c>
      <c r="AT410" s="20" t="str">
        <f t="shared" si="2126"/>
        <v>25%</v>
      </c>
      <c r="AU410" s="20" t="s">
        <v>5</v>
      </c>
      <c r="AV410" s="20" t="s">
        <v>2</v>
      </c>
      <c r="AW410" s="20" t="s">
        <v>3</v>
      </c>
      <c r="AX410" s="21">
        <f t="shared" si="2135"/>
        <v>0.49</v>
      </c>
      <c r="AY410" s="20" t="str">
        <f t="shared" si="1794"/>
        <v>Media</v>
      </c>
      <c r="AZ410" s="21">
        <f t="shared" si="2136"/>
        <v>0.75</v>
      </c>
      <c r="BA410" s="20" t="str">
        <f t="shared" si="1796"/>
        <v>Mayor</v>
      </c>
      <c r="BB410" s="160"/>
      <c r="BC410" s="160"/>
      <c r="BD410" s="198"/>
      <c r="BE410" s="20" t="str">
        <f>CONCATENATE(J408," Acción preventiva"," 3")</f>
        <v>APJUR 66 Acción preventiva 3</v>
      </c>
      <c r="BF410" s="22"/>
      <c r="BG410" s="22"/>
      <c r="BH410" s="22"/>
      <c r="BI410" s="20">
        <f t="shared" si="2130"/>
        <v>0</v>
      </c>
      <c r="BJ410" s="20"/>
      <c r="BK410" s="20"/>
      <c r="BL410" s="20"/>
      <c r="BM410" s="20"/>
      <c r="BN410" s="20"/>
      <c r="BO410" s="20"/>
      <c r="BP410" s="20"/>
      <c r="BQ410" s="20"/>
      <c r="BR410" s="20"/>
      <c r="BS410" s="20"/>
      <c r="BT410" s="20"/>
      <c r="BU410" s="20"/>
      <c r="BV410" s="200"/>
      <c r="BW410" s="37"/>
      <c r="BX410" s="37"/>
      <c r="BY410" s="37"/>
      <c r="BZ410" s="37"/>
      <c r="CA410" s="37"/>
      <c r="CB410" s="37"/>
      <c r="CC410" s="37"/>
      <c r="CD410" s="37"/>
      <c r="CE410" s="37"/>
      <c r="CF410" s="37"/>
      <c r="CG410" s="37"/>
      <c r="CH410" s="37"/>
      <c r="CI410" s="37">
        <f t="shared" si="2085"/>
        <v>0</v>
      </c>
      <c r="CJ410" s="38"/>
      <c r="CK410" s="23"/>
      <c r="CL410" s="24"/>
      <c r="CM410" s="167"/>
      <c r="CN410" s="25">
        <f t="shared" ref="CN410" si="2138">1-(CL410/CM408)</f>
        <v>1</v>
      </c>
      <c r="CO410" s="23" t="str" cm="1">
        <f t="array" ref="CO410">+_xlfn.IFS(CN410&lt;0.8,"Cambio",CN410&lt;0.9,"Revisión de control",CN410&gt;0.89,"Se mantiene")</f>
        <v>Se mantiene</v>
      </c>
      <c r="CP410" s="144"/>
      <c r="CQ410" s="144"/>
      <c r="CR410" s="144"/>
      <c r="CS410" s="144"/>
      <c r="CT410" s="25">
        <f t="shared" si="2133"/>
        <v>1</v>
      </c>
    </row>
    <row r="411" spans="1:98" ht="60" customHeight="1" x14ac:dyDescent="0.35">
      <c r="A411" s="147" t="s">
        <v>476</v>
      </c>
      <c r="B411" s="171"/>
      <c r="C411" s="149" t="s">
        <v>163</v>
      </c>
      <c r="D411" s="174"/>
      <c r="E411" s="177"/>
      <c r="F411" s="174"/>
      <c r="G411" s="208"/>
      <c r="H411" s="157"/>
      <c r="I411" s="183"/>
      <c r="J411" s="161"/>
      <c r="K411" s="161"/>
      <c r="L411" s="184"/>
      <c r="M411" s="187"/>
      <c r="N411" s="190"/>
      <c r="O411" s="193"/>
      <c r="P411" s="183"/>
      <c r="Q411" s="193"/>
      <c r="R411" s="183"/>
      <c r="S411" s="183"/>
      <c r="T411" s="183"/>
      <c r="U411" s="157"/>
      <c r="V411" s="162"/>
      <c r="W411" s="162"/>
      <c r="X411" s="194"/>
      <c r="Y411" s="161"/>
      <c r="Z411" s="161"/>
      <c r="AA411" s="165"/>
      <c r="AB411" s="165"/>
      <c r="AC411" s="165"/>
      <c r="AD411" s="195"/>
      <c r="AE411" s="157"/>
      <c r="AF411" s="158"/>
      <c r="AG411" s="157"/>
      <c r="AH411" s="157"/>
      <c r="AI411" s="158"/>
      <c r="AJ411" s="157"/>
      <c r="AK411" s="196"/>
      <c r="AL411" s="20" t="str">
        <f>CONCATENATE(J408," Control"," 4")</f>
        <v>APJUR 66 Control 4</v>
      </c>
      <c r="AM411" s="22"/>
      <c r="AN411" s="22"/>
      <c r="AO411" s="22"/>
      <c r="AP411" s="22" t="str">
        <f t="shared" si="2134"/>
        <v xml:space="preserve">  a través de </v>
      </c>
      <c r="AQ411" s="20"/>
      <c r="AR411" s="20" t="str">
        <f t="shared" si="2125"/>
        <v/>
      </c>
      <c r="AS411" s="20"/>
      <c r="AT411" s="20" t="str">
        <f t="shared" si="2126"/>
        <v/>
      </c>
      <c r="AU411" s="20"/>
      <c r="AV411" s="20"/>
      <c r="AW411" s="20"/>
      <c r="AX411" s="21">
        <f t="shared" si="2135"/>
        <v>0.49</v>
      </c>
      <c r="AY411" s="20" t="str">
        <f t="shared" si="1794"/>
        <v>Media</v>
      </c>
      <c r="AZ411" s="21">
        <f t="shared" si="2136"/>
        <v>0.75</v>
      </c>
      <c r="BA411" s="20" t="str">
        <f t="shared" si="1796"/>
        <v>Mayor</v>
      </c>
      <c r="BB411" s="161"/>
      <c r="BC411" s="161"/>
      <c r="BD411" s="199"/>
      <c r="BE411" s="20" t="str">
        <f>CONCATENATE(J408," Acción preventiva"," 4")</f>
        <v>APJUR 66 Acción preventiva 4</v>
      </c>
      <c r="BF411" s="22"/>
      <c r="BG411" s="22"/>
      <c r="BH411" s="22"/>
      <c r="BI411" s="20">
        <f t="shared" si="2130"/>
        <v>0</v>
      </c>
      <c r="BJ411" s="20"/>
      <c r="BK411" s="20"/>
      <c r="BL411" s="20"/>
      <c r="BM411" s="20"/>
      <c r="BN411" s="20"/>
      <c r="BO411" s="20"/>
      <c r="BP411" s="20"/>
      <c r="BQ411" s="20"/>
      <c r="BR411" s="20"/>
      <c r="BS411" s="20"/>
      <c r="BT411" s="20"/>
      <c r="BU411" s="20"/>
      <c r="BV411" s="200"/>
      <c r="BW411" s="37"/>
      <c r="BX411" s="37"/>
      <c r="BY411" s="37"/>
      <c r="BZ411" s="37"/>
      <c r="CA411" s="37"/>
      <c r="CB411" s="37"/>
      <c r="CC411" s="37"/>
      <c r="CD411" s="37"/>
      <c r="CE411" s="37"/>
      <c r="CF411" s="37"/>
      <c r="CG411" s="37"/>
      <c r="CH411" s="37"/>
      <c r="CI411" s="37">
        <f t="shared" si="2085"/>
        <v>0</v>
      </c>
      <c r="CJ411" s="38"/>
      <c r="CK411" s="23"/>
      <c r="CL411" s="24"/>
      <c r="CM411" s="168"/>
      <c r="CN411" s="25">
        <f t="shared" ref="CN411" si="2139">1-(CL411/CM408)</f>
        <v>1</v>
      </c>
      <c r="CO411" s="23" t="str" cm="1">
        <f t="array" ref="CO411">+_xlfn.IFS(CN411&lt;0.8,"Cambio",CN411&lt;0.9,"Revisión de control",CN411&gt;0.89,"Se mantiene")</f>
        <v>Se mantiene</v>
      </c>
      <c r="CP411" s="144"/>
      <c r="CQ411" s="144"/>
      <c r="CR411" s="144"/>
      <c r="CS411" s="144"/>
      <c r="CT411" s="25">
        <f t="shared" si="2133"/>
        <v>1</v>
      </c>
    </row>
    <row r="412" spans="1:98" ht="60" customHeight="1" x14ac:dyDescent="0.35">
      <c r="A412" s="147" t="s">
        <v>476</v>
      </c>
      <c r="B412" s="169" t="s">
        <v>162</v>
      </c>
      <c r="C412" s="149" t="s">
        <v>163</v>
      </c>
      <c r="D412" s="172" t="str">
        <f>VLOOKUP(B412,Datos!$B$65:$F$80,3,FALSE)</f>
        <v>Asesorar y dar soporte jurídico a las diferentes dependencias ,a través de la emisión de conceptos y  demás soportes legales que sean necesarios, así como realizar todas las actuaciones tendientes a la debida defensa de los intereses de la entidad.</v>
      </c>
      <c r="E412" s="175" t="str">
        <f>VLOOKUP(B412,Datos!$B$65:$F$80,5,FALSE)</f>
        <v>La posibilidad de incumplir con la adecuada actuación de la defensa jurídica ante los intereses de la entidad y la desatención en la asesoría de soporte jurídico a las solicitudes que reciban</v>
      </c>
      <c r="F412" s="172" t="str">
        <f>VLOOKUP(B412,Datos!$B$65:$F$80,4,FALSE)</f>
        <v>Desde la asesoría jurídica al Director y demás dependencias, hasta las actuaciones judiciales tendientes a la debida defensa de los intereses de la entidad.</v>
      </c>
      <c r="G412" s="208" t="s">
        <v>487</v>
      </c>
      <c r="H412" s="157" t="s">
        <v>1595</v>
      </c>
      <c r="I412" s="181">
        <f t="shared" ref="I412" si="2140">IF(K412="",0,1)</f>
        <v>1</v>
      </c>
      <c r="J412" s="159" t="str">
        <f t="shared" ref="J412" si="2141">CONCATENATE(C412," ",K412)</f>
        <v>APJUR 67</v>
      </c>
      <c r="K412" s="159">
        <v>67</v>
      </c>
      <c r="L412" s="184">
        <v>46150</v>
      </c>
      <c r="M412" s="185">
        <f ca="1">+TODAY()-L412</f>
        <v>1</v>
      </c>
      <c r="N412" s="188" t="s">
        <v>1606</v>
      </c>
      <c r="O412" s="191" t="s">
        <v>34</v>
      </c>
      <c r="P412" s="181">
        <f>VLOOKUP(O412,Datos!$B$20:$D$25,3,FALSE)</f>
        <v>1</v>
      </c>
      <c r="Q412" s="191" t="s">
        <v>35</v>
      </c>
      <c r="R412" s="181">
        <f>VLOOKUP(Q412,Datos!$C$20:$D$25,2,FALSE)</f>
        <v>1</v>
      </c>
      <c r="S412" s="181">
        <f t="shared" ref="S412" si="2142">+IF(P412="",R412,IF(R412="",P412,IF(P412&gt;R412,P412,R412)))</f>
        <v>1</v>
      </c>
      <c r="T412" s="181" t="str" cm="1">
        <f t="array" ref="T412">_xlfn.IFS(S412=P412,O412,S412=R412,Q412)</f>
        <v>Desde los 500 SMLMV</v>
      </c>
      <c r="U412" s="157" t="s">
        <v>4</v>
      </c>
      <c r="V412" s="162" t="s">
        <v>1609</v>
      </c>
      <c r="W412" s="162" t="s">
        <v>1610</v>
      </c>
      <c r="X412" s="194" t="str">
        <f t="shared" ref="X412" si="2143">CONCATENATE("Posibilidad de"," ",U412," ",V412," debido ",W412)</f>
        <v>Posibilidad de pérdida reputacional para la entidad, derivada de una defensa judicial indebida frente a reclamaciones o litigios asociados a las actuaciones institucionales tanto misionales como administrativas,  debido al desconocimiento del estado procesal, deficiencias en la trazabilidad de procesos históricos o heredados, fallas en los sistemas de información, y falta de seguimiento, preparación o coordinación al interior de la entidad.</v>
      </c>
      <c r="Y412" s="159" t="s">
        <v>211</v>
      </c>
      <c r="Z412" s="159" t="s">
        <v>214</v>
      </c>
      <c r="AA412" s="163" t="s">
        <v>257</v>
      </c>
      <c r="AB412" s="163" t="s">
        <v>1037</v>
      </c>
      <c r="AC412" s="163" t="s">
        <v>1599</v>
      </c>
      <c r="AD412" s="195">
        <f>365*24</f>
        <v>8760</v>
      </c>
      <c r="AE412" s="157" t="str">
        <f t="shared" ref="AE412" si="2144">IF(AD412&lt;=0,"",IF(AD412&lt;=2,"Muy Baja",IF(AD412&lt;=24,"Baja",IF(AD412&lt;=500,"Media",IF(AD412&lt;=5000,"Alta","Muy Alta")))))</f>
        <v>Muy Alta</v>
      </c>
      <c r="AF412" s="158">
        <f t="shared" ref="AF412" si="2145">IF(AE412="","",IF(AE412="Muy Baja",0.2,IF(AE412="Baja",0.4,IF(AE412="Media",0.6,IF(AE412="Alta",0.8,IF(AE412="Muy Alta",1,))))))</f>
        <v>1</v>
      </c>
      <c r="AG412" s="158" t="str">
        <f t="shared" ref="AG412" si="2146">+T412</f>
        <v>Desde los 500 SMLMV</v>
      </c>
      <c r="AH412" s="157" t="str" cm="1">
        <f t="array" ref="AH412">_xlfn.IFS(AG412=Datos!$C$6,"Leve",AG412=Datos!$D$6,"Leve",AG412=Datos!$C$7,"Menor",AG412=Datos!$D$7,"Menor",AG412=Datos!$C$8,"Moderado",AG412=Datos!$D$8,"Moderado",AG412=Datos!$C$9,"Mayor",AG412=Datos!$D$9,"Mayor",AG412=Datos!$C$10,"Catastrófico",AG412=Datos!$D$10,"Catastrófico")</f>
        <v>Catastrófico</v>
      </c>
      <c r="AI412" s="158">
        <f t="shared" ref="AI412" si="2147">IF(AH412="","",IF(AH412="Leve",0.2,IF(AH412="Menor",0.4,IF(AH412="Moderado",0.6,IF(AH412="Mayor",0.8,IF(AH412="Catastrófico",1,))))))</f>
        <v>1</v>
      </c>
      <c r="AJ412" s="157" t="str">
        <f t="shared" ref="AJ412" si="2148">IF(OR(AND(AE412="Muy Baja",AH412="Leve"),AND(AE412="Muy Baja",AH412="Menor"),AND(AE412="Baja",AH412="Leve")),"Bajo",IF(OR(AND(AE412="Muy baja",AH412="Moderado"),AND(AE412="Baja",AH412="Menor"),AND(AE412="Baja",AH412="Moderado"),AND(AE412="Media",AH412="Leve"),AND(AE412="Media",AH412="Menor"),AND(AE412="Media",AH412="Moderado"),AND(AE412="Alta",AH412="Leve"),AND(AE412="Alta",AH412="Menor")),"Moderado",IF(OR(AND(AE412="Muy Baja",AH412="Mayor"),AND(AE412="Baja",AH412="Mayor"),AND(AE412="Media",AH412="Mayor"),AND(AE412="Alta",AH412="Moderado"),AND(AE412="Alta",AH412="Mayor"),AND(AE412="Muy Alta",AH412="Leve"),AND(AE412="Muy Alta",AH412="Menor"),AND(AE412="Muy Alta",AH412="Moderado"),AND(AE412="Muy Alta",AH412="Mayor")),"Alto",IF(OR(AND(AE412="Muy Baja",AH412="Catastrófico"),AND(AE412="Baja",AH412="Catastrófico"),AND(AE412="Media",AH412="Catastrófico"),AND(AE412="Alta",AH412="Catastrófico"),AND(AE412="Muy Alta",AH412="Catastrófico")),"Extremo",""))))</f>
        <v>Extremo</v>
      </c>
      <c r="AK412" s="196" t="str" cm="1">
        <f t="array" ref="AK412">_xlfn.IFS(AJ412="Bajo","Aceptar",AJ412="Moderado","Reducir",AJ412="Alto","Reducir",AJ412="Extremo","Reducir")</f>
        <v>Reducir</v>
      </c>
      <c r="AL412" s="20" t="str">
        <f>CONCATENATE(J412," Control"," 1")</f>
        <v>APJUR 67 Control 1</v>
      </c>
      <c r="AM412" s="22" t="s">
        <v>1618</v>
      </c>
      <c r="AN412" s="22" t="s">
        <v>1621</v>
      </c>
      <c r="AO412" s="22" t="s">
        <v>1622</v>
      </c>
      <c r="AP412" s="22" t="str">
        <f>CONCATENATE(AM412," ",AN412," a través del ",AO412)</f>
        <v>La OFICINA JURÍDICA realiza la revisión y posible actualización de la información de los procesos judiciales a través del EKOGUI y la matriz de la oficina jurídica cada vez que se realiza una actuación con la identificación de aquellos con fallos adversos o sanciones, corrige las inconsistencias en la trazabilidad de las actuaciones procesales, consolida la información faltante proveniente del extinto Incoder y fortalece la coordinación interdependencias para garantizar una gestión adecuada y oportuna de los casos en curso.</v>
      </c>
      <c r="AQ412" s="20" t="s">
        <v>54</v>
      </c>
      <c r="AR412" s="20" t="str">
        <f t="shared" si="2125"/>
        <v>Probabilidad</v>
      </c>
      <c r="AS412" s="20" t="s">
        <v>56</v>
      </c>
      <c r="AT412" s="20" t="str">
        <f t="shared" si="2126"/>
        <v>30%</v>
      </c>
      <c r="AU412" s="20" t="s">
        <v>1</v>
      </c>
      <c r="AV412" s="20" t="s">
        <v>2</v>
      </c>
      <c r="AW412" s="20" t="s">
        <v>3</v>
      </c>
      <c r="AX412" s="21">
        <f t="shared" ref="AX412" si="2149">+IF(AR412="Probabilidad",AF412-(AF412*AT412),AF412)</f>
        <v>0.7</v>
      </c>
      <c r="AY412" s="20" t="str">
        <f t="shared" si="1794"/>
        <v>Alta</v>
      </c>
      <c r="AZ412" s="21">
        <f t="shared" ref="AZ412" si="2150">+IF(AR412="Impacto",AI412-(AI412*AT412),AI412)</f>
        <v>1</v>
      </c>
      <c r="BA412" s="20" t="str">
        <f t="shared" si="1796"/>
        <v>Catastrófico</v>
      </c>
      <c r="BB412" s="159" t="str">
        <f t="shared" ref="BB412" si="2151">IF(OR(AND(AY415="Muy Baja",BA415="Leve"),AND(AY415="Muy Baja",BA415="Menor"),AND(AY415="Baja",BA415="Leve")),"Bajo",IF(OR(AND(AY415="Muy baja",BA415="Moderado"),AND(AY415="Baja",BA415="Menor"),AND(AY415="Baja",BA415="Moderado"),AND(AY415="Media",BA415="Leve"),AND(AY415="Media",BA415="Menor"),AND(AY415="Media",BA415="Moderado"),AND(AY415="Alta",BA415="Leve"),AND(AY415="Alta",BA415="Menor")),"Moderado",IF(OR(AND(AY415="Muy Baja",BA415="Mayor"),AND(AY415="Baja",BA415="Mayor"),AND(AY415="Media",BA415="Mayor"),AND(AY415="Alta",BA415="Moderado"),AND(AY415="Alta",BA415="Mayor"),AND(AY415="Muy Alta",BA415="Leve"),AND(AY415="Muy Alta",BA415="Menor"),AND(AY415="Muy Alta",BA415="Moderado"),AND(AY415="Muy Alta",BA415="Mayor")),"Alto",IF(OR(AND(AY415="Muy Baja",BA415="Catastrófico"),AND(AY415="Baja",BA415="Catastrófico"),AND(AY415="Media",BA415="Catastrófico"),AND(AY415="Alta",BA415="Catastrófico"),AND(AY415="Muy Alta",BA415="Catastrófico")),"Extremo",""))))</f>
        <v>Alto</v>
      </c>
      <c r="BC412" s="159" t="str" cm="1">
        <f t="array" ref="BC412">_xlfn.IFS(BB412="Bajo","Aceptar",BB412="Moderado","Reducir",BB412="Alto","Reducir",BB412="Extremo","Reducir")</f>
        <v>Reducir</v>
      </c>
      <c r="BD412" s="197" t="str" cm="1">
        <f t="array" ref="BD412">_xlfn.IFS(BC412="Aceptar","No",BC412="Reducir","Si")</f>
        <v>Si</v>
      </c>
      <c r="BE412" s="20" t="str">
        <f>CONCATENATE(J412," Acción preventiva"," 1")</f>
        <v>APJUR 67 Acción preventiva 1</v>
      </c>
      <c r="BF412" s="22" t="s">
        <v>478</v>
      </c>
      <c r="BG412" s="22" t="s">
        <v>488</v>
      </c>
      <c r="BH412" s="22" t="s">
        <v>489</v>
      </c>
      <c r="BI412" s="20">
        <f t="shared" si="2130"/>
        <v>2</v>
      </c>
      <c r="BJ412" s="20"/>
      <c r="BK412" s="20"/>
      <c r="BL412" s="20"/>
      <c r="BM412" s="20"/>
      <c r="BN412" s="20"/>
      <c r="BO412" s="20">
        <v>1</v>
      </c>
      <c r="BP412" s="20"/>
      <c r="BQ412" s="20"/>
      <c r="BR412" s="20"/>
      <c r="BS412" s="20"/>
      <c r="BT412" s="20">
        <v>1</v>
      </c>
      <c r="BU412" s="20"/>
      <c r="BV412" s="200">
        <f t="shared" si="2108"/>
        <v>0</v>
      </c>
      <c r="BW412" s="37"/>
      <c r="BX412" s="37"/>
      <c r="BY412" s="37"/>
      <c r="BZ412" s="37"/>
      <c r="CA412" s="37"/>
      <c r="CB412" s="37"/>
      <c r="CC412" s="37"/>
      <c r="CD412" s="37"/>
      <c r="CE412" s="37"/>
      <c r="CF412" s="37"/>
      <c r="CG412" s="37"/>
      <c r="CH412" s="37"/>
      <c r="CI412" s="37">
        <f t="shared" si="2085"/>
        <v>0</v>
      </c>
      <c r="CJ412" s="38"/>
      <c r="CK412" s="23"/>
      <c r="CL412" s="24"/>
      <c r="CM412" s="166">
        <f t="shared" ref="CM412" si="2152">+AD412</f>
        <v>8760</v>
      </c>
      <c r="CN412" s="25">
        <f t="shared" ref="CN412" si="2153">1-(CL412/CM412)</f>
        <v>1</v>
      </c>
      <c r="CO412" s="23" t="str" cm="1">
        <f t="array" ref="CO412">+_xlfn.IFS(CN412&lt;0.8,"Cambio",CN412&lt;0.9,"Revisión de control",CN412&gt;0.89,"Se mantiene")</f>
        <v>Se mantiene</v>
      </c>
      <c r="CP412" s="144"/>
      <c r="CQ412" s="144"/>
      <c r="CR412" s="144"/>
      <c r="CS412" s="144"/>
      <c r="CT412" s="25">
        <f t="shared" si="2133"/>
        <v>1</v>
      </c>
    </row>
    <row r="413" spans="1:98" ht="60" customHeight="1" x14ac:dyDescent="0.35">
      <c r="A413" s="147" t="s">
        <v>476</v>
      </c>
      <c r="B413" s="170"/>
      <c r="C413" s="149" t="s">
        <v>163</v>
      </c>
      <c r="D413" s="173"/>
      <c r="E413" s="176"/>
      <c r="F413" s="173"/>
      <c r="G413" s="208"/>
      <c r="H413" s="157"/>
      <c r="I413" s="182"/>
      <c r="J413" s="160"/>
      <c r="K413" s="160"/>
      <c r="L413" s="184"/>
      <c r="M413" s="186"/>
      <c r="N413" s="189"/>
      <c r="O413" s="192"/>
      <c r="P413" s="182"/>
      <c r="Q413" s="192"/>
      <c r="R413" s="182"/>
      <c r="S413" s="182"/>
      <c r="T413" s="182"/>
      <c r="U413" s="157"/>
      <c r="V413" s="162"/>
      <c r="W413" s="162"/>
      <c r="X413" s="194"/>
      <c r="Y413" s="160"/>
      <c r="Z413" s="160"/>
      <c r="AA413" s="164"/>
      <c r="AB413" s="164"/>
      <c r="AC413" s="164"/>
      <c r="AD413" s="195"/>
      <c r="AE413" s="157"/>
      <c r="AF413" s="158"/>
      <c r="AG413" s="157"/>
      <c r="AH413" s="157"/>
      <c r="AI413" s="158"/>
      <c r="AJ413" s="157"/>
      <c r="AK413" s="196"/>
      <c r="AL413" s="20" t="str">
        <f>CONCATENATE(J412," Control"," 2")</f>
        <v>APJUR 67 Control 2</v>
      </c>
      <c r="AM413" s="22" t="s">
        <v>1618</v>
      </c>
      <c r="AN413" s="22" t="s">
        <v>1623</v>
      </c>
      <c r="AO413" s="22" t="s">
        <v>1624</v>
      </c>
      <c r="AP413" s="22" t="str">
        <f t="shared" ref="AP413:AP427" si="2154">CONCATENATE(AM413," ",AN413," a través de ",AO413)</f>
        <v>La OFICINA JURÍDICA prioriza el proceso judicial que venció los términos a través de la identificación y análisis de anomalías en la gestión de los requerimientos, subsanar las fallas detectadas y emitir las respuestas pendientes de manera inmediata</v>
      </c>
      <c r="AQ413" s="20" t="s">
        <v>55</v>
      </c>
      <c r="AR413" s="20" t="str">
        <f t="shared" si="2125"/>
        <v>Impacto</v>
      </c>
      <c r="AS413" s="20" t="s">
        <v>56</v>
      </c>
      <c r="AT413" s="20" t="str">
        <f t="shared" si="2126"/>
        <v>25%</v>
      </c>
      <c r="AU413" s="20" t="s">
        <v>5</v>
      </c>
      <c r="AV413" s="20" t="s">
        <v>2</v>
      </c>
      <c r="AW413" s="20" t="s">
        <v>3</v>
      </c>
      <c r="AX413" s="21">
        <f t="shared" ref="AX413:AX415" si="2155">+IF(AR413="Probabilidad",AX412-(AX412*AT413),AX412)</f>
        <v>0.7</v>
      </c>
      <c r="AY413" s="20" t="str">
        <f t="shared" si="1794"/>
        <v>Alta</v>
      </c>
      <c r="AZ413" s="21">
        <f t="shared" ref="AZ413:AZ415" si="2156">+IF(AR413="Impacto",AZ412-(AZ412*AT413),AZ412)</f>
        <v>0.75</v>
      </c>
      <c r="BA413" s="20" t="str">
        <f t="shared" si="1796"/>
        <v>Mayor</v>
      </c>
      <c r="BB413" s="160"/>
      <c r="BC413" s="160"/>
      <c r="BD413" s="198"/>
      <c r="BE413" s="20" t="str">
        <f>CONCATENATE(J412," Acción preventiva"," 2")</f>
        <v>APJUR 67 Acción preventiva 2</v>
      </c>
      <c r="BF413" s="22"/>
      <c r="BG413" s="22"/>
      <c r="BH413" s="22"/>
      <c r="BI413" s="20">
        <f t="shared" si="2130"/>
        <v>0</v>
      </c>
      <c r="BJ413" s="20"/>
      <c r="BK413" s="20"/>
      <c r="BL413" s="20"/>
      <c r="BM413" s="20"/>
      <c r="BN413" s="20"/>
      <c r="BO413" s="20"/>
      <c r="BP413" s="20"/>
      <c r="BQ413" s="20"/>
      <c r="BR413" s="20"/>
      <c r="BS413" s="20"/>
      <c r="BT413" s="20"/>
      <c r="BU413" s="20"/>
      <c r="BV413" s="200"/>
      <c r="BW413" s="37"/>
      <c r="BX413" s="37"/>
      <c r="BY413" s="37"/>
      <c r="BZ413" s="37"/>
      <c r="CA413" s="37"/>
      <c r="CB413" s="37"/>
      <c r="CC413" s="37"/>
      <c r="CD413" s="37"/>
      <c r="CE413" s="37"/>
      <c r="CF413" s="37"/>
      <c r="CG413" s="37"/>
      <c r="CH413" s="37"/>
      <c r="CI413" s="37">
        <f t="shared" si="2085"/>
        <v>0</v>
      </c>
      <c r="CJ413" s="38"/>
      <c r="CK413" s="23"/>
      <c r="CL413" s="24"/>
      <c r="CM413" s="167"/>
      <c r="CN413" s="25">
        <f t="shared" ref="CN413" si="2157">1-(CL413/CM412)</f>
        <v>1</v>
      </c>
      <c r="CO413" s="23" t="str" cm="1">
        <f t="array" ref="CO413">+_xlfn.IFS(CN413&lt;0.8,"Cambio",CN413&lt;0.9,"Revisión de control",CN413&gt;0.89,"Se mantiene")</f>
        <v>Se mantiene</v>
      </c>
      <c r="CP413" s="144"/>
      <c r="CQ413" s="144"/>
      <c r="CR413" s="144"/>
      <c r="CS413" s="144"/>
      <c r="CT413" s="25">
        <f t="shared" si="2133"/>
        <v>1</v>
      </c>
    </row>
    <row r="414" spans="1:98" ht="60" customHeight="1" x14ac:dyDescent="0.35">
      <c r="A414" s="147" t="s">
        <v>476</v>
      </c>
      <c r="B414" s="170"/>
      <c r="C414" s="149" t="s">
        <v>163</v>
      </c>
      <c r="D414" s="173"/>
      <c r="E414" s="176"/>
      <c r="F414" s="173"/>
      <c r="G414" s="208"/>
      <c r="H414" s="157"/>
      <c r="I414" s="182"/>
      <c r="J414" s="160"/>
      <c r="K414" s="160"/>
      <c r="L414" s="184"/>
      <c r="M414" s="186"/>
      <c r="N414" s="189"/>
      <c r="O414" s="192"/>
      <c r="P414" s="182"/>
      <c r="Q414" s="192"/>
      <c r="R414" s="182"/>
      <c r="S414" s="182"/>
      <c r="T414" s="182"/>
      <c r="U414" s="157"/>
      <c r="V414" s="162"/>
      <c r="W414" s="162"/>
      <c r="X414" s="194"/>
      <c r="Y414" s="160"/>
      <c r="Z414" s="160"/>
      <c r="AA414" s="164"/>
      <c r="AB414" s="164"/>
      <c r="AC414" s="164"/>
      <c r="AD414" s="195"/>
      <c r="AE414" s="157"/>
      <c r="AF414" s="158"/>
      <c r="AG414" s="157"/>
      <c r="AH414" s="157"/>
      <c r="AI414" s="158"/>
      <c r="AJ414" s="157"/>
      <c r="AK414" s="196"/>
      <c r="AL414" s="20" t="str">
        <f>CONCATENATE(J412," Control"," 3")</f>
        <v>APJUR 67 Control 3</v>
      </c>
      <c r="AM414" s="22"/>
      <c r="AN414" s="22"/>
      <c r="AO414" s="22"/>
      <c r="AP414" s="22" t="str">
        <f t="shared" si="2154"/>
        <v xml:space="preserve">  a través de </v>
      </c>
      <c r="AQ414" s="20"/>
      <c r="AR414" s="20" t="str">
        <f t="shared" si="2125"/>
        <v/>
      </c>
      <c r="AS414" s="20"/>
      <c r="AT414" s="20" t="str">
        <f t="shared" si="2126"/>
        <v/>
      </c>
      <c r="AU414" s="20"/>
      <c r="AV414" s="20"/>
      <c r="AW414" s="20"/>
      <c r="AX414" s="21">
        <f t="shared" si="2155"/>
        <v>0.7</v>
      </c>
      <c r="AY414" s="20" t="str">
        <f t="shared" si="1794"/>
        <v>Alta</v>
      </c>
      <c r="AZ414" s="21">
        <f t="shared" si="2156"/>
        <v>0.75</v>
      </c>
      <c r="BA414" s="20" t="str">
        <f t="shared" si="1796"/>
        <v>Mayor</v>
      </c>
      <c r="BB414" s="160"/>
      <c r="BC414" s="160"/>
      <c r="BD414" s="198"/>
      <c r="BE414" s="20" t="str">
        <f>CONCATENATE(J412," Acción preventiva"," 3")</f>
        <v>APJUR 67 Acción preventiva 3</v>
      </c>
      <c r="BF414" s="22"/>
      <c r="BG414" s="22"/>
      <c r="BH414" s="22"/>
      <c r="BI414" s="20">
        <f t="shared" si="2130"/>
        <v>0</v>
      </c>
      <c r="BJ414" s="20"/>
      <c r="BK414" s="20"/>
      <c r="BL414" s="20"/>
      <c r="BM414" s="20"/>
      <c r="BN414" s="20"/>
      <c r="BO414" s="20"/>
      <c r="BP414" s="20"/>
      <c r="BQ414" s="20"/>
      <c r="BR414" s="20"/>
      <c r="BS414" s="20"/>
      <c r="BT414" s="20"/>
      <c r="BU414" s="20"/>
      <c r="BV414" s="200"/>
      <c r="BW414" s="37"/>
      <c r="BX414" s="37"/>
      <c r="BY414" s="37"/>
      <c r="BZ414" s="37"/>
      <c r="CA414" s="37"/>
      <c r="CB414" s="37"/>
      <c r="CC414" s="37"/>
      <c r="CD414" s="37"/>
      <c r="CE414" s="37"/>
      <c r="CF414" s="37"/>
      <c r="CG414" s="37"/>
      <c r="CH414" s="37"/>
      <c r="CI414" s="37">
        <f t="shared" si="2085"/>
        <v>0</v>
      </c>
      <c r="CJ414" s="38"/>
      <c r="CK414" s="23"/>
      <c r="CL414" s="24"/>
      <c r="CM414" s="167"/>
      <c r="CN414" s="25">
        <f t="shared" ref="CN414" si="2158">1-(CL414/CM412)</f>
        <v>1</v>
      </c>
      <c r="CO414" s="23" t="str" cm="1">
        <f t="array" ref="CO414">+_xlfn.IFS(CN414&lt;0.8,"Cambio",CN414&lt;0.9,"Revisión de control",CN414&gt;0.89,"Se mantiene")</f>
        <v>Se mantiene</v>
      </c>
      <c r="CP414" s="144"/>
      <c r="CQ414" s="144"/>
      <c r="CR414" s="144"/>
      <c r="CS414" s="144"/>
      <c r="CT414" s="25">
        <f t="shared" si="2133"/>
        <v>1</v>
      </c>
    </row>
    <row r="415" spans="1:98" ht="60" customHeight="1" x14ac:dyDescent="0.35">
      <c r="A415" s="147" t="s">
        <v>476</v>
      </c>
      <c r="B415" s="171"/>
      <c r="C415" s="149" t="s">
        <v>163</v>
      </c>
      <c r="D415" s="174"/>
      <c r="E415" s="177"/>
      <c r="F415" s="174"/>
      <c r="G415" s="208"/>
      <c r="H415" s="157"/>
      <c r="I415" s="183"/>
      <c r="J415" s="161"/>
      <c r="K415" s="161"/>
      <c r="L415" s="184"/>
      <c r="M415" s="187"/>
      <c r="N415" s="190"/>
      <c r="O415" s="193"/>
      <c r="P415" s="183"/>
      <c r="Q415" s="193"/>
      <c r="R415" s="183"/>
      <c r="S415" s="183"/>
      <c r="T415" s="183"/>
      <c r="U415" s="157"/>
      <c r="V415" s="162"/>
      <c r="W415" s="162"/>
      <c r="X415" s="194"/>
      <c r="Y415" s="161"/>
      <c r="Z415" s="161"/>
      <c r="AA415" s="165"/>
      <c r="AB415" s="165"/>
      <c r="AC415" s="165"/>
      <c r="AD415" s="195"/>
      <c r="AE415" s="157"/>
      <c r="AF415" s="158"/>
      <c r="AG415" s="157"/>
      <c r="AH415" s="157"/>
      <c r="AI415" s="158"/>
      <c r="AJ415" s="157"/>
      <c r="AK415" s="196"/>
      <c r="AL415" s="20" t="str">
        <f>CONCATENATE(J412," Control"," 4")</f>
        <v>APJUR 67 Control 4</v>
      </c>
      <c r="AM415" s="22"/>
      <c r="AN415" s="22"/>
      <c r="AO415" s="22"/>
      <c r="AP415" s="22" t="str">
        <f t="shared" si="2154"/>
        <v xml:space="preserve">  a través de </v>
      </c>
      <c r="AQ415" s="20"/>
      <c r="AR415" s="20" t="str">
        <f t="shared" si="2125"/>
        <v/>
      </c>
      <c r="AS415" s="20"/>
      <c r="AT415" s="20" t="str">
        <f t="shared" si="2126"/>
        <v/>
      </c>
      <c r="AU415" s="20"/>
      <c r="AV415" s="20"/>
      <c r="AW415" s="20"/>
      <c r="AX415" s="21">
        <f t="shared" si="2155"/>
        <v>0.7</v>
      </c>
      <c r="AY415" s="20" t="str">
        <f t="shared" si="1794"/>
        <v>Alta</v>
      </c>
      <c r="AZ415" s="21">
        <f t="shared" si="2156"/>
        <v>0.75</v>
      </c>
      <c r="BA415" s="20" t="str">
        <f t="shared" si="1796"/>
        <v>Mayor</v>
      </c>
      <c r="BB415" s="161"/>
      <c r="BC415" s="161"/>
      <c r="BD415" s="199"/>
      <c r="BE415" s="20" t="str">
        <f>CONCATENATE(J412," Acción preventiva"," 4")</f>
        <v>APJUR 67 Acción preventiva 4</v>
      </c>
      <c r="BF415" s="22"/>
      <c r="BG415" s="22"/>
      <c r="BH415" s="22"/>
      <c r="BI415" s="20">
        <f t="shared" si="2130"/>
        <v>0</v>
      </c>
      <c r="BJ415" s="20"/>
      <c r="BK415" s="20"/>
      <c r="BL415" s="20"/>
      <c r="BM415" s="20"/>
      <c r="BN415" s="20"/>
      <c r="BO415" s="20"/>
      <c r="BP415" s="20"/>
      <c r="BQ415" s="20"/>
      <c r="BR415" s="20"/>
      <c r="BS415" s="20"/>
      <c r="BT415" s="20"/>
      <c r="BU415" s="20"/>
      <c r="BV415" s="200"/>
      <c r="BW415" s="37"/>
      <c r="BX415" s="37"/>
      <c r="BY415" s="37"/>
      <c r="BZ415" s="37"/>
      <c r="CA415" s="37"/>
      <c r="CB415" s="37"/>
      <c r="CC415" s="37"/>
      <c r="CD415" s="37"/>
      <c r="CE415" s="37"/>
      <c r="CF415" s="37"/>
      <c r="CG415" s="37"/>
      <c r="CH415" s="37"/>
      <c r="CI415" s="37">
        <f t="shared" si="2085"/>
        <v>0</v>
      </c>
      <c r="CJ415" s="38"/>
      <c r="CK415" s="23"/>
      <c r="CL415" s="24"/>
      <c r="CM415" s="168"/>
      <c r="CN415" s="25">
        <f t="shared" ref="CN415" si="2159">1-(CL415/CM412)</f>
        <v>1</v>
      </c>
      <c r="CO415" s="23" t="str" cm="1">
        <f t="array" ref="CO415">+_xlfn.IFS(CN415&lt;0.8,"Cambio",CN415&lt;0.9,"Revisión de control",CN415&gt;0.89,"Se mantiene")</f>
        <v>Se mantiene</v>
      </c>
      <c r="CP415" s="144"/>
      <c r="CQ415" s="144"/>
      <c r="CR415" s="144"/>
      <c r="CS415" s="144"/>
      <c r="CT415" s="25">
        <f t="shared" si="2133"/>
        <v>1</v>
      </c>
    </row>
    <row r="416" spans="1:98" ht="60" hidden="1" customHeight="1" x14ac:dyDescent="0.35">
      <c r="A416" s="147"/>
      <c r="B416" s="227" t="s">
        <v>162</v>
      </c>
      <c r="C416" s="149" t="s">
        <v>163</v>
      </c>
      <c r="D416" s="172" t="str">
        <f>VLOOKUP(B416,Datos!$B$65:$F$80,3,FALSE)</f>
        <v>Asesorar y dar soporte jurídico a las diferentes dependencias ,a través de la emisión de conceptos y  demás soportes legales que sean necesarios, así como realizar todas las actuaciones tendientes a la debida defensa de los intereses de la entidad.</v>
      </c>
      <c r="E416" s="175" t="str">
        <f>VLOOKUP(B416,Datos!$B$65:$F$80,5,FALSE)</f>
        <v>La posibilidad de incumplir con la adecuada actuación de la defensa jurídica ante los intereses de la entidad y la desatención en la asesoría de soporte jurídico a las solicitudes que reciban</v>
      </c>
      <c r="F416" s="172" t="str">
        <f>VLOOKUP(B416,Datos!$B$65:$F$80,4,FALSE)</f>
        <v>Desde la asesoría jurídica al Director y demás dependencias, hasta las actuaciones judiciales tendientes a la debida defensa de los intereses de la entidad.</v>
      </c>
      <c r="G416" s="208" t="s">
        <v>668</v>
      </c>
      <c r="H416" s="157"/>
      <c r="I416" s="181">
        <f t="shared" ref="I416" si="2160">IF(K416="",0,1)</f>
        <v>0</v>
      </c>
      <c r="J416" s="159" t="str">
        <f t="shared" ref="J416" si="2161">CONCATENATE(C416," ",K416)</f>
        <v xml:space="preserve">APJUR </v>
      </c>
      <c r="K416" s="159"/>
      <c r="L416" s="184"/>
      <c r="M416" s="185">
        <f ca="1">+TODAY()-L416</f>
        <v>46151</v>
      </c>
      <c r="N416" s="188"/>
      <c r="O416" s="191"/>
      <c r="P416" s="181" t="e">
        <f>VLOOKUP(O416,Datos!$B$20:$D$25,3,FALSE)</f>
        <v>#N/A</v>
      </c>
      <c r="Q416" s="191"/>
      <c r="R416" s="181" t="e">
        <f>VLOOKUP(Q416,Datos!$C$20:$D$25,2,FALSE)</f>
        <v>#N/A</v>
      </c>
      <c r="S416" s="181" t="e">
        <f t="shared" ref="S416" si="2162">+IF(P416="",R416,IF(R416="",P416,IF(P416&gt;R416,P416,R416)))</f>
        <v>#N/A</v>
      </c>
      <c r="T416" s="181" t="e" cm="1">
        <f t="array" ref="T416">_xlfn.IFS(S416=P416,O416,S416=R416,Q416)</f>
        <v>#N/A</v>
      </c>
      <c r="U416" s="157"/>
      <c r="V416" s="162"/>
      <c r="W416" s="162"/>
      <c r="X416" s="194" t="str">
        <f t="shared" ref="X416" si="2163">CONCATENATE("Posibilidad de"," ",U416," ",V416," debido ",W416)</f>
        <v xml:space="preserve">Posibilidad de   debido </v>
      </c>
      <c r="Y416" s="159"/>
      <c r="Z416" s="159"/>
      <c r="AA416" s="163"/>
      <c r="AB416" s="163"/>
      <c r="AC416" s="163"/>
      <c r="AD416" s="195"/>
      <c r="AE416" s="157" t="str">
        <f t="shared" ref="AE416" si="2164">IF(AD416&lt;=0,"",IF(AD416&lt;=2,"Muy Baja",IF(AD416&lt;=24,"Baja",IF(AD416&lt;=500,"Media",IF(AD416&lt;=5000,"Alta","Muy Alta")))))</f>
        <v/>
      </c>
      <c r="AF416" s="158" t="str">
        <f t="shared" ref="AF416" si="2165">IF(AE416="","",IF(AE416="Muy Baja",0.2,IF(AE416="Baja",0.4,IF(AE416="Media",0.6,IF(AE416="Alta",0.8,IF(AE416="Muy Alta",1,))))))</f>
        <v/>
      </c>
      <c r="AG416" s="158" t="e">
        <f t="shared" ref="AG416" si="2166">+T416</f>
        <v>#N/A</v>
      </c>
      <c r="AH416" s="157" t="e" cm="1">
        <f t="array" ref="AH416">_xlfn.IFS(AG416=Datos!$C$6,"Leve",AG416=Datos!$D$6,"Leve",AG416=Datos!$C$7,"Menor",AG416=Datos!$D$7,"Menor",AG416=Datos!$C$8,"Moderado",AG416=Datos!$D$8,"Moderado",AG416=Datos!$C$9,"Mayor",AG416=Datos!$D$9,"Mayor",AG416=Datos!$C$10,"Catastrófico",AG416=Datos!$D$10,"Catastrófico")</f>
        <v>#N/A</v>
      </c>
      <c r="AI416" s="158" t="e">
        <f t="shared" ref="AI416" si="2167">IF(AH416="","",IF(AH416="Leve",0.2,IF(AH416="Menor",0.4,IF(AH416="Moderado",0.6,IF(AH416="Mayor",0.8,IF(AH416="Catastrófico",1,))))))</f>
        <v>#N/A</v>
      </c>
      <c r="AJ416" s="157" t="e">
        <f t="shared" ref="AJ416" si="2168">IF(OR(AND(AE416="Muy Baja",AH416="Leve"),AND(AE416="Muy Baja",AH416="Menor"),AND(AE416="Baja",AH416="Leve")),"Bajo",IF(OR(AND(AE416="Muy baja",AH416="Moderado"),AND(AE416="Baja",AH416="Menor"),AND(AE416="Baja",AH416="Moderado"),AND(AE416="Media",AH416="Leve"),AND(AE416="Media",AH416="Menor"),AND(AE416="Media",AH416="Moderado"),AND(AE416="Alta",AH416="Leve"),AND(AE416="Alta",AH416="Menor")),"Moderado",IF(OR(AND(AE416="Muy Baja",AH416="Mayor"),AND(AE416="Baja",AH416="Mayor"),AND(AE416="Media",AH416="Mayor"),AND(AE416="Alta",AH416="Moderado"),AND(AE416="Alta",AH416="Mayor"),AND(AE416="Muy Alta",AH416="Leve"),AND(AE416="Muy Alta",AH416="Menor"),AND(AE416="Muy Alta",AH416="Moderado"),AND(AE416="Muy Alta",AH416="Mayor")),"Alto",IF(OR(AND(AE416="Muy Baja",AH416="Catastrófico"),AND(AE416="Baja",AH416="Catastrófico"),AND(AE416="Media",AH416="Catastrófico"),AND(AE416="Alta",AH416="Catastrófico"),AND(AE416="Muy Alta",AH416="Catastrófico")),"Extremo",""))))</f>
        <v>#N/A</v>
      </c>
      <c r="AK416" s="196" t="e" cm="1">
        <f t="array" ref="AK416">_xlfn.IFS(AJ416="Bajo","Aceptar",AJ416="Moderado","Reducir",AJ416="Alto","Reducir",AJ416="Extremo","Reducir")</f>
        <v>#N/A</v>
      </c>
      <c r="AL416" s="20" t="str">
        <f>CONCATENATE(J416," Control"," 1")</f>
        <v>APJUR  Control 1</v>
      </c>
      <c r="AM416" s="22"/>
      <c r="AN416" s="22"/>
      <c r="AO416" s="22"/>
      <c r="AP416" s="22" t="str">
        <f>CONCATENATE(AM416," ",AN416," a través de ",AO416)</f>
        <v xml:space="preserve">  a través de </v>
      </c>
      <c r="AQ416" s="20"/>
      <c r="AR416" s="20" t="str">
        <f t="shared" ref="AR416:AR423" si="2169">IF(OR(AQ416="Preventivo",AQ416="Detectivo"),"Probabilidad",IF(AQ416="Correctivo","Impacto",""))</f>
        <v/>
      </c>
      <c r="AS416" s="20"/>
      <c r="AT416" s="20" t="str">
        <f t="shared" ref="AT416:AT423" si="2170">IF(AND(AQ416="Preventivo",AS416="Automático"),"50%",IF(AND(AQ416="Preventivo",AS416="Manual"),"40%",IF(AND(AQ416="Detectivo",AS416="Automático"),"40%",IF(AND(AQ416="Detectivo",AS416="Manual"),"30%",IF(AND(AQ416="Correctivo",AS416="Automático"),"35%",IF(AND(AQ416="Correctivo",AS416="Manual"),"25%",""))))))</f>
        <v/>
      </c>
      <c r="AU416" s="20"/>
      <c r="AV416" s="20"/>
      <c r="AW416" s="20"/>
      <c r="AX416" s="21" t="str">
        <f t="shared" ref="AX416" si="2171">+IF(AR416="Probabilidad",AF416-(AF416*AT416),AF416)</f>
        <v/>
      </c>
      <c r="AY416" s="20" t="str">
        <f t="shared" si="1794"/>
        <v/>
      </c>
      <c r="AZ416" s="21" t="e">
        <f t="shared" ref="AZ416" si="2172">+IF(AR416="Impacto",AI416-(AI416*AT416),AI416)</f>
        <v>#N/A</v>
      </c>
      <c r="BA416" s="20" t="str">
        <f t="shared" si="1796"/>
        <v/>
      </c>
      <c r="BB416" s="159" t="str">
        <f t="shared" ref="BB416" si="2173">IF(OR(AND(AY419="Muy Baja",BA419="Leve"),AND(AY419="Muy Baja",BA419="Menor"),AND(AY419="Baja",BA419="Leve")),"Bajo",IF(OR(AND(AY419="Muy baja",BA419="Moderado"),AND(AY419="Baja",BA419="Menor"),AND(AY419="Baja",BA419="Moderado"),AND(AY419="Media",BA419="Leve"),AND(AY419="Media",BA419="Menor"),AND(AY419="Media",BA419="Moderado"),AND(AY419="Alta",BA419="Leve"),AND(AY419="Alta",BA419="Menor")),"Moderado",IF(OR(AND(AY419="Muy Baja",BA419="Mayor"),AND(AY419="Baja",BA419="Mayor"),AND(AY419="Media",BA419="Mayor"),AND(AY419="Alta",BA419="Moderado"),AND(AY419="Alta",BA419="Mayor"),AND(AY419="Muy Alta",BA419="Leve"),AND(AY419="Muy Alta",BA419="Menor"),AND(AY419="Muy Alta",BA419="Moderado"),AND(AY419="Muy Alta",BA419="Mayor")),"Alto",IF(OR(AND(AY419="Muy Baja",BA419="Catastrófico"),AND(AY419="Baja",BA419="Catastrófico"),AND(AY419="Media",BA419="Catastrófico"),AND(AY419="Alta",BA419="Catastrófico"),AND(AY419="Muy Alta",BA419="Catastrófico")),"Extremo",""))))</f>
        <v/>
      </c>
      <c r="BC416" s="159" t="e" cm="1">
        <f t="array" ref="BC416">_xlfn.IFS(BB416="Bajo","Aceptar",BB416="Moderado","Reducir",BB416="Alto","Reducir",BB416="Extremo","Reducir")</f>
        <v>#N/A</v>
      </c>
      <c r="BD416" s="197" t="e" cm="1">
        <f t="array" ref="BD416">_xlfn.IFS(BC416="Aceptar","No",BC416="Reducir","Si")</f>
        <v>#N/A</v>
      </c>
      <c r="BE416" s="20" t="str">
        <f>CONCATENATE(J416," Acción preventiva"," 1")</f>
        <v>APJUR  Acción preventiva 1</v>
      </c>
      <c r="BF416" s="22"/>
      <c r="BG416" s="22"/>
      <c r="BH416" s="22"/>
      <c r="BI416" s="20">
        <f t="shared" ref="BI416:BI423" si="2174">+SUM(BJ416:BU416)</f>
        <v>0</v>
      </c>
      <c r="BJ416" s="20"/>
      <c r="BK416" s="20"/>
      <c r="BL416" s="20"/>
      <c r="BM416" s="20"/>
      <c r="BN416" s="20"/>
      <c r="BO416" s="20"/>
      <c r="BP416" s="20"/>
      <c r="BQ416" s="20"/>
      <c r="BR416" s="20"/>
      <c r="BS416" s="20"/>
      <c r="BT416" s="20"/>
      <c r="BU416" s="20"/>
      <c r="BV416" s="200"/>
      <c r="BW416" s="37"/>
      <c r="BX416" s="37"/>
      <c r="BY416" s="37"/>
      <c r="BZ416" s="37"/>
      <c r="CA416" s="37"/>
      <c r="CB416" s="37"/>
      <c r="CC416" s="37"/>
      <c r="CD416" s="37"/>
      <c r="CE416" s="37"/>
      <c r="CF416" s="37"/>
      <c r="CG416" s="37"/>
      <c r="CH416" s="37"/>
      <c r="CI416" s="37">
        <f t="shared" si="2085"/>
        <v>0</v>
      </c>
      <c r="CJ416" s="38"/>
      <c r="CK416" s="23"/>
      <c r="CL416" s="24"/>
      <c r="CM416" s="166">
        <f t="shared" ref="CM416" si="2175">+AD416</f>
        <v>0</v>
      </c>
      <c r="CN416" s="25" t="e">
        <f t="shared" ref="CN416" si="2176">1-(CL416/CM416)</f>
        <v>#DIV/0!</v>
      </c>
      <c r="CO416" s="23" t="e" cm="1">
        <f t="array" ref="CO416">+_xlfn.IFS(CN416&lt;0.8,"Cambio",CN416&lt;0.9,"Revisión de control",CN416&gt;0.89,"Se mantiene")</f>
        <v>#DIV/0!</v>
      </c>
      <c r="CP416" s="144"/>
      <c r="CQ416" s="144"/>
      <c r="CR416" s="144"/>
      <c r="CS416" s="144"/>
      <c r="CT416" s="25">
        <f>(_xlfn.IFS(CK416="",1,CK416="SI",0)+_xlfn.IFS(CP416="",1,CP416="SI",1,CP416="NO",0)+_xlfn.IFS(CQ416="",1,CQ416="SI",1,CQ416="NO",0)+_xlfn.IFS(CR416="",1,CR416="SI",1,CR416="NO",0)+_xlfn.IFS(CS416="",1,CS416="SI",1,CS416="NO",0))/5</f>
        <v>1</v>
      </c>
    </row>
    <row r="417" spans="1:98" ht="60" hidden="1" customHeight="1" x14ac:dyDescent="0.35">
      <c r="A417" s="147"/>
      <c r="B417" s="228"/>
      <c r="C417" s="149" t="s">
        <v>163</v>
      </c>
      <c r="D417" s="173"/>
      <c r="E417" s="176"/>
      <c r="F417" s="173"/>
      <c r="G417" s="208"/>
      <c r="H417" s="157"/>
      <c r="I417" s="182"/>
      <c r="J417" s="160"/>
      <c r="K417" s="160"/>
      <c r="L417" s="184"/>
      <c r="M417" s="186"/>
      <c r="N417" s="189"/>
      <c r="O417" s="192"/>
      <c r="P417" s="182"/>
      <c r="Q417" s="192"/>
      <c r="R417" s="182"/>
      <c r="S417" s="182"/>
      <c r="T417" s="182"/>
      <c r="U417" s="157"/>
      <c r="V417" s="162"/>
      <c r="W417" s="162"/>
      <c r="X417" s="194"/>
      <c r="Y417" s="160"/>
      <c r="Z417" s="160"/>
      <c r="AA417" s="164"/>
      <c r="AB417" s="164"/>
      <c r="AC417" s="164"/>
      <c r="AD417" s="195"/>
      <c r="AE417" s="157"/>
      <c r="AF417" s="158"/>
      <c r="AG417" s="157"/>
      <c r="AH417" s="157"/>
      <c r="AI417" s="158"/>
      <c r="AJ417" s="157"/>
      <c r="AK417" s="196"/>
      <c r="AL417" s="20" t="str">
        <f>CONCATENATE(J416," Control"," 2")</f>
        <v>APJUR  Control 2</v>
      </c>
      <c r="AM417" s="22"/>
      <c r="AN417" s="22"/>
      <c r="AO417" s="22"/>
      <c r="AP417" s="22" t="str">
        <f>CONCATENATE(AM417," ",AN417," a través de ",AO417)</f>
        <v xml:space="preserve">  a través de </v>
      </c>
      <c r="AQ417" s="20"/>
      <c r="AR417" s="20" t="str">
        <f t="shared" si="2169"/>
        <v/>
      </c>
      <c r="AS417" s="20"/>
      <c r="AT417" s="20" t="str">
        <f t="shared" si="2170"/>
        <v/>
      </c>
      <c r="AU417" s="20"/>
      <c r="AV417" s="20"/>
      <c r="AW417" s="20"/>
      <c r="AX417" s="21" t="str">
        <f t="shared" ref="AX417:AX419" si="2177">+IF(AR417="Probabilidad",AX416-(AX416*AT417),AX416)</f>
        <v/>
      </c>
      <c r="AY417" s="20" t="str">
        <f t="shared" si="1794"/>
        <v/>
      </c>
      <c r="AZ417" s="21" t="e">
        <f t="shared" ref="AZ417:AZ419" si="2178">+IF(AR417="Impacto",AZ416-(AZ416*AT417),AZ416)</f>
        <v>#N/A</v>
      </c>
      <c r="BA417" s="20" t="str">
        <f t="shared" si="1796"/>
        <v/>
      </c>
      <c r="BB417" s="160"/>
      <c r="BC417" s="160"/>
      <c r="BD417" s="198"/>
      <c r="BE417" s="20" t="str">
        <f>CONCATENATE(J416," Acción preventiva"," 2")</f>
        <v>APJUR  Acción preventiva 2</v>
      </c>
      <c r="BF417" s="22"/>
      <c r="BG417" s="22"/>
      <c r="BH417" s="22"/>
      <c r="BI417" s="20">
        <f t="shared" si="2174"/>
        <v>0</v>
      </c>
      <c r="BJ417" s="20"/>
      <c r="BK417" s="20"/>
      <c r="BL417" s="20"/>
      <c r="BM417" s="20"/>
      <c r="BN417" s="20"/>
      <c r="BO417" s="20"/>
      <c r="BP417" s="20"/>
      <c r="BQ417" s="20"/>
      <c r="BR417" s="20"/>
      <c r="BS417" s="20"/>
      <c r="BT417" s="20"/>
      <c r="BU417" s="20"/>
      <c r="BV417" s="200"/>
      <c r="BW417" s="37"/>
      <c r="BX417" s="37"/>
      <c r="BY417" s="37"/>
      <c r="BZ417" s="37"/>
      <c r="CA417" s="37"/>
      <c r="CB417" s="37"/>
      <c r="CC417" s="37"/>
      <c r="CD417" s="37"/>
      <c r="CE417" s="37"/>
      <c r="CF417" s="37"/>
      <c r="CG417" s="37"/>
      <c r="CH417" s="37"/>
      <c r="CI417" s="37">
        <f t="shared" si="2085"/>
        <v>0</v>
      </c>
      <c r="CJ417" s="38"/>
      <c r="CK417" s="23"/>
      <c r="CL417" s="24"/>
      <c r="CM417" s="167"/>
      <c r="CN417" s="25" t="e">
        <f t="shared" ref="CN417" si="2179">1-(CL417/CM416)</f>
        <v>#DIV/0!</v>
      </c>
      <c r="CO417" s="23" t="e" cm="1">
        <f t="array" ref="CO417">+_xlfn.IFS(CN417&lt;0.8,"Cambio",CN417&lt;0.9,"Revisión de control",CN417&gt;0.89,"Se mantiene")</f>
        <v>#DIV/0!</v>
      </c>
      <c r="CP417" s="144"/>
      <c r="CQ417" s="144"/>
      <c r="CR417" s="144"/>
      <c r="CS417" s="144"/>
      <c r="CT417" s="25">
        <f>(_xlfn.IFS(CK417="",1,CK417="SI",0)+_xlfn.IFS(CP417="",1,CP417="SI",1,CP417="NO",0)+_xlfn.IFS(CQ417="",1,CQ417="SI",1,CQ417="NO",0)+_xlfn.IFS(CR417="",1,CR417="SI",1,CR417="NO",0)+_xlfn.IFS(CS417="",1,CS417="SI",1,CS417="NO",0))/5</f>
        <v>1</v>
      </c>
    </row>
    <row r="418" spans="1:98" ht="60" hidden="1" customHeight="1" x14ac:dyDescent="0.35">
      <c r="A418" s="147"/>
      <c r="B418" s="228"/>
      <c r="C418" s="149" t="s">
        <v>163</v>
      </c>
      <c r="D418" s="173"/>
      <c r="E418" s="176"/>
      <c r="F418" s="173"/>
      <c r="G418" s="208"/>
      <c r="H418" s="157"/>
      <c r="I418" s="182"/>
      <c r="J418" s="160"/>
      <c r="K418" s="160"/>
      <c r="L418" s="184"/>
      <c r="M418" s="186"/>
      <c r="N418" s="189"/>
      <c r="O418" s="192"/>
      <c r="P418" s="182"/>
      <c r="Q418" s="192"/>
      <c r="R418" s="182"/>
      <c r="S418" s="182"/>
      <c r="T418" s="182"/>
      <c r="U418" s="157"/>
      <c r="V418" s="162"/>
      <c r="W418" s="162"/>
      <c r="X418" s="194"/>
      <c r="Y418" s="160"/>
      <c r="Z418" s="160"/>
      <c r="AA418" s="164"/>
      <c r="AB418" s="164"/>
      <c r="AC418" s="164"/>
      <c r="AD418" s="195"/>
      <c r="AE418" s="157"/>
      <c r="AF418" s="158"/>
      <c r="AG418" s="157"/>
      <c r="AH418" s="157"/>
      <c r="AI418" s="158"/>
      <c r="AJ418" s="157"/>
      <c r="AK418" s="196"/>
      <c r="AL418" s="20" t="str">
        <f>CONCATENATE(J416," Control"," 3")</f>
        <v>APJUR  Control 3</v>
      </c>
      <c r="AM418" s="22"/>
      <c r="AN418" s="22"/>
      <c r="AO418" s="22"/>
      <c r="AP418" s="22" t="str">
        <f>CONCATENATE(AM418," ",AN418," a través de ",AO418)</f>
        <v xml:space="preserve">  a través de </v>
      </c>
      <c r="AQ418" s="20"/>
      <c r="AR418" s="20" t="str">
        <f t="shared" si="2169"/>
        <v/>
      </c>
      <c r="AS418" s="20"/>
      <c r="AT418" s="20" t="str">
        <f t="shared" si="2170"/>
        <v/>
      </c>
      <c r="AU418" s="20"/>
      <c r="AV418" s="20"/>
      <c r="AW418" s="20"/>
      <c r="AX418" s="21" t="str">
        <f t="shared" si="2177"/>
        <v/>
      </c>
      <c r="AY418" s="20" t="str">
        <f t="shared" si="1794"/>
        <v/>
      </c>
      <c r="AZ418" s="21" t="e">
        <f t="shared" si="2178"/>
        <v>#N/A</v>
      </c>
      <c r="BA418" s="20" t="str">
        <f t="shared" si="1796"/>
        <v/>
      </c>
      <c r="BB418" s="160"/>
      <c r="BC418" s="160"/>
      <c r="BD418" s="198"/>
      <c r="BE418" s="20" t="str">
        <f>CONCATENATE(J416," Acción preventiva"," 3")</f>
        <v>APJUR  Acción preventiva 3</v>
      </c>
      <c r="BF418" s="22"/>
      <c r="BG418" s="22"/>
      <c r="BH418" s="22"/>
      <c r="BI418" s="20">
        <f t="shared" si="2174"/>
        <v>0</v>
      </c>
      <c r="BJ418" s="20"/>
      <c r="BK418" s="20"/>
      <c r="BL418" s="20"/>
      <c r="BM418" s="20"/>
      <c r="BN418" s="20"/>
      <c r="BO418" s="20"/>
      <c r="BP418" s="20"/>
      <c r="BQ418" s="20"/>
      <c r="BR418" s="20"/>
      <c r="BS418" s="20"/>
      <c r="BT418" s="20"/>
      <c r="BU418" s="20"/>
      <c r="BV418" s="200"/>
      <c r="BW418" s="37"/>
      <c r="BX418" s="37"/>
      <c r="BY418" s="37"/>
      <c r="BZ418" s="37"/>
      <c r="CA418" s="37"/>
      <c r="CB418" s="37"/>
      <c r="CC418" s="37"/>
      <c r="CD418" s="37"/>
      <c r="CE418" s="37"/>
      <c r="CF418" s="37"/>
      <c r="CG418" s="37"/>
      <c r="CH418" s="37"/>
      <c r="CI418" s="37">
        <f t="shared" si="2085"/>
        <v>0</v>
      </c>
      <c r="CJ418" s="38"/>
      <c r="CK418" s="23"/>
      <c r="CL418" s="24"/>
      <c r="CM418" s="167"/>
      <c r="CN418" s="25" t="e">
        <f t="shared" ref="CN418" si="2180">1-(CL418/CM416)</f>
        <v>#DIV/0!</v>
      </c>
      <c r="CO418" s="23" t="e" cm="1">
        <f t="array" ref="CO418">+_xlfn.IFS(CN418&lt;0.8,"Cambio",CN418&lt;0.9,"Revisión de control",CN418&gt;0.89,"Se mantiene")</f>
        <v>#DIV/0!</v>
      </c>
      <c r="CP418" s="144"/>
      <c r="CQ418" s="144"/>
      <c r="CR418" s="144"/>
      <c r="CS418" s="144"/>
      <c r="CT418" s="25">
        <f>(_xlfn.IFS(CK418="",1,CK418="SI",0)+_xlfn.IFS(CP418="",1,CP418="SI",1,CP418="NO",0)+_xlfn.IFS(CQ418="",1,CQ418="SI",1,CQ418="NO",0)+_xlfn.IFS(CR418="",1,CR418="SI",1,CR418="NO",0)+_xlfn.IFS(CS418="",1,CS418="SI",1,CS418="NO",0))/5</f>
        <v>1</v>
      </c>
    </row>
    <row r="419" spans="1:98" ht="60" hidden="1" customHeight="1" x14ac:dyDescent="0.35">
      <c r="A419" s="147"/>
      <c r="B419" s="229"/>
      <c r="C419" s="149" t="s">
        <v>163</v>
      </c>
      <c r="D419" s="174"/>
      <c r="E419" s="177"/>
      <c r="F419" s="174"/>
      <c r="G419" s="208"/>
      <c r="H419" s="157"/>
      <c r="I419" s="183"/>
      <c r="J419" s="161"/>
      <c r="K419" s="161"/>
      <c r="L419" s="184"/>
      <c r="M419" s="187"/>
      <c r="N419" s="190"/>
      <c r="O419" s="193"/>
      <c r="P419" s="183"/>
      <c r="Q419" s="193"/>
      <c r="R419" s="183"/>
      <c r="S419" s="183"/>
      <c r="T419" s="183"/>
      <c r="U419" s="157"/>
      <c r="V419" s="162"/>
      <c r="W419" s="162"/>
      <c r="X419" s="194"/>
      <c r="Y419" s="161"/>
      <c r="Z419" s="161"/>
      <c r="AA419" s="165"/>
      <c r="AB419" s="165"/>
      <c r="AC419" s="165"/>
      <c r="AD419" s="195"/>
      <c r="AE419" s="157"/>
      <c r="AF419" s="158"/>
      <c r="AG419" s="157"/>
      <c r="AH419" s="157"/>
      <c r="AI419" s="158"/>
      <c r="AJ419" s="157"/>
      <c r="AK419" s="196"/>
      <c r="AL419" s="20" t="str">
        <f>CONCATENATE(J416," Control"," 4")</f>
        <v>APJUR  Control 4</v>
      </c>
      <c r="AM419" s="22"/>
      <c r="AN419" s="22"/>
      <c r="AO419" s="22"/>
      <c r="AP419" s="22" t="str">
        <f>CONCATENATE(AM419," ",AN419," a través de ",AO419)</f>
        <v xml:space="preserve">  a través de </v>
      </c>
      <c r="AQ419" s="20"/>
      <c r="AR419" s="20" t="str">
        <f t="shared" si="2169"/>
        <v/>
      </c>
      <c r="AS419" s="20"/>
      <c r="AT419" s="20" t="str">
        <f t="shared" si="2170"/>
        <v/>
      </c>
      <c r="AU419" s="20"/>
      <c r="AV419" s="20"/>
      <c r="AW419" s="20"/>
      <c r="AX419" s="21" t="str">
        <f t="shared" si="2177"/>
        <v/>
      </c>
      <c r="AY419" s="20" t="str">
        <f t="shared" si="1794"/>
        <v/>
      </c>
      <c r="AZ419" s="21" t="e">
        <f t="shared" si="2178"/>
        <v>#N/A</v>
      </c>
      <c r="BA419" s="20" t="str">
        <f t="shared" si="1796"/>
        <v/>
      </c>
      <c r="BB419" s="161"/>
      <c r="BC419" s="161"/>
      <c r="BD419" s="199"/>
      <c r="BE419" s="20" t="str">
        <f>CONCATENATE(J416," Acción preventiva"," 4")</f>
        <v>APJUR  Acción preventiva 4</v>
      </c>
      <c r="BF419" s="22"/>
      <c r="BG419" s="22"/>
      <c r="BH419" s="22"/>
      <c r="BI419" s="20">
        <f t="shared" si="2174"/>
        <v>0</v>
      </c>
      <c r="BJ419" s="20"/>
      <c r="BK419" s="20"/>
      <c r="BL419" s="20"/>
      <c r="BM419" s="20"/>
      <c r="BN419" s="20"/>
      <c r="BO419" s="20"/>
      <c r="BP419" s="20"/>
      <c r="BQ419" s="20"/>
      <c r="BR419" s="20"/>
      <c r="BS419" s="20"/>
      <c r="BT419" s="20"/>
      <c r="BU419" s="20"/>
      <c r="BV419" s="200"/>
      <c r="BW419" s="37"/>
      <c r="BX419" s="37"/>
      <c r="BY419" s="37"/>
      <c r="BZ419" s="37"/>
      <c r="CA419" s="37"/>
      <c r="CB419" s="37"/>
      <c r="CC419" s="37"/>
      <c r="CD419" s="37"/>
      <c r="CE419" s="37"/>
      <c r="CF419" s="37"/>
      <c r="CG419" s="37"/>
      <c r="CH419" s="37"/>
      <c r="CI419" s="37">
        <f t="shared" si="2085"/>
        <v>0</v>
      </c>
      <c r="CJ419" s="38"/>
      <c r="CK419" s="23"/>
      <c r="CL419" s="24"/>
      <c r="CM419" s="168"/>
      <c r="CN419" s="25" t="e">
        <f t="shared" ref="CN419" si="2181">1-(CL419/CM416)</f>
        <v>#DIV/0!</v>
      </c>
      <c r="CO419" s="23" t="e" cm="1">
        <f t="array" ref="CO419">+_xlfn.IFS(CN419&lt;0.8,"Cambio",CN419&lt;0.9,"Revisión de control",CN419&gt;0.89,"Se mantiene")</f>
        <v>#DIV/0!</v>
      </c>
      <c r="CP419" s="144"/>
      <c r="CQ419" s="144"/>
      <c r="CR419" s="144"/>
      <c r="CS419" s="144"/>
      <c r="CT419" s="25">
        <f>(_xlfn.IFS(CK419="",1,CK419="SI",0)+_xlfn.IFS(CP419="",1,CP419="SI",1,CP419="NO",0)+_xlfn.IFS(CQ419="",1,CQ419="SI",1,CQ419="NO",0)+_xlfn.IFS(CR419="",1,CR419="SI",1,CR419="NO",0)+_xlfn.IFS(CS419="",1,CS419="SI",1,CS419="NO",0))/5</f>
        <v>1</v>
      </c>
    </row>
    <row r="420" spans="1:98" ht="60" hidden="1" customHeight="1" x14ac:dyDescent="0.35">
      <c r="A420" s="147"/>
      <c r="B420" s="227" t="s">
        <v>162</v>
      </c>
      <c r="C420" s="149" t="s">
        <v>163</v>
      </c>
      <c r="D420" s="172" t="str">
        <f>VLOOKUP(B420,Datos!$B$65:$F$80,3,FALSE)</f>
        <v>Asesorar y dar soporte jurídico a las diferentes dependencias ,a través de la emisión de conceptos y  demás soportes legales que sean necesarios, así como realizar todas las actuaciones tendientes a la debida defensa de los intereses de la entidad.</v>
      </c>
      <c r="E420" s="175" t="str">
        <f>VLOOKUP(B420,Datos!$B$65:$F$80,5,FALSE)</f>
        <v>La posibilidad de incumplir con la adecuada actuación de la defensa jurídica ante los intereses de la entidad y la desatención en la asesoría de soporte jurídico a las solicitudes que reciban</v>
      </c>
      <c r="F420" s="172" t="str">
        <f>VLOOKUP(B420,Datos!$B$65:$F$80,4,FALSE)</f>
        <v>Desde la asesoría jurídica al Director y demás dependencias, hasta las actuaciones judiciales tendientes a la debida defensa de los intereses de la entidad.</v>
      </c>
      <c r="G420" s="208" t="s">
        <v>669</v>
      </c>
      <c r="H420" s="157"/>
      <c r="I420" s="181">
        <f t="shared" ref="I420" si="2182">IF(K420="",0,1)</f>
        <v>0</v>
      </c>
      <c r="J420" s="159" t="str">
        <f t="shared" ref="J420" si="2183">CONCATENATE(C420," ",K420)</f>
        <v xml:space="preserve">APJUR </v>
      </c>
      <c r="K420" s="159"/>
      <c r="L420" s="184"/>
      <c r="M420" s="185">
        <f ca="1">+TODAY()-L420</f>
        <v>46151</v>
      </c>
      <c r="N420" s="188"/>
      <c r="O420" s="191"/>
      <c r="P420" s="181" t="e">
        <f>VLOOKUP(O420,Datos!$B$20:$D$25,3,FALSE)</f>
        <v>#N/A</v>
      </c>
      <c r="Q420" s="191"/>
      <c r="R420" s="181" t="e">
        <f>VLOOKUP(Q420,Datos!$C$20:$D$25,2,FALSE)</f>
        <v>#N/A</v>
      </c>
      <c r="S420" s="181" t="e">
        <f t="shared" ref="S420" si="2184">+IF(P420="",R420,IF(R420="",P420,IF(P420&gt;R420,P420,R420)))</f>
        <v>#N/A</v>
      </c>
      <c r="T420" s="181" t="e" cm="1">
        <f t="array" ref="T420">_xlfn.IFS(S420=P420,O420,S420=R420,Q420)</f>
        <v>#N/A</v>
      </c>
      <c r="U420" s="157"/>
      <c r="V420" s="162"/>
      <c r="W420" s="162"/>
      <c r="X420" s="194" t="str">
        <f t="shared" ref="X420" si="2185">CONCATENATE("Posibilidad de"," ",U420," ",V420," debido ",W420)</f>
        <v xml:space="preserve">Posibilidad de   debido </v>
      </c>
      <c r="Y420" s="159"/>
      <c r="Z420" s="159"/>
      <c r="AA420" s="163"/>
      <c r="AB420" s="163"/>
      <c r="AC420" s="163"/>
      <c r="AD420" s="195"/>
      <c r="AE420" s="157" t="str">
        <f t="shared" ref="AE420" si="2186">IF(AD420&lt;=0,"",IF(AD420&lt;=2,"Muy Baja",IF(AD420&lt;=24,"Baja",IF(AD420&lt;=500,"Media",IF(AD420&lt;=5000,"Alta","Muy Alta")))))</f>
        <v/>
      </c>
      <c r="AF420" s="158" t="str">
        <f t="shared" ref="AF420" si="2187">IF(AE420="","",IF(AE420="Muy Baja",0.2,IF(AE420="Baja",0.4,IF(AE420="Media",0.6,IF(AE420="Alta",0.8,IF(AE420="Muy Alta",1,))))))</f>
        <v/>
      </c>
      <c r="AG420" s="158" t="e">
        <f t="shared" ref="AG420" si="2188">+T420</f>
        <v>#N/A</v>
      </c>
      <c r="AH420" s="157" t="e" cm="1">
        <f t="array" ref="AH420">_xlfn.IFS(AG420=Datos!$C$6,"Leve",AG420=Datos!$D$6,"Leve",AG420=Datos!$C$7,"Menor",AG420=Datos!$D$7,"Menor",AG420=Datos!$C$8,"Moderado",AG420=Datos!$D$8,"Moderado",AG420=Datos!$C$9,"Mayor",AG420=Datos!$D$9,"Mayor",AG420=Datos!$C$10,"Catastrófico",AG420=Datos!$D$10,"Catastrófico")</f>
        <v>#N/A</v>
      </c>
      <c r="AI420" s="158" t="e">
        <f t="shared" ref="AI420" si="2189">IF(AH420="","",IF(AH420="Leve",0.2,IF(AH420="Menor",0.4,IF(AH420="Moderado",0.6,IF(AH420="Mayor",0.8,IF(AH420="Catastrófico",1,))))))</f>
        <v>#N/A</v>
      </c>
      <c r="AJ420" s="157" t="e">
        <f t="shared" ref="AJ420" si="2190">IF(OR(AND(AE420="Muy Baja",AH420="Leve"),AND(AE420="Muy Baja",AH420="Menor"),AND(AE420="Baja",AH420="Leve")),"Bajo",IF(OR(AND(AE420="Muy baja",AH420="Moderado"),AND(AE420="Baja",AH420="Menor"),AND(AE420="Baja",AH420="Moderado"),AND(AE420="Media",AH420="Leve"),AND(AE420="Media",AH420="Menor"),AND(AE420="Media",AH420="Moderado"),AND(AE420="Alta",AH420="Leve"),AND(AE420="Alta",AH420="Menor")),"Moderado",IF(OR(AND(AE420="Muy Baja",AH420="Mayor"),AND(AE420="Baja",AH420="Mayor"),AND(AE420="Media",AH420="Mayor"),AND(AE420="Alta",AH420="Moderado"),AND(AE420="Alta",AH420="Mayor"),AND(AE420="Muy Alta",AH420="Leve"),AND(AE420="Muy Alta",AH420="Menor"),AND(AE420="Muy Alta",AH420="Moderado"),AND(AE420="Muy Alta",AH420="Mayor")),"Alto",IF(OR(AND(AE420="Muy Baja",AH420="Catastrófico"),AND(AE420="Baja",AH420="Catastrófico"),AND(AE420="Media",AH420="Catastrófico"),AND(AE420="Alta",AH420="Catastrófico"),AND(AE420="Muy Alta",AH420="Catastrófico")),"Extremo",""))))</f>
        <v>#N/A</v>
      </c>
      <c r="AK420" s="196" t="e" cm="1">
        <f t="array" ref="AK420">_xlfn.IFS(AJ420="Bajo","Aceptar",AJ420="Moderado","Reducir",AJ420="Alto","Reducir",AJ420="Extremo","Reducir")</f>
        <v>#N/A</v>
      </c>
      <c r="AL420" s="20" t="str">
        <f>CONCATENATE(J420," Control"," 1")</f>
        <v>APJUR  Control 1</v>
      </c>
      <c r="AM420" s="22"/>
      <c r="AN420" s="22"/>
      <c r="AO420" s="22"/>
      <c r="AP420" s="22" t="str">
        <f t="shared" ref="AP420:AP423" si="2191">CONCATENATE(AM420," ",AN420," a través de ",AO420)</f>
        <v xml:space="preserve">  a través de </v>
      </c>
      <c r="AQ420" s="20"/>
      <c r="AR420" s="20" t="str">
        <f t="shared" si="2169"/>
        <v/>
      </c>
      <c r="AS420" s="20"/>
      <c r="AT420" s="20" t="str">
        <f t="shared" si="2170"/>
        <v/>
      </c>
      <c r="AU420" s="20"/>
      <c r="AV420" s="20"/>
      <c r="AW420" s="20"/>
      <c r="AX420" s="21" t="str">
        <f t="shared" ref="AX420" si="2192">+IF(AR420="Probabilidad",AF420-(AF420*AT420),AF420)</f>
        <v/>
      </c>
      <c r="AY420" s="20" t="str">
        <f t="shared" si="1794"/>
        <v/>
      </c>
      <c r="AZ420" s="21" t="e">
        <f t="shared" ref="AZ420" si="2193">+IF(AR420="Impacto",AI420-(AI420*AT420),AI420)</f>
        <v>#N/A</v>
      </c>
      <c r="BA420" s="20" t="str">
        <f t="shared" si="1796"/>
        <v/>
      </c>
      <c r="BB420" s="159" t="str">
        <f t="shared" ref="BB420" si="2194">IF(OR(AND(AY423="Muy Baja",BA423="Leve"),AND(AY423="Muy Baja",BA423="Menor"),AND(AY423="Baja",BA423="Leve")),"Bajo",IF(OR(AND(AY423="Muy baja",BA423="Moderado"),AND(AY423="Baja",BA423="Menor"),AND(AY423="Baja",BA423="Moderado"),AND(AY423="Media",BA423="Leve"),AND(AY423="Media",BA423="Menor"),AND(AY423="Media",BA423="Moderado"),AND(AY423="Alta",BA423="Leve"),AND(AY423="Alta",BA423="Menor")),"Moderado",IF(OR(AND(AY423="Muy Baja",BA423="Mayor"),AND(AY423="Baja",BA423="Mayor"),AND(AY423="Media",BA423="Mayor"),AND(AY423="Alta",BA423="Moderado"),AND(AY423="Alta",BA423="Mayor"),AND(AY423="Muy Alta",BA423="Leve"),AND(AY423="Muy Alta",BA423="Menor"),AND(AY423="Muy Alta",BA423="Moderado"),AND(AY423="Muy Alta",BA423="Mayor")),"Alto",IF(OR(AND(AY423="Muy Baja",BA423="Catastrófico"),AND(AY423="Baja",BA423="Catastrófico"),AND(AY423="Media",BA423="Catastrófico"),AND(AY423="Alta",BA423="Catastrófico"),AND(AY423="Muy Alta",BA423="Catastrófico")),"Extremo",""))))</f>
        <v/>
      </c>
      <c r="BC420" s="159" t="e" cm="1">
        <f t="array" ref="BC420">_xlfn.IFS(BB420="Bajo","Aceptar",BB420="Moderado","Reducir",BB420="Alto","Reducir",BB420="Extremo","Reducir")</f>
        <v>#N/A</v>
      </c>
      <c r="BD420" s="197" t="e" cm="1">
        <f t="array" ref="BD420">_xlfn.IFS(BC420="Aceptar","No",BC420="Reducir","Si")</f>
        <v>#N/A</v>
      </c>
      <c r="BE420" s="20" t="str">
        <f>CONCATENATE(J420," Acción preventiva"," 1")</f>
        <v>APJUR  Acción preventiva 1</v>
      </c>
      <c r="BF420" s="22"/>
      <c r="BG420" s="22"/>
      <c r="BH420" s="22"/>
      <c r="BI420" s="20">
        <f t="shared" si="2174"/>
        <v>0</v>
      </c>
      <c r="BJ420" s="20"/>
      <c r="BK420" s="20"/>
      <c r="BL420" s="20"/>
      <c r="BM420" s="20"/>
      <c r="BN420" s="20"/>
      <c r="BO420" s="20"/>
      <c r="BP420" s="20"/>
      <c r="BQ420" s="20"/>
      <c r="BR420" s="20"/>
      <c r="BS420" s="20"/>
      <c r="BT420" s="20"/>
      <c r="BU420" s="20"/>
      <c r="BV420" s="200"/>
      <c r="BW420" s="37"/>
      <c r="BX420" s="37"/>
      <c r="BY420" s="37"/>
      <c r="BZ420" s="37"/>
      <c r="CA420" s="37"/>
      <c r="CB420" s="37"/>
      <c r="CC420" s="37"/>
      <c r="CD420" s="37"/>
      <c r="CE420" s="37"/>
      <c r="CF420" s="37"/>
      <c r="CG420" s="37"/>
      <c r="CH420" s="37"/>
      <c r="CI420" s="37">
        <f t="shared" si="2085"/>
        <v>0</v>
      </c>
      <c r="CJ420" s="38"/>
      <c r="CK420" s="23"/>
      <c r="CL420" s="24"/>
      <c r="CM420" s="166">
        <f t="shared" ref="CM420" si="2195">+AD420</f>
        <v>0</v>
      </c>
      <c r="CN420" s="25" t="e">
        <f t="shared" ref="CN420" si="2196">1-(CL420/CM420)</f>
        <v>#DIV/0!</v>
      </c>
      <c r="CO420" s="23" t="e" cm="1">
        <f t="array" ref="CO420">+_xlfn.IFS(CN420&lt;0.8,"Cambio",CN420&lt;0.9,"Revisión de control",CN420&gt;0.89,"Se mantiene")</f>
        <v>#DIV/0!</v>
      </c>
      <c r="CP420" s="144"/>
      <c r="CQ420" s="144"/>
      <c r="CR420" s="144"/>
      <c r="CS420" s="144"/>
      <c r="CT420" s="25">
        <f t="shared" ref="CT420:CT423" si="2197">(_xlfn.IFS(CK420="",1,CK420="SI",0)+_xlfn.IFS(CP420="",1,CP420="SI",1,CP420="NO",0)+_xlfn.IFS(CQ420="",1,CQ420="SI",1,CQ420="NO",0)+_xlfn.IFS(CR420="",1,CR420="SI",1,CR420="NO",0)+_xlfn.IFS(CS420="",1,CS420="SI",1,CS420="NO",0))/5</f>
        <v>1</v>
      </c>
    </row>
    <row r="421" spans="1:98" ht="60" hidden="1" customHeight="1" x14ac:dyDescent="0.35">
      <c r="A421" s="147"/>
      <c r="B421" s="228"/>
      <c r="C421" s="149" t="s">
        <v>163</v>
      </c>
      <c r="D421" s="173"/>
      <c r="E421" s="176"/>
      <c r="F421" s="173"/>
      <c r="G421" s="208"/>
      <c r="H421" s="157"/>
      <c r="I421" s="182"/>
      <c r="J421" s="160"/>
      <c r="K421" s="160"/>
      <c r="L421" s="184"/>
      <c r="M421" s="186"/>
      <c r="N421" s="189"/>
      <c r="O421" s="192"/>
      <c r="P421" s="182"/>
      <c r="Q421" s="192"/>
      <c r="R421" s="182"/>
      <c r="S421" s="182"/>
      <c r="T421" s="182"/>
      <c r="U421" s="157"/>
      <c r="V421" s="162"/>
      <c r="W421" s="162"/>
      <c r="X421" s="194"/>
      <c r="Y421" s="160"/>
      <c r="Z421" s="160"/>
      <c r="AA421" s="164"/>
      <c r="AB421" s="164"/>
      <c r="AC421" s="164"/>
      <c r="AD421" s="195"/>
      <c r="AE421" s="157"/>
      <c r="AF421" s="158"/>
      <c r="AG421" s="157"/>
      <c r="AH421" s="157"/>
      <c r="AI421" s="158"/>
      <c r="AJ421" s="157"/>
      <c r="AK421" s="196"/>
      <c r="AL421" s="20" t="str">
        <f>CONCATENATE(J420," Control"," 2")</f>
        <v>APJUR  Control 2</v>
      </c>
      <c r="AM421" s="22"/>
      <c r="AN421" s="22"/>
      <c r="AO421" s="22"/>
      <c r="AP421" s="22" t="str">
        <f t="shared" si="2191"/>
        <v xml:space="preserve">  a través de </v>
      </c>
      <c r="AQ421" s="20"/>
      <c r="AR421" s="20" t="str">
        <f t="shared" si="2169"/>
        <v/>
      </c>
      <c r="AS421" s="20"/>
      <c r="AT421" s="20" t="str">
        <f t="shared" si="2170"/>
        <v/>
      </c>
      <c r="AU421" s="20"/>
      <c r="AV421" s="20"/>
      <c r="AW421" s="20"/>
      <c r="AX421" s="21" t="str">
        <f t="shared" ref="AX421:AX423" si="2198">+IF(AR421="Probabilidad",AX420-(AX420*AT421),AX420)</f>
        <v/>
      </c>
      <c r="AY421" s="20" t="str">
        <f t="shared" si="1794"/>
        <v/>
      </c>
      <c r="AZ421" s="21" t="e">
        <f t="shared" ref="AZ421:AZ423" si="2199">+IF(AR421="Impacto",AZ420-(AZ420*AT421),AZ420)</f>
        <v>#N/A</v>
      </c>
      <c r="BA421" s="20" t="str">
        <f t="shared" si="1796"/>
        <v/>
      </c>
      <c r="BB421" s="160"/>
      <c r="BC421" s="160"/>
      <c r="BD421" s="198"/>
      <c r="BE421" s="20" t="str">
        <f>CONCATENATE(J420," Acción preventiva"," 2")</f>
        <v>APJUR  Acción preventiva 2</v>
      </c>
      <c r="BF421" s="22"/>
      <c r="BG421" s="22"/>
      <c r="BH421" s="22"/>
      <c r="BI421" s="20">
        <f t="shared" si="2174"/>
        <v>0</v>
      </c>
      <c r="BJ421" s="20"/>
      <c r="BK421" s="20"/>
      <c r="BL421" s="20"/>
      <c r="BM421" s="20"/>
      <c r="BN421" s="20"/>
      <c r="BO421" s="20"/>
      <c r="BP421" s="20"/>
      <c r="BQ421" s="20"/>
      <c r="BR421" s="20"/>
      <c r="BS421" s="20"/>
      <c r="BT421" s="20"/>
      <c r="BU421" s="20"/>
      <c r="BV421" s="200"/>
      <c r="BW421" s="37"/>
      <c r="BX421" s="37"/>
      <c r="BY421" s="37"/>
      <c r="BZ421" s="37"/>
      <c r="CA421" s="37"/>
      <c r="CB421" s="37"/>
      <c r="CC421" s="37"/>
      <c r="CD421" s="37"/>
      <c r="CE421" s="37"/>
      <c r="CF421" s="37"/>
      <c r="CG421" s="37"/>
      <c r="CH421" s="37"/>
      <c r="CI421" s="37">
        <f t="shared" si="2085"/>
        <v>0</v>
      </c>
      <c r="CJ421" s="38"/>
      <c r="CK421" s="23"/>
      <c r="CL421" s="24"/>
      <c r="CM421" s="167"/>
      <c r="CN421" s="25" t="e">
        <f t="shared" ref="CN421" si="2200">1-(CL421/CM420)</f>
        <v>#DIV/0!</v>
      </c>
      <c r="CO421" s="23" t="e" cm="1">
        <f t="array" ref="CO421">+_xlfn.IFS(CN421&lt;0.8,"Cambio",CN421&lt;0.9,"Revisión de control",CN421&gt;0.89,"Se mantiene")</f>
        <v>#DIV/0!</v>
      </c>
      <c r="CP421" s="144"/>
      <c r="CQ421" s="144"/>
      <c r="CR421" s="144"/>
      <c r="CS421" s="144"/>
      <c r="CT421" s="25">
        <f t="shared" si="2197"/>
        <v>1</v>
      </c>
    </row>
    <row r="422" spans="1:98" ht="60" hidden="1" customHeight="1" x14ac:dyDescent="0.35">
      <c r="A422" s="147"/>
      <c r="B422" s="228"/>
      <c r="C422" s="149" t="s">
        <v>163</v>
      </c>
      <c r="D422" s="173"/>
      <c r="E422" s="176"/>
      <c r="F422" s="173"/>
      <c r="G422" s="208"/>
      <c r="H422" s="157"/>
      <c r="I422" s="182"/>
      <c r="J422" s="160"/>
      <c r="K422" s="160"/>
      <c r="L422" s="184"/>
      <c r="M422" s="186"/>
      <c r="N422" s="189"/>
      <c r="O422" s="192"/>
      <c r="P422" s="182"/>
      <c r="Q422" s="192"/>
      <c r="R422" s="182"/>
      <c r="S422" s="182"/>
      <c r="T422" s="182"/>
      <c r="U422" s="157"/>
      <c r="V422" s="162"/>
      <c r="W422" s="162"/>
      <c r="X422" s="194"/>
      <c r="Y422" s="160"/>
      <c r="Z422" s="160"/>
      <c r="AA422" s="164"/>
      <c r="AB422" s="164"/>
      <c r="AC422" s="164"/>
      <c r="AD422" s="195"/>
      <c r="AE422" s="157"/>
      <c r="AF422" s="158"/>
      <c r="AG422" s="157"/>
      <c r="AH422" s="157"/>
      <c r="AI422" s="158"/>
      <c r="AJ422" s="157"/>
      <c r="AK422" s="196"/>
      <c r="AL422" s="20" t="str">
        <f>CONCATENATE(J420," Control"," 3")</f>
        <v>APJUR  Control 3</v>
      </c>
      <c r="AM422" s="22"/>
      <c r="AN422" s="22"/>
      <c r="AO422" s="22"/>
      <c r="AP422" s="22" t="str">
        <f t="shared" si="2191"/>
        <v xml:space="preserve">  a través de </v>
      </c>
      <c r="AQ422" s="20"/>
      <c r="AR422" s="20" t="str">
        <f t="shared" si="2169"/>
        <v/>
      </c>
      <c r="AS422" s="20"/>
      <c r="AT422" s="20" t="str">
        <f t="shared" si="2170"/>
        <v/>
      </c>
      <c r="AU422" s="20"/>
      <c r="AV422" s="20"/>
      <c r="AW422" s="20"/>
      <c r="AX422" s="21" t="str">
        <f t="shared" si="2198"/>
        <v/>
      </c>
      <c r="AY422" s="20" t="str">
        <f t="shared" si="1794"/>
        <v/>
      </c>
      <c r="AZ422" s="21" t="e">
        <f t="shared" si="2199"/>
        <v>#N/A</v>
      </c>
      <c r="BA422" s="20" t="str">
        <f t="shared" si="1796"/>
        <v/>
      </c>
      <c r="BB422" s="160"/>
      <c r="BC422" s="160"/>
      <c r="BD422" s="198"/>
      <c r="BE422" s="20" t="str">
        <f>CONCATENATE(J420," Acción preventiva"," 3")</f>
        <v>APJUR  Acción preventiva 3</v>
      </c>
      <c r="BF422" s="22"/>
      <c r="BG422" s="22"/>
      <c r="BH422" s="22"/>
      <c r="BI422" s="20">
        <f t="shared" si="2174"/>
        <v>0</v>
      </c>
      <c r="BJ422" s="20"/>
      <c r="BK422" s="20"/>
      <c r="BL422" s="20"/>
      <c r="BM422" s="20"/>
      <c r="BN422" s="20"/>
      <c r="BO422" s="20"/>
      <c r="BP422" s="20"/>
      <c r="BQ422" s="20"/>
      <c r="BR422" s="20"/>
      <c r="BS422" s="20"/>
      <c r="BT422" s="20"/>
      <c r="BU422" s="20"/>
      <c r="BV422" s="200"/>
      <c r="BW422" s="37"/>
      <c r="BX422" s="37"/>
      <c r="BY422" s="37"/>
      <c r="BZ422" s="37"/>
      <c r="CA422" s="37"/>
      <c r="CB422" s="37"/>
      <c r="CC422" s="37"/>
      <c r="CD422" s="37"/>
      <c r="CE422" s="37"/>
      <c r="CF422" s="37"/>
      <c r="CG422" s="37"/>
      <c r="CH422" s="37"/>
      <c r="CI422" s="37">
        <f t="shared" si="2085"/>
        <v>0</v>
      </c>
      <c r="CJ422" s="38"/>
      <c r="CK422" s="23"/>
      <c r="CL422" s="24"/>
      <c r="CM422" s="167"/>
      <c r="CN422" s="25" t="e">
        <f t="shared" ref="CN422" si="2201">1-(CL422/CM420)</f>
        <v>#DIV/0!</v>
      </c>
      <c r="CO422" s="23" t="e" cm="1">
        <f t="array" ref="CO422">+_xlfn.IFS(CN422&lt;0.8,"Cambio",CN422&lt;0.9,"Revisión de control",CN422&gt;0.89,"Se mantiene")</f>
        <v>#DIV/0!</v>
      </c>
      <c r="CP422" s="144"/>
      <c r="CQ422" s="144"/>
      <c r="CR422" s="144"/>
      <c r="CS422" s="144"/>
      <c r="CT422" s="25">
        <f t="shared" si="2197"/>
        <v>1</v>
      </c>
    </row>
    <row r="423" spans="1:98" ht="60" hidden="1" customHeight="1" x14ac:dyDescent="0.35">
      <c r="A423" s="147"/>
      <c r="B423" s="229"/>
      <c r="C423" s="149" t="s">
        <v>163</v>
      </c>
      <c r="D423" s="174"/>
      <c r="E423" s="177"/>
      <c r="F423" s="174"/>
      <c r="G423" s="208"/>
      <c r="H423" s="157"/>
      <c r="I423" s="183"/>
      <c r="J423" s="161"/>
      <c r="K423" s="161"/>
      <c r="L423" s="184"/>
      <c r="M423" s="187"/>
      <c r="N423" s="190"/>
      <c r="O423" s="193"/>
      <c r="P423" s="183"/>
      <c r="Q423" s="193"/>
      <c r="R423" s="183"/>
      <c r="S423" s="183"/>
      <c r="T423" s="183"/>
      <c r="U423" s="157"/>
      <c r="V423" s="162"/>
      <c r="W423" s="162"/>
      <c r="X423" s="194"/>
      <c r="Y423" s="161"/>
      <c r="Z423" s="161"/>
      <c r="AA423" s="165"/>
      <c r="AB423" s="165"/>
      <c r="AC423" s="165"/>
      <c r="AD423" s="195"/>
      <c r="AE423" s="157"/>
      <c r="AF423" s="158"/>
      <c r="AG423" s="157"/>
      <c r="AH423" s="157"/>
      <c r="AI423" s="158"/>
      <c r="AJ423" s="157"/>
      <c r="AK423" s="196"/>
      <c r="AL423" s="20" t="str">
        <f>CONCATENATE(J420," Control"," 4")</f>
        <v>APJUR  Control 4</v>
      </c>
      <c r="AM423" s="22"/>
      <c r="AN423" s="22"/>
      <c r="AO423" s="22"/>
      <c r="AP423" s="22" t="str">
        <f t="shared" si="2191"/>
        <v xml:space="preserve">  a través de </v>
      </c>
      <c r="AQ423" s="20"/>
      <c r="AR423" s="20" t="str">
        <f t="shared" si="2169"/>
        <v/>
      </c>
      <c r="AS423" s="20"/>
      <c r="AT423" s="20" t="str">
        <f t="shared" si="2170"/>
        <v/>
      </c>
      <c r="AU423" s="20"/>
      <c r="AV423" s="20"/>
      <c r="AW423" s="20"/>
      <c r="AX423" s="21" t="str">
        <f t="shared" si="2198"/>
        <v/>
      </c>
      <c r="AY423" s="20" t="str">
        <f t="shared" si="1794"/>
        <v/>
      </c>
      <c r="AZ423" s="21" t="e">
        <f t="shared" si="2199"/>
        <v>#N/A</v>
      </c>
      <c r="BA423" s="20" t="str">
        <f t="shared" si="1796"/>
        <v/>
      </c>
      <c r="BB423" s="161"/>
      <c r="BC423" s="161"/>
      <c r="BD423" s="199"/>
      <c r="BE423" s="20" t="str">
        <f>CONCATENATE(J420," Acción preventiva"," 4")</f>
        <v>APJUR  Acción preventiva 4</v>
      </c>
      <c r="BF423" s="22"/>
      <c r="BG423" s="22"/>
      <c r="BH423" s="22"/>
      <c r="BI423" s="20">
        <f t="shared" si="2174"/>
        <v>0</v>
      </c>
      <c r="BJ423" s="20"/>
      <c r="BK423" s="20"/>
      <c r="BL423" s="20"/>
      <c r="BM423" s="20"/>
      <c r="BN423" s="20"/>
      <c r="BO423" s="20"/>
      <c r="BP423" s="20"/>
      <c r="BQ423" s="20"/>
      <c r="BR423" s="20"/>
      <c r="BS423" s="20"/>
      <c r="BT423" s="20"/>
      <c r="BU423" s="20"/>
      <c r="BV423" s="200"/>
      <c r="BW423" s="37"/>
      <c r="BX423" s="37"/>
      <c r="BY423" s="37"/>
      <c r="BZ423" s="37"/>
      <c r="CA423" s="37"/>
      <c r="CB423" s="37"/>
      <c r="CC423" s="37"/>
      <c r="CD423" s="37"/>
      <c r="CE423" s="37"/>
      <c r="CF423" s="37"/>
      <c r="CG423" s="37"/>
      <c r="CH423" s="37"/>
      <c r="CI423" s="37">
        <f t="shared" si="2085"/>
        <v>0</v>
      </c>
      <c r="CJ423" s="38"/>
      <c r="CK423" s="23"/>
      <c r="CL423" s="24"/>
      <c r="CM423" s="168"/>
      <c r="CN423" s="25" t="e">
        <f t="shared" ref="CN423" si="2202">1-(CL423/CM420)</f>
        <v>#DIV/0!</v>
      </c>
      <c r="CO423" s="23" t="e" cm="1">
        <f t="array" ref="CO423">+_xlfn.IFS(CN423&lt;0.8,"Cambio",CN423&lt;0.9,"Revisión de control",CN423&gt;0.89,"Se mantiene")</f>
        <v>#DIV/0!</v>
      </c>
      <c r="CP423" s="144"/>
      <c r="CQ423" s="144"/>
      <c r="CR423" s="144"/>
      <c r="CS423" s="144"/>
      <c r="CT423" s="25">
        <f t="shared" si="2197"/>
        <v>1</v>
      </c>
    </row>
    <row r="424" spans="1:98" ht="60" customHeight="1" x14ac:dyDescent="0.35">
      <c r="A424" s="147" t="s">
        <v>476</v>
      </c>
      <c r="B424" s="169" t="s">
        <v>162</v>
      </c>
      <c r="C424" s="149" t="s">
        <v>163</v>
      </c>
      <c r="D424" s="172" t="str">
        <f>VLOOKUP(B424,Datos!$B$65:$F$80,3,FALSE)</f>
        <v>Asesorar y dar soporte jurídico a las diferentes dependencias ,a través de la emisión de conceptos y  demás soportes legales que sean necesarios, así como realizar todas las actuaciones tendientes a la debida defensa de los intereses de la entidad.</v>
      </c>
      <c r="E424" s="175" t="str">
        <f>VLOOKUP(B424,Datos!$B$65:$F$80,5,FALSE)</f>
        <v>La posibilidad de incumplir con la adecuada actuación de la defensa jurídica ante los intereses de la entidad y la desatención en la asesoría de soporte jurídico a las solicitudes que reciban</v>
      </c>
      <c r="F424" s="172" t="str">
        <f>VLOOKUP(B424,Datos!$B$65:$F$80,4,FALSE)</f>
        <v>Desde la asesoría jurídica al Director y demás dependencias, hasta las actuaciones judiciales tendientes a la debida defensa de los intereses de la entidad.</v>
      </c>
      <c r="G424" s="208" t="s">
        <v>490</v>
      </c>
      <c r="H424" s="157" t="s">
        <v>1595</v>
      </c>
      <c r="I424" s="181">
        <f t="shared" ref="I424" si="2203">IF(K424="",0,1)</f>
        <v>1</v>
      </c>
      <c r="J424" s="159" t="str">
        <f t="shared" ref="J424" si="2204">CONCATENATE(C424," ",K424)</f>
        <v>APJUR 68</v>
      </c>
      <c r="K424" s="159">
        <v>68</v>
      </c>
      <c r="L424" s="184">
        <v>46150</v>
      </c>
      <c r="M424" s="185">
        <f ca="1">+TODAY()-L424</f>
        <v>1</v>
      </c>
      <c r="N424" s="188" t="s">
        <v>1611</v>
      </c>
      <c r="O424" s="191" t="s">
        <v>27</v>
      </c>
      <c r="P424" s="181">
        <f>VLOOKUP(O424,Datos!$B$20:$D$25,3,FALSE)</f>
        <v>0.6</v>
      </c>
      <c r="Q424" s="191" t="s">
        <v>35</v>
      </c>
      <c r="R424" s="181">
        <f>VLOOKUP(Q424,Datos!$C$20:$D$25,2,FALSE)</f>
        <v>1</v>
      </c>
      <c r="S424" s="181">
        <f t="shared" ref="S424" si="2205">+IF(P424="",R424,IF(R424="",P424,IF(P424&gt;R424,P424,R424)))</f>
        <v>1</v>
      </c>
      <c r="T424" s="181" t="str" cm="1">
        <f t="array" ref="T424">_xlfn.IFS(S424=P424,O424,S424=R424,Q424)</f>
        <v>El riesgo afecta la imagen de la entidad a nivel nacional, con efecto publicitarios sostenible a nivel país</v>
      </c>
      <c r="U424" s="157" t="s">
        <v>4</v>
      </c>
      <c r="V424" s="162" t="s">
        <v>1612</v>
      </c>
      <c r="W424" s="162" t="s">
        <v>1613</v>
      </c>
      <c r="X424" s="194" t="str">
        <f t="shared" ref="X424" si="2206">CONCATENATE("Posibilidad de"," ",U424," ",V424," debido ",W424)</f>
        <v>Posibilidad de pérdida reputacional en la imagen de la entidad, tanto interna como externa, derivado de conceptos jurídicos, respuestas institucionales o atención de requerimientos judiciales sin un análisis suficiente debido interpretaciones disímiles o incorrectas de la normatividad, falta de trazabilidad, vacíos jurídicos y ausencia de criterios unificados o razonables</v>
      </c>
      <c r="Y424" s="159" t="s">
        <v>211</v>
      </c>
      <c r="Z424" s="159" t="s">
        <v>214</v>
      </c>
      <c r="AA424" s="163" t="s">
        <v>257</v>
      </c>
      <c r="AB424" s="163" t="s">
        <v>1037</v>
      </c>
      <c r="AC424" s="163" t="s">
        <v>1599</v>
      </c>
      <c r="AD424" s="195">
        <f>365*24</f>
        <v>8760</v>
      </c>
      <c r="AE424" s="157" t="str">
        <f t="shared" ref="AE424" si="2207">IF(AD424&lt;=0,"",IF(AD424&lt;=2,"Muy Baja",IF(AD424&lt;=24,"Baja",IF(AD424&lt;=500,"Media",IF(AD424&lt;=5000,"Alta","Muy Alta")))))</f>
        <v>Muy Alta</v>
      </c>
      <c r="AF424" s="158">
        <f t="shared" ref="AF424" si="2208">IF(AE424="","",IF(AE424="Muy Baja",0.2,IF(AE424="Baja",0.4,IF(AE424="Media",0.6,IF(AE424="Alta",0.8,IF(AE424="Muy Alta",1,))))))</f>
        <v>1</v>
      </c>
      <c r="AG424" s="158" t="str">
        <f t="shared" ref="AG424" si="2209">+T424</f>
        <v>El riesgo afecta la imagen de la entidad a nivel nacional, con efecto publicitarios sostenible a nivel país</v>
      </c>
      <c r="AH424" s="157" t="str" cm="1">
        <f t="array" ref="AH424">_xlfn.IFS(AG424=Datos!$C$6,"Leve",AG424=Datos!$D$6,"Leve",AG424=Datos!$C$7,"Menor",AG424=Datos!$D$7,"Menor",AG424=Datos!$C$8,"Moderado",AG424=Datos!$D$8,"Moderado",AG424=Datos!$C$9,"Mayor",AG424=Datos!$D$9,"Mayor",AG424=Datos!$C$10,"Catastrófico",AG424=Datos!$D$10,"Catastrófico")</f>
        <v>Catastrófico</v>
      </c>
      <c r="AI424" s="158">
        <f t="shared" ref="AI424" si="2210">IF(AH424="","",IF(AH424="Leve",0.2,IF(AH424="Menor",0.4,IF(AH424="Moderado",0.6,IF(AH424="Mayor",0.8,IF(AH424="Catastrófico",1,))))))</f>
        <v>1</v>
      </c>
      <c r="AJ424" s="157" t="str">
        <f t="shared" ref="AJ424" si="2211">IF(OR(AND(AE424="Muy Baja",AH424="Leve"),AND(AE424="Muy Baja",AH424="Menor"),AND(AE424="Baja",AH424="Leve")),"Bajo",IF(OR(AND(AE424="Muy baja",AH424="Moderado"),AND(AE424="Baja",AH424="Menor"),AND(AE424="Baja",AH424="Moderado"),AND(AE424="Media",AH424="Leve"),AND(AE424="Media",AH424="Menor"),AND(AE424="Media",AH424="Moderado"),AND(AE424="Alta",AH424="Leve"),AND(AE424="Alta",AH424="Menor")),"Moderado",IF(OR(AND(AE424="Muy Baja",AH424="Mayor"),AND(AE424="Baja",AH424="Mayor"),AND(AE424="Media",AH424="Mayor"),AND(AE424="Alta",AH424="Moderado"),AND(AE424="Alta",AH424="Mayor"),AND(AE424="Muy Alta",AH424="Leve"),AND(AE424="Muy Alta",AH424="Menor"),AND(AE424="Muy Alta",AH424="Moderado"),AND(AE424="Muy Alta",AH424="Mayor")),"Alto",IF(OR(AND(AE424="Muy Baja",AH424="Catastrófico"),AND(AE424="Baja",AH424="Catastrófico"),AND(AE424="Media",AH424="Catastrófico"),AND(AE424="Alta",AH424="Catastrófico"),AND(AE424="Muy Alta",AH424="Catastrófico")),"Extremo",""))))</f>
        <v>Extremo</v>
      </c>
      <c r="AK424" s="196" t="str" cm="1">
        <f t="array" ref="AK424">_xlfn.IFS(AJ424="Bajo","Aceptar",AJ424="Moderado","Reducir",AJ424="Alto","Reducir",AJ424="Extremo","Reducir")</f>
        <v>Reducir</v>
      </c>
      <c r="AL424" s="20" t="str">
        <f>CONCATENATE(J424," Control"," 1")</f>
        <v>APJUR 68 Control 1</v>
      </c>
      <c r="AM424" s="22" t="s">
        <v>1618</v>
      </c>
      <c r="AN424" s="22" t="s">
        <v>1625</v>
      </c>
      <c r="AO424" s="22" t="s">
        <v>1627</v>
      </c>
      <c r="AP424" s="22" t="str">
        <f t="shared" si="2154"/>
        <v>La OFICINA JURÍDICA valida y unifica los criterios jurídicos  a través de la revisión del expediente y sus anexos, evaluando la viabilidad del documento y generando el ORFEO que contiene el concepto jurídico con la firma del Jefe de la Oficina Jurídica.</v>
      </c>
      <c r="AQ424" s="20" t="s">
        <v>54</v>
      </c>
      <c r="AR424" s="20" t="str">
        <f t="shared" si="2125"/>
        <v>Probabilidad</v>
      </c>
      <c r="AS424" s="20" t="s">
        <v>56</v>
      </c>
      <c r="AT424" s="20" t="str">
        <f t="shared" si="2126"/>
        <v>30%</v>
      </c>
      <c r="AU424" s="20" t="s">
        <v>5</v>
      </c>
      <c r="AV424" s="20" t="s">
        <v>2</v>
      </c>
      <c r="AW424" s="20" t="s">
        <v>3</v>
      </c>
      <c r="AX424" s="21">
        <f t="shared" ref="AX424" si="2212">+IF(AR424="Probabilidad",AF424-(AF424*AT424),AF424)</f>
        <v>0.7</v>
      </c>
      <c r="AY424" s="20" t="str">
        <f t="shared" ref="AY424:AY491" si="2213">IFERROR(IF(AX424="","",IF(AX424&lt;=20%,"Muy Baja",IF(AX424&lt;=40%,"Baja",IF(AX424&lt;=60%,"Media",IF(AX424&lt;=80%,"Alta","Muy Alta"))))),"")</f>
        <v>Alta</v>
      </c>
      <c r="AZ424" s="21">
        <f t="shared" ref="AZ424" si="2214">+IF(AR424="Impacto",AI424-(AI424*AT424),AI424)</f>
        <v>1</v>
      </c>
      <c r="BA424" s="20" t="str">
        <f t="shared" ref="BA424:BA491" si="2215">IFERROR(IF(AZ424="","",IF(AZ424&lt;=0.2,"Leve",IF(AZ424&lt;=0.4,"Menor",IF(AZ424&lt;=0.6,"Moderado",IF(AZ424&lt;=0.8,"Mayor","Catastrófico"))))),"")</f>
        <v>Catastrófico</v>
      </c>
      <c r="BB424" s="159" t="str">
        <f t="shared" ref="BB424" si="2216">IF(OR(AND(AY427="Muy Baja",BA427="Leve"),AND(AY427="Muy Baja",BA427="Menor"),AND(AY427="Baja",BA427="Leve")),"Bajo",IF(OR(AND(AY427="Muy baja",BA427="Moderado"),AND(AY427="Baja",BA427="Menor"),AND(AY427="Baja",BA427="Moderado"),AND(AY427="Media",BA427="Leve"),AND(AY427="Media",BA427="Menor"),AND(AY427="Media",BA427="Moderado"),AND(AY427="Alta",BA427="Leve"),AND(AY427="Alta",BA427="Menor")),"Moderado",IF(OR(AND(AY427="Muy Baja",BA427="Mayor"),AND(AY427="Baja",BA427="Mayor"),AND(AY427="Media",BA427="Mayor"),AND(AY427="Alta",BA427="Moderado"),AND(AY427="Alta",BA427="Mayor"),AND(AY427="Muy Alta",BA427="Leve"),AND(AY427="Muy Alta",BA427="Menor"),AND(AY427="Muy Alta",BA427="Moderado"),AND(AY427="Muy Alta",BA427="Mayor")),"Alto",IF(OR(AND(AY427="Muy Baja",BA427="Catastrófico"),AND(AY427="Baja",BA427="Catastrófico"),AND(AY427="Media",BA427="Catastrófico"),AND(AY427="Alta",BA427="Catastrófico"),AND(AY427="Muy Alta",BA427="Catastrófico")),"Extremo",""))))</f>
        <v>Alto</v>
      </c>
      <c r="BC424" s="159" t="str" cm="1">
        <f t="array" ref="BC424">_xlfn.IFS(BB424="Bajo","Aceptar",BB424="Moderado","Reducir",BB424="Alto","Reducir",BB424="Extremo","Reducir")</f>
        <v>Reducir</v>
      </c>
      <c r="BD424" s="197" t="str" cm="1">
        <f t="array" ref="BD424">_xlfn.IFS(BC424="Aceptar","No",BC424="Reducir","Si")</f>
        <v>Si</v>
      </c>
      <c r="BE424" s="20" t="str">
        <f>CONCATENATE(J424," Acción preventiva"," 1")</f>
        <v>APJUR 68 Acción preventiva 1</v>
      </c>
      <c r="BF424" s="22" t="s">
        <v>478</v>
      </c>
      <c r="BG424" s="22" t="s">
        <v>485</v>
      </c>
      <c r="BH424" s="22" t="s">
        <v>491</v>
      </c>
      <c r="BI424" s="20">
        <f t="shared" si="2130"/>
        <v>8</v>
      </c>
      <c r="BJ424" s="20"/>
      <c r="BK424" s="20"/>
      <c r="BL424" s="20"/>
      <c r="BM424" s="20"/>
      <c r="BN424" s="20">
        <v>1</v>
      </c>
      <c r="BO424" s="20">
        <v>1</v>
      </c>
      <c r="BP424" s="20">
        <v>1</v>
      </c>
      <c r="BQ424" s="20">
        <v>1</v>
      </c>
      <c r="BR424" s="20">
        <v>1</v>
      </c>
      <c r="BS424" s="20">
        <v>1</v>
      </c>
      <c r="BT424" s="20">
        <v>1</v>
      </c>
      <c r="BU424" s="20">
        <v>1</v>
      </c>
      <c r="BV424" s="200">
        <f t="shared" si="2108"/>
        <v>0</v>
      </c>
      <c r="BW424" s="37"/>
      <c r="BX424" s="37"/>
      <c r="BY424" s="37"/>
      <c r="BZ424" s="37"/>
      <c r="CA424" s="37"/>
      <c r="CB424" s="37"/>
      <c r="CC424" s="37"/>
      <c r="CD424" s="37"/>
      <c r="CE424" s="37"/>
      <c r="CF424" s="37"/>
      <c r="CG424" s="37"/>
      <c r="CH424" s="37"/>
      <c r="CI424" s="37">
        <f t="shared" si="2085"/>
        <v>0</v>
      </c>
      <c r="CJ424" s="38"/>
      <c r="CK424" s="23"/>
      <c r="CL424" s="24"/>
      <c r="CM424" s="166">
        <f t="shared" ref="CM424" si="2217">+AD424</f>
        <v>8760</v>
      </c>
      <c r="CN424" s="25">
        <f t="shared" ref="CN424" si="2218">1-(CL424/CM424)</f>
        <v>1</v>
      </c>
      <c r="CO424" s="23" t="str" cm="1">
        <f t="array" ref="CO424">+_xlfn.IFS(CN424&lt;0.8,"Cambio",CN424&lt;0.9,"Revisión de control",CN424&gt;0.89,"Se mantiene")</f>
        <v>Se mantiene</v>
      </c>
      <c r="CP424" s="144"/>
      <c r="CQ424" s="144"/>
      <c r="CR424" s="144"/>
      <c r="CS424" s="144"/>
      <c r="CT424" s="25">
        <f t="shared" si="2133"/>
        <v>1</v>
      </c>
    </row>
    <row r="425" spans="1:98" ht="60" customHeight="1" x14ac:dyDescent="0.35">
      <c r="A425" s="147" t="s">
        <v>476</v>
      </c>
      <c r="B425" s="170"/>
      <c r="C425" s="149" t="s">
        <v>163</v>
      </c>
      <c r="D425" s="173"/>
      <c r="E425" s="176"/>
      <c r="F425" s="173"/>
      <c r="G425" s="208"/>
      <c r="H425" s="157"/>
      <c r="I425" s="182"/>
      <c r="J425" s="160"/>
      <c r="K425" s="160"/>
      <c r="L425" s="184"/>
      <c r="M425" s="186"/>
      <c r="N425" s="189"/>
      <c r="O425" s="192"/>
      <c r="P425" s="182"/>
      <c r="Q425" s="192"/>
      <c r="R425" s="182"/>
      <c r="S425" s="182"/>
      <c r="T425" s="182"/>
      <c r="U425" s="157"/>
      <c r="V425" s="162"/>
      <c r="W425" s="162"/>
      <c r="X425" s="194"/>
      <c r="Y425" s="160"/>
      <c r="Z425" s="160"/>
      <c r="AA425" s="164"/>
      <c r="AB425" s="164"/>
      <c r="AC425" s="164"/>
      <c r="AD425" s="195"/>
      <c r="AE425" s="157"/>
      <c r="AF425" s="158"/>
      <c r="AG425" s="157"/>
      <c r="AH425" s="157"/>
      <c r="AI425" s="158"/>
      <c r="AJ425" s="157"/>
      <c r="AK425" s="196"/>
      <c r="AL425" s="20" t="str">
        <f>CONCATENATE(J424," Control"," 2")</f>
        <v>APJUR 68 Control 2</v>
      </c>
      <c r="AM425" s="22" t="s">
        <v>1618</v>
      </c>
      <c r="AN425" s="22" t="s">
        <v>1626</v>
      </c>
      <c r="AO425" s="22" t="s">
        <v>1628</v>
      </c>
      <c r="AP425" s="22" t="str">
        <f t="shared" si="2154"/>
        <v>La OFICINA JURÍDICA revisa el concepto jurídico que presenta novedad a través de un nuevo ORFEO que corrige la caracterización de la solicitud del concepto, validando el objeto, el responsable y el trámite, con el fin de identificar las observaciones necesarias para su ajuste o actualización.</v>
      </c>
      <c r="AQ425" s="20" t="s">
        <v>55</v>
      </c>
      <c r="AR425" s="20" t="str">
        <f t="shared" si="2125"/>
        <v>Impacto</v>
      </c>
      <c r="AS425" s="20" t="s">
        <v>56</v>
      </c>
      <c r="AT425" s="20" t="str">
        <f t="shared" si="2126"/>
        <v>25%</v>
      </c>
      <c r="AU425" s="20" t="s">
        <v>5</v>
      </c>
      <c r="AV425" s="20" t="s">
        <v>2</v>
      </c>
      <c r="AW425" s="20" t="s">
        <v>3</v>
      </c>
      <c r="AX425" s="21">
        <f t="shared" ref="AX425:AX427" si="2219">+IF(AR425="Probabilidad",AX424-(AX424*AT425),AX424)</f>
        <v>0.7</v>
      </c>
      <c r="AY425" s="20" t="str">
        <f t="shared" si="2213"/>
        <v>Alta</v>
      </c>
      <c r="AZ425" s="21">
        <f t="shared" ref="AZ425:AZ427" si="2220">+IF(AR425="Impacto",AZ424-(AZ424*AT425),AZ424)</f>
        <v>0.75</v>
      </c>
      <c r="BA425" s="20" t="str">
        <f t="shared" si="2215"/>
        <v>Mayor</v>
      </c>
      <c r="BB425" s="160"/>
      <c r="BC425" s="160"/>
      <c r="BD425" s="198"/>
      <c r="BE425" s="20" t="str">
        <f>CONCATENATE(J424," Acción preventiva"," 2")</f>
        <v>APJUR 68 Acción preventiva 2</v>
      </c>
      <c r="BF425" s="22"/>
      <c r="BG425" s="22"/>
      <c r="BH425" s="22"/>
      <c r="BI425" s="20">
        <f t="shared" si="2130"/>
        <v>0</v>
      </c>
      <c r="BJ425" s="20"/>
      <c r="BK425" s="20"/>
      <c r="BL425" s="20"/>
      <c r="BM425" s="20"/>
      <c r="BN425" s="20"/>
      <c r="BO425" s="20"/>
      <c r="BP425" s="20"/>
      <c r="BQ425" s="20"/>
      <c r="BR425" s="20"/>
      <c r="BS425" s="20"/>
      <c r="BT425" s="20"/>
      <c r="BU425" s="20"/>
      <c r="BV425" s="200"/>
      <c r="BW425" s="37"/>
      <c r="BX425" s="37"/>
      <c r="BY425" s="37"/>
      <c r="BZ425" s="37"/>
      <c r="CA425" s="37"/>
      <c r="CB425" s="37"/>
      <c r="CC425" s="37"/>
      <c r="CD425" s="37"/>
      <c r="CE425" s="37"/>
      <c r="CF425" s="37"/>
      <c r="CG425" s="37"/>
      <c r="CH425" s="37"/>
      <c r="CI425" s="37">
        <f t="shared" si="2085"/>
        <v>0</v>
      </c>
      <c r="CJ425" s="38"/>
      <c r="CK425" s="23"/>
      <c r="CL425" s="24"/>
      <c r="CM425" s="167"/>
      <c r="CN425" s="25">
        <f t="shared" ref="CN425" si="2221">1-(CL425/CM424)</f>
        <v>1</v>
      </c>
      <c r="CO425" s="23" t="str" cm="1">
        <f t="array" ref="CO425">+_xlfn.IFS(CN425&lt;0.8,"Cambio",CN425&lt;0.9,"Revisión de control",CN425&gt;0.89,"Se mantiene")</f>
        <v>Se mantiene</v>
      </c>
      <c r="CP425" s="144"/>
      <c r="CQ425" s="144"/>
      <c r="CR425" s="144"/>
      <c r="CS425" s="144"/>
      <c r="CT425" s="25">
        <f t="shared" si="2133"/>
        <v>1</v>
      </c>
    </row>
    <row r="426" spans="1:98" ht="60" customHeight="1" x14ac:dyDescent="0.35">
      <c r="A426" s="147" t="s">
        <v>476</v>
      </c>
      <c r="B426" s="170"/>
      <c r="C426" s="149" t="s">
        <v>163</v>
      </c>
      <c r="D426" s="173"/>
      <c r="E426" s="176"/>
      <c r="F426" s="173"/>
      <c r="G426" s="208"/>
      <c r="H426" s="157"/>
      <c r="I426" s="182"/>
      <c r="J426" s="160"/>
      <c r="K426" s="160"/>
      <c r="L426" s="184"/>
      <c r="M426" s="186"/>
      <c r="N426" s="189"/>
      <c r="O426" s="192"/>
      <c r="P426" s="182"/>
      <c r="Q426" s="192"/>
      <c r="R426" s="182"/>
      <c r="S426" s="182"/>
      <c r="T426" s="182"/>
      <c r="U426" s="157"/>
      <c r="V426" s="162"/>
      <c r="W426" s="162"/>
      <c r="X426" s="194"/>
      <c r="Y426" s="160"/>
      <c r="Z426" s="160"/>
      <c r="AA426" s="164"/>
      <c r="AB426" s="164"/>
      <c r="AC426" s="164"/>
      <c r="AD426" s="195"/>
      <c r="AE426" s="157"/>
      <c r="AF426" s="158"/>
      <c r="AG426" s="157"/>
      <c r="AH426" s="157"/>
      <c r="AI426" s="158"/>
      <c r="AJ426" s="157"/>
      <c r="AK426" s="196"/>
      <c r="AL426" s="20" t="str">
        <f>CONCATENATE(J424," Control"," 3")</f>
        <v>APJUR 68 Control 3</v>
      </c>
      <c r="AM426" s="22"/>
      <c r="AN426" s="22"/>
      <c r="AO426" s="22"/>
      <c r="AP426" s="22" t="str">
        <f t="shared" si="2154"/>
        <v xml:space="preserve">  a través de </v>
      </c>
      <c r="AQ426" s="20"/>
      <c r="AR426" s="20" t="str">
        <f t="shared" si="2125"/>
        <v/>
      </c>
      <c r="AS426" s="20"/>
      <c r="AT426" s="20" t="str">
        <f t="shared" si="2126"/>
        <v/>
      </c>
      <c r="AU426" s="20"/>
      <c r="AV426" s="20"/>
      <c r="AW426" s="20"/>
      <c r="AX426" s="21">
        <f t="shared" si="2219"/>
        <v>0.7</v>
      </c>
      <c r="AY426" s="20" t="str">
        <f t="shared" si="2213"/>
        <v>Alta</v>
      </c>
      <c r="AZ426" s="21">
        <f t="shared" si="2220"/>
        <v>0.75</v>
      </c>
      <c r="BA426" s="20" t="str">
        <f t="shared" si="2215"/>
        <v>Mayor</v>
      </c>
      <c r="BB426" s="160"/>
      <c r="BC426" s="160"/>
      <c r="BD426" s="198"/>
      <c r="BE426" s="20" t="str">
        <f>CONCATENATE(J424," Acción preventiva"," 3")</f>
        <v>APJUR 68 Acción preventiva 3</v>
      </c>
      <c r="BF426" s="22"/>
      <c r="BG426" s="22"/>
      <c r="BH426" s="22"/>
      <c r="BI426" s="20">
        <f t="shared" si="2130"/>
        <v>0</v>
      </c>
      <c r="BJ426" s="20"/>
      <c r="BK426" s="20"/>
      <c r="BL426" s="20"/>
      <c r="BM426" s="20"/>
      <c r="BN426" s="20"/>
      <c r="BO426" s="20"/>
      <c r="BP426" s="20"/>
      <c r="BQ426" s="20"/>
      <c r="BR426" s="20"/>
      <c r="BS426" s="20"/>
      <c r="BT426" s="20"/>
      <c r="BU426" s="20"/>
      <c r="BV426" s="200"/>
      <c r="BW426" s="37"/>
      <c r="BX426" s="37"/>
      <c r="BY426" s="37"/>
      <c r="BZ426" s="37"/>
      <c r="CA426" s="37"/>
      <c r="CB426" s="37"/>
      <c r="CC426" s="37"/>
      <c r="CD426" s="37"/>
      <c r="CE426" s="37"/>
      <c r="CF426" s="37"/>
      <c r="CG426" s="37"/>
      <c r="CH426" s="37"/>
      <c r="CI426" s="37">
        <f t="shared" si="2085"/>
        <v>0</v>
      </c>
      <c r="CJ426" s="38"/>
      <c r="CK426" s="23"/>
      <c r="CL426" s="24"/>
      <c r="CM426" s="167"/>
      <c r="CN426" s="25">
        <f t="shared" ref="CN426" si="2222">1-(CL426/CM424)</f>
        <v>1</v>
      </c>
      <c r="CO426" s="23" t="str" cm="1">
        <f t="array" ref="CO426">+_xlfn.IFS(CN426&lt;0.8,"Cambio",CN426&lt;0.9,"Revisión de control",CN426&gt;0.89,"Se mantiene")</f>
        <v>Se mantiene</v>
      </c>
      <c r="CP426" s="144"/>
      <c r="CQ426" s="144"/>
      <c r="CR426" s="144"/>
      <c r="CS426" s="144"/>
      <c r="CT426" s="25">
        <f t="shared" si="2133"/>
        <v>1</v>
      </c>
    </row>
    <row r="427" spans="1:98" ht="60" customHeight="1" x14ac:dyDescent="0.35">
      <c r="A427" s="147" t="s">
        <v>476</v>
      </c>
      <c r="B427" s="171"/>
      <c r="C427" s="149" t="s">
        <v>163</v>
      </c>
      <c r="D427" s="174"/>
      <c r="E427" s="177"/>
      <c r="F427" s="174"/>
      <c r="G427" s="208"/>
      <c r="H427" s="157"/>
      <c r="I427" s="183"/>
      <c r="J427" s="161"/>
      <c r="K427" s="161"/>
      <c r="L427" s="184"/>
      <c r="M427" s="187"/>
      <c r="N427" s="190"/>
      <c r="O427" s="193"/>
      <c r="P427" s="183"/>
      <c r="Q427" s="193"/>
      <c r="R427" s="183"/>
      <c r="S427" s="183"/>
      <c r="T427" s="183"/>
      <c r="U427" s="157"/>
      <c r="V427" s="162"/>
      <c r="W427" s="162"/>
      <c r="X427" s="194"/>
      <c r="Y427" s="161"/>
      <c r="Z427" s="161"/>
      <c r="AA427" s="165"/>
      <c r="AB427" s="165"/>
      <c r="AC427" s="165"/>
      <c r="AD427" s="195"/>
      <c r="AE427" s="157"/>
      <c r="AF427" s="158"/>
      <c r="AG427" s="157"/>
      <c r="AH427" s="157"/>
      <c r="AI427" s="158"/>
      <c r="AJ427" s="157"/>
      <c r="AK427" s="196"/>
      <c r="AL427" s="20" t="str">
        <f>CONCATENATE(J424," Control"," 4")</f>
        <v>APJUR 68 Control 4</v>
      </c>
      <c r="AM427" s="22"/>
      <c r="AN427" s="22"/>
      <c r="AO427" s="22"/>
      <c r="AP427" s="22" t="str">
        <f t="shared" si="2154"/>
        <v xml:space="preserve">  a través de </v>
      </c>
      <c r="AQ427" s="20"/>
      <c r="AR427" s="20" t="str">
        <f t="shared" si="2125"/>
        <v/>
      </c>
      <c r="AS427" s="20"/>
      <c r="AT427" s="20" t="str">
        <f t="shared" si="2126"/>
        <v/>
      </c>
      <c r="AU427" s="20"/>
      <c r="AV427" s="20"/>
      <c r="AW427" s="20"/>
      <c r="AX427" s="21">
        <f t="shared" si="2219"/>
        <v>0.7</v>
      </c>
      <c r="AY427" s="20" t="str">
        <f t="shared" si="2213"/>
        <v>Alta</v>
      </c>
      <c r="AZ427" s="21">
        <f t="shared" si="2220"/>
        <v>0.75</v>
      </c>
      <c r="BA427" s="20" t="str">
        <f t="shared" si="2215"/>
        <v>Mayor</v>
      </c>
      <c r="BB427" s="161"/>
      <c r="BC427" s="161"/>
      <c r="BD427" s="199"/>
      <c r="BE427" s="20" t="str">
        <f>CONCATENATE(J424," Acción preventiva"," 4")</f>
        <v>APJUR 68 Acción preventiva 4</v>
      </c>
      <c r="BF427" s="22"/>
      <c r="BG427" s="22"/>
      <c r="BH427" s="22"/>
      <c r="BI427" s="20">
        <f t="shared" si="2130"/>
        <v>0</v>
      </c>
      <c r="BJ427" s="20"/>
      <c r="BK427" s="20"/>
      <c r="BL427" s="20"/>
      <c r="BM427" s="20"/>
      <c r="BN427" s="20"/>
      <c r="BO427" s="20"/>
      <c r="BP427" s="20"/>
      <c r="BQ427" s="20"/>
      <c r="BR427" s="20"/>
      <c r="BS427" s="20"/>
      <c r="BT427" s="20"/>
      <c r="BU427" s="20"/>
      <c r="BV427" s="200"/>
      <c r="BW427" s="37"/>
      <c r="BX427" s="37"/>
      <c r="BY427" s="37"/>
      <c r="BZ427" s="37"/>
      <c r="CA427" s="37"/>
      <c r="CB427" s="37"/>
      <c r="CC427" s="37"/>
      <c r="CD427" s="37"/>
      <c r="CE427" s="37"/>
      <c r="CF427" s="37"/>
      <c r="CG427" s="37"/>
      <c r="CH427" s="37"/>
      <c r="CI427" s="37">
        <f t="shared" si="2085"/>
        <v>0</v>
      </c>
      <c r="CJ427" s="38"/>
      <c r="CK427" s="23"/>
      <c r="CL427" s="24"/>
      <c r="CM427" s="168"/>
      <c r="CN427" s="25">
        <f t="shared" ref="CN427" si="2223">1-(CL427/CM424)</f>
        <v>1</v>
      </c>
      <c r="CO427" s="23" t="str" cm="1">
        <f t="array" ref="CO427">+_xlfn.IFS(CN427&lt;0.8,"Cambio",CN427&lt;0.9,"Revisión de control",CN427&gt;0.89,"Se mantiene")</f>
        <v>Se mantiene</v>
      </c>
      <c r="CP427" s="144"/>
      <c r="CQ427" s="144"/>
      <c r="CR427" s="144"/>
      <c r="CS427" s="144"/>
      <c r="CT427" s="25">
        <f t="shared" si="2133"/>
        <v>1</v>
      </c>
    </row>
    <row r="428" spans="1:98" ht="60" hidden="1" customHeight="1" x14ac:dyDescent="0.35">
      <c r="A428" s="147"/>
      <c r="B428" s="227" t="s">
        <v>162</v>
      </c>
      <c r="C428" s="149" t="s">
        <v>163</v>
      </c>
      <c r="D428" s="172" t="str">
        <f>VLOOKUP(B428,Datos!$B$65:$F$80,3,FALSE)</f>
        <v>Asesorar y dar soporte jurídico a las diferentes dependencias ,a través de la emisión de conceptos y  demás soportes legales que sean necesarios, así como realizar todas las actuaciones tendientes a la debida defensa de los intereses de la entidad.</v>
      </c>
      <c r="E428" s="175" t="str">
        <f>VLOOKUP(B428,Datos!$B$65:$F$80,5,FALSE)</f>
        <v>La posibilidad de incumplir con la adecuada actuación de la defensa jurídica ante los intereses de la entidad y la desatención en la asesoría de soporte jurídico a las solicitudes que reciban</v>
      </c>
      <c r="F428" s="172" t="str">
        <f>VLOOKUP(B428,Datos!$B$65:$F$80,4,FALSE)</f>
        <v>Desde la asesoría jurídica al Director y demás dependencias, hasta las actuaciones judiciales tendientes a la debida defensa de los intereses de la entidad.</v>
      </c>
      <c r="G428" s="208" t="s">
        <v>670</v>
      </c>
      <c r="H428" s="157"/>
      <c r="I428" s="181">
        <f t="shared" ref="I428" si="2224">IF(K428="",0,1)</f>
        <v>0</v>
      </c>
      <c r="J428" s="159" t="str">
        <f t="shared" ref="J428" si="2225">CONCATENATE(C428," ",K428)</f>
        <v xml:space="preserve">APJUR </v>
      </c>
      <c r="K428" s="159"/>
      <c r="L428" s="184"/>
      <c r="M428" s="185">
        <f ca="1">+TODAY()-L428</f>
        <v>46151</v>
      </c>
      <c r="N428" s="188"/>
      <c r="O428" s="191"/>
      <c r="P428" s="181" t="e">
        <f>VLOOKUP(O428,Datos!$B$20:$D$25,3,FALSE)</f>
        <v>#N/A</v>
      </c>
      <c r="Q428" s="191"/>
      <c r="R428" s="181" t="e">
        <f>VLOOKUP(Q428,Datos!$C$20:$D$25,2,FALSE)</f>
        <v>#N/A</v>
      </c>
      <c r="S428" s="181" t="e">
        <f t="shared" ref="S428" si="2226">+IF(P428="",R428,IF(R428="",P428,IF(P428&gt;R428,P428,R428)))</f>
        <v>#N/A</v>
      </c>
      <c r="T428" s="181" t="e" cm="1">
        <f t="array" ref="T428">_xlfn.IFS(S428=P428,O428,S428=R428,Q428)</f>
        <v>#N/A</v>
      </c>
      <c r="U428" s="157"/>
      <c r="V428" s="162"/>
      <c r="W428" s="162"/>
      <c r="X428" s="194" t="str">
        <f t="shared" ref="X428" si="2227">CONCATENATE("Posibilidad de"," ",U428," ",V428," debido ",W428)</f>
        <v xml:space="preserve">Posibilidad de   debido </v>
      </c>
      <c r="Y428" s="159"/>
      <c r="Z428" s="159"/>
      <c r="AA428" s="163"/>
      <c r="AB428" s="163"/>
      <c r="AC428" s="163"/>
      <c r="AD428" s="195"/>
      <c r="AE428" s="157" t="str">
        <f t="shared" ref="AE428" si="2228">IF(AD428&lt;=0,"",IF(AD428&lt;=2,"Muy Baja",IF(AD428&lt;=24,"Baja",IF(AD428&lt;=500,"Media",IF(AD428&lt;=5000,"Alta","Muy Alta")))))</f>
        <v/>
      </c>
      <c r="AF428" s="158" t="str">
        <f t="shared" ref="AF428" si="2229">IF(AE428="","",IF(AE428="Muy Baja",0.2,IF(AE428="Baja",0.4,IF(AE428="Media",0.6,IF(AE428="Alta",0.8,IF(AE428="Muy Alta",1,))))))</f>
        <v/>
      </c>
      <c r="AG428" s="158" t="e">
        <f t="shared" ref="AG428" si="2230">+T428</f>
        <v>#N/A</v>
      </c>
      <c r="AH428" s="157" t="e" cm="1">
        <f t="array" ref="AH428">_xlfn.IFS(AG428=Datos!$C$6,"Leve",AG428=Datos!$D$6,"Leve",AG428=Datos!$C$7,"Menor",AG428=Datos!$D$7,"Menor",AG428=Datos!$C$8,"Moderado",AG428=Datos!$D$8,"Moderado",AG428=Datos!$C$9,"Mayor",AG428=Datos!$D$9,"Mayor",AG428=Datos!$C$10,"Catastrófico",AG428=Datos!$D$10,"Catastrófico")</f>
        <v>#N/A</v>
      </c>
      <c r="AI428" s="158" t="e">
        <f t="shared" ref="AI428" si="2231">IF(AH428="","",IF(AH428="Leve",0.2,IF(AH428="Menor",0.4,IF(AH428="Moderado",0.6,IF(AH428="Mayor",0.8,IF(AH428="Catastrófico",1,))))))</f>
        <v>#N/A</v>
      </c>
      <c r="AJ428" s="157" t="e">
        <f t="shared" ref="AJ428" si="2232">IF(OR(AND(AE428="Muy Baja",AH428="Leve"),AND(AE428="Muy Baja",AH428="Menor"),AND(AE428="Baja",AH428="Leve")),"Bajo",IF(OR(AND(AE428="Muy baja",AH428="Moderado"),AND(AE428="Baja",AH428="Menor"),AND(AE428="Baja",AH428="Moderado"),AND(AE428="Media",AH428="Leve"),AND(AE428="Media",AH428="Menor"),AND(AE428="Media",AH428="Moderado"),AND(AE428="Alta",AH428="Leve"),AND(AE428="Alta",AH428="Menor")),"Moderado",IF(OR(AND(AE428="Muy Baja",AH428="Mayor"),AND(AE428="Baja",AH428="Mayor"),AND(AE428="Media",AH428="Mayor"),AND(AE428="Alta",AH428="Moderado"),AND(AE428="Alta",AH428="Mayor"),AND(AE428="Muy Alta",AH428="Leve"),AND(AE428="Muy Alta",AH428="Menor"),AND(AE428="Muy Alta",AH428="Moderado"),AND(AE428="Muy Alta",AH428="Mayor")),"Alto",IF(OR(AND(AE428="Muy Baja",AH428="Catastrófico"),AND(AE428="Baja",AH428="Catastrófico"),AND(AE428="Media",AH428="Catastrófico"),AND(AE428="Alta",AH428="Catastrófico"),AND(AE428="Muy Alta",AH428="Catastrófico")),"Extremo",""))))</f>
        <v>#N/A</v>
      </c>
      <c r="AK428" s="196" t="e" cm="1">
        <f t="array" ref="AK428">_xlfn.IFS(AJ428="Bajo","Aceptar",AJ428="Moderado","Reducir",AJ428="Alto","Reducir",AJ428="Extremo","Reducir")</f>
        <v>#N/A</v>
      </c>
      <c r="AL428" s="20" t="str">
        <f>CONCATENATE(J428," Control"," 1")</f>
        <v>APJUR  Control 1</v>
      </c>
      <c r="AM428" s="22"/>
      <c r="AN428" s="22"/>
      <c r="AO428" s="22"/>
      <c r="AP428" s="22" t="str">
        <f t="shared" ref="AP428:AP431" si="2233">CONCATENATE(AM428," ",AN428," a través de ",AO428)</f>
        <v xml:space="preserve">  a través de </v>
      </c>
      <c r="AQ428" s="20"/>
      <c r="AR428" s="20" t="str">
        <f t="shared" si="2125"/>
        <v/>
      </c>
      <c r="AS428" s="20"/>
      <c r="AT428" s="20" t="str">
        <f t="shared" si="2126"/>
        <v/>
      </c>
      <c r="AU428" s="20"/>
      <c r="AV428" s="20"/>
      <c r="AW428" s="20"/>
      <c r="AX428" s="21" t="str">
        <f t="shared" ref="AX428" si="2234">+IF(AR428="Probabilidad",AF428-(AF428*AT428),AF428)</f>
        <v/>
      </c>
      <c r="AY428" s="20" t="str">
        <f t="shared" si="2213"/>
        <v/>
      </c>
      <c r="AZ428" s="21" t="e">
        <f t="shared" ref="AZ428" si="2235">+IF(AR428="Impacto",AI428-(AI428*AT428),AI428)</f>
        <v>#N/A</v>
      </c>
      <c r="BA428" s="20" t="str">
        <f t="shared" si="2215"/>
        <v/>
      </c>
      <c r="BB428" s="159" t="str">
        <f t="shared" ref="BB428" si="2236">IF(OR(AND(AY431="Muy Baja",BA431="Leve"),AND(AY431="Muy Baja",BA431="Menor"),AND(AY431="Baja",BA431="Leve")),"Bajo",IF(OR(AND(AY431="Muy baja",BA431="Moderado"),AND(AY431="Baja",BA431="Menor"),AND(AY431="Baja",BA431="Moderado"),AND(AY431="Media",BA431="Leve"),AND(AY431="Media",BA431="Menor"),AND(AY431="Media",BA431="Moderado"),AND(AY431="Alta",BA431="Leve"),AND(AY431="Alta",BA431="Menor")),"Moderado",IF(OR(AND(AY431="Muy Baja",BA431="Mayor"),AND(AY431="Baja",BA431="Mayor"),AND(AY431="Media",BA431="Mayor"),AND(AY431="Alta",BA431="Moderado"),AND(AY431="Alta",BA431="Mayor"),AND(AY431="Muy Alta",BA431="Leve"),AND(AY431="Muy Alta",BA431="Menor"),AND(AY431="Muy Alta",BA431="Moderado"),AND(AY431="Muy Alta",BA431="Mayor")),"Alto",IF(OR(AND(AY431="Muy Baja",BA431="Catastrófico"),AND(AY431="Baja",BA431="Catastrófico"),AND(AY431="Media",BA431="Catastrófico"),AND(AY431="Alta",BA431="Catastrófico"),AND(AY431="Muy Alta",BA431="Catastrófico")),"Extremo",""))))</f>
        <v/>
      </c>
      <c r="BC428" s="159" t="e" cm="1">
        <f t="array" ref="BC428">_xlfn.IFS(BB428="Bajo","Aceptar",BB428="Moderado","Reducir",BB428="Alto","Reducir",BB428="Extremo","Reducir")</f>
        <v>#N/A</v>
      </c>
      <c r="BD428" s="197" t="e" cm="1">
        <f t="array" ref="BD428">_xlfn.IFS(BC428="Aceptar","No",BC428="Reducir","Si")</f>
        <v>#N/A</v>
      </c>
      <c r="BE428" s="20" t="str">
        <f>CONCATENATE(J428," Acción preventiva"," 1")</f>
        <v>APJUR  Acción preventiva 1</v>
      </c>
      <c r="BF428" s="22"/>
      <c r="BG428" s="22"/>
      <c r="BH428" s="22"/>
      <c r="BI428" s="20">
        <f t="shared" ref="BI428:BI431" si="2237">+SUM(BJ428:BU428)</f>
        <v>0</v>
      </c>
      <c r="BJ428" s="20"/>
      <c r="BK428" s="20"/>
      <c r="BL428" s="20"/>
      <c r="BM428" s="20"/>
      <c r="BN428" s="20"/>
      <c r="BO428" s="20"/>
      <c r="BP428" s="20"/>
      <c r="BQ428" s="20"/>
      <c r="BR428" s="20"/>
      <c r="BS428" s="20"/>
      <c r="BT428" s="20"/>
      <c r="BU428" s="20"/>
      <c r="BV428" s="200"/>
      <c r="BW428" s="37"/>
      <c r="BX428" s="37"/>
      <c r="BY428" s="37"/>
      <c r="BZ428" s="37"/>
      <c r="CA428" s="37"/>
      <c r="CB428" s="37"/>
      <c r="CC428" s="37"/>
      <c r="CD428" s="37"/>
      <c r="CE428" s="37"/>
      <c r="CF428" s="37"/>
      <c r="CG428" s="37"/>
      <c r="CH428" s="37"/>
      <c r="CI428" s="37">
        <f t="shared" si="2085"/>
        <v>0</v>
      </c>
      <c r="CJ428" s="38"/>
      <c r="CK428" s="23"/>
      <c r="CL428" s="24"/>
      <c r="CM428" s="166">
        <f t="shared" ref="CM428" si="2238">+AD428</f>
        <v>0</v>
      </c>
      <c r="CN428" s="25" t="e">
        <f t="shared" ref="CN428" si="2239">1-(CL428/CM428)</f>
        <v>#DIV/0!</v>
      </c>
      <c r="CO428" s="23" t="e" cm="1">
        <f t="array" ref="CO428">+_xlfn.IFS(CN428&lt;0.8,"Cambio",CN428&lt;0.9,"Revisión de control",CN428&gt;0.89,"Se mantiene")</f>
        <v>#DIV/0!</v>
      </c>
      <c r="CP428" s="144"/>
      <c r="CQ428" s="144"/>
      <c r="CR428" s="144"/>
      <c r="CS428" s="144"/>
      <c r="CT428" s="25">
        <f t="shared" ref="CT428:CT431" si="2240">(_xlfn.IFS(CK428="",1,CK428="SI",0)+_xlfn.IFS(CP428="",1,CP428="SI",1,CP428="NO",0)+_xlfn.IFS(CQ428="",1,CQ428="SI",1,CQ428="NO",0)+_xlfn.IFS(CR428="",1,CR428="SI",1,CR428="NO",0)+_xlfn.IFS(CS428="",1,CS428="SI",1,CS428="NO",0))/5</f>
        <v>1</v>
      </c>
    </row>
    <row r="429" spans="1:98" ht="60" hidden="1" customHeight="1" x14ac:dyDescent="0.35">
      <c r="A429" s="147"/>
      <c r="B429" s="228"/>
      <c r="C429" s="149" t="s">
        <v>163</v>
      </c>
      <c r="D429" s="173"/>
      <c r="E429" s="176"/>
      <c r="F429" s="173"/>
      <c r="G429" s="208"/>
      <c r="H429" s="157"/>
      <c r="I429" s="182"/>
      <c r="J429" s="160"/>
      <c r="K429" s="160"/>
      <c r="L429" s="184"/>
      <c r="M429" s="186"/>
      <c r="N429" s="189"/>
      <c r="O429" s="192"/>
      <c r="P429" s="182"/>
      <c r="Q429" s="192"/>
      <c r="R429" s="182"/>
      <c r="S429" s="182"/>
      <c r="T429" s="182"/>
      <c r="U429" s="157"/>
      <c r="V429" s="162"/>
      <c r="W429" s="162"/>
      <c r="X429" s="194"/>
      <c r="Y429" s="160"/>
      <c r="Z429" s="160"/>
      <c r="AA429" s="164"/>
      <c r="AB429" s="164"/>
      <c r="AC429" s="164"/>
      <c r="AD429" s="195"/>
      <c r="AE429" s="157"/>
      <c r="AF429" s="158"/>
      <c r="AG429" s="157"/>
      <c r="AH429" s="157"/>
      <c r="AI429" s="158"/>
      <c r="AJ429" s="157"/>
      <c r="AK429" s="196"/>
      <c r="AL429" s="20" t="str">
        <f>CONCATENATE(J428," Control"," 2")</f>
        <v>APJUR  Control 2</v>
      </c>
      <c r="AM429" s="22"/>
      <c r="AN429" s="22"/>
      <c r="AO429" s="22"/>
      <c r="AP429" s="22" t="str">
        <f t="shared" si="2233"/>
        <v xml:space="preserve">  a través de </v>
      </c>
      <c r="AQ429" s="20"/>
      <c r="AR429" s="20" t="str">
        <f t="shared" si="2125"/>
        <v/>
      </c>
      <c r="AS429" s="20"/>
      <c r="AT429" s="20" t="str">
        <f t="shared" si="2126"/>
        <v/>
      </c>
      <c r="AU429" s="20"/>
      <c r="AV429" s="20"/>
      <c r="AW429" s="20"/>
      <c r="AX429" s="21" t="str">
        <f t="shared" ref="AX429:AX431" si="2241">+IF(AR429="Probabilidad",AX428-(AX428*AT429),AX428)</f>
        <v/>
      </c>
      <c r="AY429" s="20" t="str">
        <f t="shared" si="2213"/>
        <v/>
      </c>
      <c r="AZ429" s="21" t="e">
        <f t="shared" ref="AZ429:AZ431" si="2242">+IF(AR429="Impacto",AZ428-(AZ428*AT429),AZ428)</f>
        <v>#N/A</v>
      </c>
      <c r="BA429" s="20" t="str">
        <f t="shared" si="2215"/>
        <v/>
      </c>
      <c r="BB429" s="160"/>
      <c r="BC429" s="160"/>
      <c r="BD429" s="198"/>
      <c r="BE429" s="20" t="str">
        <f>CONCATENATE(J428," Acción preventiva"," 2")</f>
        <v>APJUR  Acción preventiva 2</v>
      </c>
      <c r="BF429" s="22"/>
      <c r="BG429" s="22"/>
      <c r="BH429" s="22"/>
      <c r="BI429" s="20">
        <f t="shared" si="2237"/>
        <v>0</v>
      </c>
      <c r="BJ429" s="20"/>
      <c r="BK429" s="20"/>
      <c r="BL429" s="20"/>
      <c r="BM429" s="20"/>
      <c r="BN429" s="20"/>
      <c r="BO429" s="20"/>
      <c r="BP429" s="20"/>
      <c r="BQ429" s="20"/>
      <c r="BR429" s="20"/>
      <c r="BS429" s="20"/>
      <c r="BT429" s="20"/>
      <c r="BU429" s="20"/>
      <c r="BV429" s="200"/>
      <c r="BW429" s="37"/>
      <c r="BX429" s="37"/>
      <c r="BY429" s="37"/>
      <c r="BZ429" s="37"/>
      <c r="CA429" s="37"/>
      <c r="CB429" s="37"/>
      <c r="CC429" s="37"/>
      <c r="CD429" s="37"/>
      <c r="CE429" s="37"/>
      <c r="CF429" s="37"/>
      <c r="CG429" s="37"/>
      <c r="CH429" s="37"/>
      <c r="CI429" s="37">
        <f t="shared" si="2085"/>
        <v>0</v>
      </c>
      <c r="CJ429" s="38"/>
      <c r="CK429" s="23"/>
      <c r="CL429" s="24"/>
      <c r="CM429" s="167"/>
      <c r="CN429" s="25" t="e">
        <f t="shared" ref="CN429" si="2243">1-(CL429/CM428)</f>
        <v>#DIV/0!</v>
      </c>
      <c r="CO429" s="23" t="e" cm="1">
        <f t="array" ref="CO429">+_xlfn.IFS(CN429&lt;0.8,"Cambio",CN429&lt;0.9,"Revisión de control",CN429&gt;0.89,"Se mantiene")</f>
        <v>#DIV/0!</v>
      </c>
      <c r="CP429" s="144"/>
      <c r="CQ429" s="144"/>
      <c r="CR429" s="144"/>
      <c r="CS429" s="144"/>
      <c r="CT429" s="25">
        <f t="shared" si="2240"/>
        <v>1</v>
      </c>
    </row>
    <row r="430" spans="1:98" ht="60" hidden="1" customHeight="1" x14ac:dyDescent="0.35">
      <c r="A430" s="147"/>
      <c r="B430" s="228"/>
      <c r="C430" s="149" t="s">
        <v>163</v>
      </c>
      <c r="D430" s="173"/>
      <c r="E430" s="176"/>
      <c r="F430" s="173"/>
      <c r="G430" s="208"/>
      <c r="H430" s="157"/>
      <c r="I430" s="182"/>
      <c r="J430" s="160"/>
      <c r="K430" s="160"/>
      <c r="L430" s="184"/>
      <c r="M430" s="186"/>
      <c r="N430" s="189"/>
      <c r="O430" s="192"/>
      <c r="P430" s="182"/>
      <c r="Q430" s="192"/>
      <c r="R430" s="182"/>
      <c r="S430" s="182"/>
      <c r="T430" s="182"/>
      <c r="U430" s="157"/>
      <c r="V430" s="162"/>
      <c r="W430" s="162"/>
      <c r="X430" s="194"/>
      <c r="Y430" s="160"/>
      <c r="Z430" s="160"/>
      <c r="AA430" s="164"/>
      <c r="AB430" s="164"/>
      <c r="AC430" s="164"/>
      <c r="AD430" s="195"/>
      <c r="AE430" s="157"/>
      <c r="AF430" s="158"/>
      <c r="AG430" s="157"/>
      <c r="AH430" s="157"/>
      <c r="AI430" s="158"/>
      <c r="AJ430" s="157"/>
      <c r="AK430" s="196"/>
      <c r="AL430" s="20" t="str">
        <f>CONCATENATE(J428," Control"," 3")</f>
        <v>APJUR  Control 3</v>
      </c>
      <c r="AM430" s="22"/>
      <c r="AN430" s="22"/>
      <c r="AO430" s="22"/>
      <c r="AP430" s="22" t="str">
        <f t="shared" si="2233"/>
        <v xml:space="preserve">  a través de </v>
      </c>
      <c r="AQ430" s="20"/>
      <c r="AR430" s="20" t="str">
        <f t="shared" si="2125"/>
        <v/>
      </c>
      <c r="AS430" s="20"/>
      <c r="AT430" s="20" t="str">
        <f t="shared" si="2126"/>
        <v/>
      </c>
      <c r="AU430" s="20"/>
      <c r="AV430" s="20"/>
      <c r="AW430" s="20"/>
      <c r="AX430" s="21" t="str">
        <f t="shared" si="2241"/>
        <v/>
      </c>
      <c r="AY430" s="20" t="str">
        <f t="shared" si="2213"/>
        <v/>
      </c>
      <c r="AZ430" s="21" t="e">
        <f t="shared" si="2242"/>
        <v>#N/A</v>
      </c>
      <c r="BA430" s="20" t="str">
        <f t="shared" si="2215"/>
        <v/>
      </c>
      <c r="BB430" s="160"/>
      <c r="BC430" s="160"/>
      <c r="BD430" s="198"/>
      <c r="BE430" s="20" t="str">
        <f>CONCATENATE(J428," Acción preventiva"," 3")</f>
        <v>APJUR  Acción preventiva 3</v>
      </c>
      <c r="BF430" s="22"/>
      <c r="BG430" s="22"/>
      <c r="BH430" s="22"/>
      <c r="BI430" s="20">
        <f t="shared" si="2237"/>
        <v>0</v>
      </c>
      <c r="BJ430" s="20"/>
      <c r="BK430" s="20"/>
      <c r="BL430" s="20"/>
      <c r="BM430" s="20"/>
      <c r="BN430" s="20"/>
      <c r="BO430" s="20"/>
      <c r="BP430" s="20"/>
      <c r="BQ430" s="20"/>
      <c r="BR430" s="20"/>
      <c r="BS430" s="20"/>
      <c r="BT430" s="20"/>
      <c r="BU430" s="20"/>
      <c r="BV430" s="200"/>
      <c r="BW430" s="37"/>
      <c r="BX430" s="37"/>
      <c r="BY430" s="37"/>
      <c r="BZ430" s="37"/>
      <c r="CA430" s="37"/>
      <c r="CB430" s="37"/>
      <c r="CC430" s="37"/>
      <c r="CD430" s="37"/>
      <c r="CE430" s="37"/>
      <c r="CF430" s="37"/>
      <c r="CG430" s="37"/>
      <c r="CH430" s="37"/>
      <c r="CI430" s="37">
        <f t="shared" si="2085"/>
        <v>0</v>
      </c>
      <c r="CJ430" s="38"/>
      <c r="CK430" s="23"/>
      <c r="CL430" s="24"/>
      <c r="CM430" s="167"/>
      <c r="CN430" s="25" t="e">
        <f t="shared" ref="CN430" si="2244">1-(CL430/CM428)</f>
        <v>#DIV/0!</v>
      </c>
      <c r="CO430" s="23" t="e" cm="1">
        <f t="array" ref="CO430">+_xlfn.IFS(CN430&lt;0.8,"Cambio",CN430&lt;0.9,"Revisión de control",CN430&gt;0.89,"Se mantiene")</f>
        <v>#DIV/0!</v>
      </c>
      <c r="CP430" s="144"/>
      <c r="CQ430" s="144"/>
      <c r="CR430" s="144"/>
      <c r="CS430" s="144"/>
      <c r="CT430" s="25">
        <f t="shared" si="2240"/>
        <v>1</v>
      </c>
    </row>
    <row r="431" spans="1:98" ht="60" hidden="1" customHeight="1" x14ac:dyDescent="0.35">
      <c r="A431" s="147"/>
      <c r="B431" s="229"/>
      <c r="C431" s="149" t="s">
        <v>163</v>
      </c>
      <c r="D431" s="174"/>
      <c r="E431" s="177"/>
      <c r="F431" s="174"/>
      <c r="G431" s="208"/>
      <c r="H431" s="157"/>
      <c r="I431" s="183"/>
      <c r="J431" s="161"/>
      <c r="K431" s="161"/>
      <c r="L431" s="184"/>
      <c r="M431" s="187"/>
      <c r="N431" s="190"/>
      <c r="O431" s="193"/>
      <c r="P431" s="183"/>
      <c r="Q431" s="193"/>
      <c r="R431" s="183"/>
      <c r="S431" s="183"/>
      <c r="T431" s="183"/>
      <c r="U431" s="157"/>
      <c r="V431" s="162"/>
      <c r="W431" s="162"/>
      <c r="X431" s="194"/>
      <c r="Y431" s="161"/>
      <c r="Z431" s="161"/>
      <c r="AA431" s="165"/>
      <c r="AB431" s="165"/>
      <c r="AC431" s="165"/>
      <c r="AD431" s="195"/>
      <c r="AE431" s="157"/>
      <c r="AF431" s="158"/>
      <c r="AG431" s="157"/>
      <c r="AH431" s="157"/>
      <c r="AI431" s="158"/>
      <c r="AJ431" s="157"/>
      <c r="AK431" s="196"/>
      <c r="AL431" s="20" t="str">
        <f>CONCATENATE(J428," Control"," 4")</f>
        <v>APJUR  Control 4</v>
      </c>
      <c r="AM431" s="22"/>
      <c r="AN431" s="22"/>
      <c r="AO431" s="22"/>
      <c r="AP431" s="22" t="str">
        <f t="shared" si="2233"/>
        <v xml:space="preserve">  a través de </v>
      </c>
      <c r="AQ431" s="20"/>
      <c r="AR431" s="20" t="str">
        <f t="shared" si="2125"/>
        <v/>
      </c>
      <c r="AS431" s="20"/>
      <c r="AT431" s="20" t="str">
        <f t="shared" si="2126"/>
        <v/>
      </c>
      <c r="AU431" s="20"/>
      <c r="AV431" s="20"/>
      <c r="AW431" s="20"/>
      <c r="AX431" s="21" t="str">
        <f t="shared" si="2241"/>
        <v/>
      </c>
      <c r="AY431" s="20" t="str">
        <f t="shared" si="2213"/>
        <v/>
      </c>
      <c r="AZ431" s="21" t="e">
        <f t="shared" si="2242"/>
        <v>#N/A</v>
      </c>
      <c r="BA431" s="20" t="str">
        <f t="shared" si="2215"/>
        <v/>
      </c>
      <c r="BB431" s="161"/>
      <c r="BC431" s="161"/>
      <c r="BD431" s="199"/>
      <c r="BE431" s="20" t="str">
        <f>CONCATENATE(J428," Acción preventiva"," 4")</f>
        <v>APJUR  Acción preventiva 4</v>
      </c>
      <c r="BF431" s="22"/>
      <c r="BG431" s="22"/>
      <c r="BH431" s="22"/>
      <c r="BI431" s="20">
        <f t="shared" si="2237"/>
        <v>0</v>
      </c>
      <c r="BJ431" s="20"/>
      <c r="BK431" s="20"/>
      <c r="BL431" s="20"/>
      <c r="BM431" s="20"/>
      <c r="BN431" s="20"/>
      <c r="BO431" s="20"/>
      <c r="BP431" s="20"/>
      <c r="BQ431" s="20"/>
      <c r="BR431" s="20"/>
      <c r="BS431" s="20"/>
      <c r="BT431" s="20"/>
      <c r="BU431" s="20"/>
      <c r="BV431" s="200"/>
      <c r="BW431" s="37"/>
      <c r="BX431" s="37"/>
      <c r="BY431" s="37"/>
      <c r="BZ431" s="37"/>
      <c r="CA431" s="37"/>
      <c r="CB431" s="37"/>
      <c r="CC431" s="37"/>
      <c r="CD431" s="37"/>
      <c r="CE431" s="37"/>
      <c r="CF431" s="37"/>
      <c r="CG431" s="37"/>
      <c r="CH431" s="37"/>
      <c r="CI431" s="37">
        <f t="shared" si="2085"/>
        <v>0</v>
      </c>
      <c r="CJ431" s="38"/>
      <c r="CK431" s="23"/>
      <c r="CL431" s="24"/>
      <c r="CM431" s="168"/>
      <c r="CN431" s="25" t="e">
        <f t="shared" ref="CN431" si="2245">1-(CL431/CM428)</f>
        <v>#DIV/0!</v>
      </c>
      <c r="CO431" s="23" t="e" cm="1">
        <f t="array" ref="CO431">+_xlfn.IFS(CN431&lt;0.8,"Cambio",CN431&lt;0.9,"Revisión de control",CN431&gt;0.89,"Se mantiene")</f>
        <v>#DIV/0!</v>
      </c>
      <c r="CP431" s="144"/>
      <c r="CQ431" s="144"/>
      <c r="CR431" s="144"/>
      <c r="CS431" s="144"/>
      <c r="CT431" s="25">
        <f t="shared" si="2240"/>
        <v>1</v>
      </c>
    </row>
    <row r="432" spans="1:98" ht="60" customHeight="1" x14ac:dyDescent="0.35">
      <c r="A432" s="147" t="s">
        <v>426</v>
      </c>
      <c r="B432" s="169" t="s">
        <v>160</v>
      </c>
      <c r="C432" s="149" t="s">
        <v>161</v>
      </c>
      <c r="D432" s="172" t="str">
        <f>VLOOKUP(B432,Datos!$B$65:$F$80,3,FALSE)</f>
        <v>Administrar los recursos e información financiera con base en las necesidades de las dependencias de la Agencia y organismos estatales requirentes, a través de mecanismos de dirección, registro, ejecución, control y seguimiento de los recursos.</v>
      </c>
      <c r="E432" s="175" t="str">
        <f>VLOOKUP(B432,Datos!$B$65:$F$80,5,FALSE)</f>
        <v>La posibilidad de incumplir con la administración de los recursos e información financiera con base en las necesidades de las dependencias</v>
      </c>
      <c r="F432" s="172" t="str">
        <f>VLOOKUP(B432,Datos!$B$65:$F$80,4,FALSE)</f>
        <v>Desde la elaboración del anteproyecto de presupuesto de la ANT, hasta la presentación de los estados financieros.</v>
      </c>
      <c r="G432" s="208" t="s">
        <v>446</v>
      </c>
      <c r="H432" s="157" t="s">
        <v>1199</v>
      </c>
      <c r="I432" s="181">
        <f t="shared" ref="I432" si="2246">IF(K432="",0,1)</f>
        <v>1</v>
      </c>
      <c r="J432" s="159" t="str">
        <f t="shared" ref="J432" si="2247">CONCATENATE(C432," ",K432)</f>
        <v>GEFIN 69</v>
      </c>
      <c r="K432" s="159">
        <v>69</v>
      </c>
      <c r="L432" s="184">
        <v>46150</v>
      </c>
      <c r="M432" s="185">
        <f ca="1">+TODAY()-L432</f>
        <v>1</v>
      </c>
      <c r="N432" s="188" t="s">
        <v>1245</v>
      </c>
      <c r="O432" s="191" t="s">
        <v>19</v>
      </c>
      <c r="P432" s="181">
        <f>VLOOKUP(O432,Datos!$B$20:$D$25,3,FALSE)</f>
        <v>0.2</v>
      </c>
      <c r="Q432" s="191" t="s">
        <v>32</v>
      </c>
      <c r="R432" s="181">
        <f>VLOOKUP(Q432,Datos!$C$20:$D$25,2,FALSE)</f>
        <v>0.8</v>
      </c>
      <c r="S432" s="181">
        <f t="shared" ref="S432" si="2248">+IF(P432="",R432,IF(R432="",P432,IF(P432&gt;R432,P432,R432)))</f>
        <v>0.8</v>
      </c>
      <c r="T432" s="181" t="str" cm="1">
        <f t="array" ref="T432">_xlfn.IFS(S432=P432,O432,S432=R432,Q432)</f>
        <v>El riesgo afecta la imagen de  la entidad con efecto publicitario sostenido a nivel de sector administrativo, nivel departamental o municipal</v>
      </c>
      <c r="U432" s="157" t="s">
        <v>4</v>
      </c>
      <c r="V432" s="162" t="s">
        <v>1246</v>
      </c>
      <c r="W432" s="162" t="s">
        <v>1247</v>
      </c>
      <c r="X432" s="194" t="str">
        <f t="shared" ref="X432" si="2249">CONCATENATE("Posibilidad de"," ",U432," ",V432," debido ",W432)</f>
        <v>Posibilidad de pérdida reputacional en sanción disciplinaria y reprocesos para la formulación y presentación del presupuesto debido al incumplimiento de los requisitos previos para su aprobación y registro</v>
      </c>
      <c r="Y432" s="159" t="s">
        <v>206</v>
      </c>
      <c r="Z432" s="159" t="s">
        <v>214</v>
      </c>
      <c r="AA432" s="163" t="s">
        <v>257</v>
      </c>
      <c r="AB432" s="163" t="s">
        <v>1037</v>
      </c>
      <c r="AC432" s="163" t="s">
        <v>1079</v>
      </c>
      <c r="AD432" s="195">
        <v>1</v>
      </c>
      <c r="AE432" s="157" t="str">
        <f t="shared" ref="AE432" si="2250">IF(AD432&lt;=0,"",IF(AD432&lt;=2,"Muy Baja",IF(AD432&lt;=24,"Baja",IF(AD432&lt;=500,"Media",IF(AD432&lt;=5000,"Alta","Muy Alta")))))</f>
        <v>Muy Baja</v>
      </c>
      <c r="AF432" s="158">
        <f t="shared" ref="AF432" si="2251">IF(AE432="","",IF(AE432="Muy Baja",0.2,IF(AE432="Baja",0.4,IF(AE432="Media",0.6,IF(AE432="Alta",0.8,IF(AE432="Muy Alta",1,))))))</f>
        <v>0.2</v>
      </c>
      <c r="AG432" s="158" t="str">
        <f t="shared" ref="AG432" si="2252">+T432</f>
        <v>El riesgo afecta la imagen de  la entidad con efecto publicitario sostenido a nivel de sector administrativo, nivel departamental o municipal</v>
      </c>
      <c r="AH432" s="157" t="str" cm="1">
        <f t="array" ref="AH432">_xlfn.IFS(AG432=Datos!$C$6,"Leve",AG432=Datos!$D$6,"Leve",AG432=Datos!$C$7,"Menor",AG432=Datos!$D$7,"Menor",AG432=Datos!$C$8,"Moderado",AG432=Datos!$D$8,"Moderado",AG432=Datos!$C$9,"Mayor",AG432=Datos!$D$9,"Mayor",AG432=Datos!$C$10,"Catastrófico",AG432=Datos!$D$10,"Catastrófico")</f>
        <v>Mayor</v>
      </c>
      <c r="AI432" s="158">
        <f t="shared" ref="AI432" si="2253">IF(AH432="","",IF(AH432="Leve",0.2,IF(AH432="Menor",0.4,IF(AH432="Moderado",0.6,IF(AH432="Mayor",0.8,IF(AH432="Catastrófico",1,))))))</f>
        <v>0.8</v>
      </c>
      <c r="AJ432" s="157" t="str">
        <f t="shared" ref="AJ432" si="2254">IF(OR(AND(AE432="Muy Baja",AH432="Leve"),AND(AE432="Muy Baja",AH432="Menor"),AND(AE432="Baja",AH432="Leve")),"Bajo",IF(OR(AND(AE432="Muy baja",AH432="Moderado"),AND(AE432="Baja",AH432="Menor"),AND(AE432="Baja",AH432="Moderado"),AND(AE432="Media",AH432="Leve"),AND(AE432="Media",AH432="Menor"),AND(AE432="Media",AH432="Moderado"),AND(AE432="Alta",AH432="Leve"),AND(AE432="Alta",AH432="Menor")),"Moderado",IF(OR(AND(AE432="Muy Baja",AH432="Mayor"),AND(AE432="Baja",AH432="Mayor"),AND(AE432="Media",AH432="Mayor"),AND(AE432="Alta",AH432="Moderado"),AND(AE432="Alta",AH432="Mayor"),AND(AE432="Muy Alta",AH432="Leve"),AND(AE432="Muy Alta",AH432="Menor"),AND(AE432="Muy Alta",AH432="Moderado"),AND(AE432="Muy Alta",AH432="Mayor")),"Alto",IF(OR(AND(AE432="Muy Baja",AH432="Catastrófico"),AND(AE432="Baja",AH432="Catastrófico"),AND(AE432="Media",AH432="Catastrófico"),AND(AE432="Alta",AH432="Catastrófico"),AND(AE432="Muy Alta",AH432="Catastrófico")),"Extremo",""))))</f>
        <v>Alto</v>
      </c>
      <c r="AK432" s="196" t="str" cm="1">
        <f t="array" ref="AK432">_xlfn.IFS(AJ432="Bajo","Aceptar",AJ432="Moderado","Reducir",AJ432="Alto","Reducir",AJ432="Extremo","Reducir")</f>
        <v>Reducir</v>
      </c>
      <c r="AL432" s="20" t="str">
        <f>CONCATENATE(J432," Control"," 1")</f>
        <v>GEFIN 69 Control 1</v>
      </c>
      <c r="AM432" s="22" t="s">
        <v>1203</v>
      </c>
      <c r="AN432" s="22" t="s">
        <v>1248</v>
      </c>
      <c r="AO432" s="22" t="s">
        <v>1249</v>
      </c>
      <c r="AP432" s="22" t="str">
        <f>CONCATENATE(AM432," ",AN432," a través de ",AO432)</f>
        <v>La OFICINA DE PLANEACIÓN revisa y verifica la información recibida sobre el presupuesto a través de los dos formatos del Ministerio de Hacienda para esta actividad</v>
      </c>
      <c r="AQ432" s="20" t="s">
        <v>54</v>
      </c>
      <c r="AR432" s="20" t="str">
        <f>IF(OR(AQ432="Preventivo",AQ432="Detectivo"),"Probabilidad",IF(AQ432="Correctivo","Impacto",""))</f>
        <v>Probabilidad</v>
      </c>
      <c r="AS432" s="20" t="s">
        <v>56</v>
      </c>
      <c r="AT432" s="20" t="str">
        <f>IF(AND(AQ432="Preventivo",AS432="Automático"),"50%",IF(AND(AQ432="Preventivo",AS432="Manual"),"40%",IF(AND(AQ432="Detectivo",AS432="Automático"),"40%",IF(AND(AQ432="Detectivo",AS432="Manual"),"30%",IF(AND(AQ432="Correctivo",AS432="Automático"),"35%",IF(AND(AQ432="Correctivo",AS432="Manual"),"25%",""))))))</f>
        <v>30%</v>
      </c>
      <c r="AU432" s="20" t="s">
        <v>1</v>
      </c>
      <c r="AV432" s="20" t="s">
        <v>2</v>
      </c>
      <c r="AW432" s="20" t="s">
        <v>3</v>
      </c>
      <c r="AX432" s="21">
        <f t="shared" ref="AX432" si="2255">+IF(AR432="Probabilidad",AF432-(AF432*AT432),AF432)</f>
        <v>0.14000000000000001</v>
      </c>
      <c r="AY432" s="20" t="str">
        <f t="shared" si="2213"/>
        <v>Muy Baja</v>
      </c>
      <c r="AZ432" s="21">
        <f t="shared" ref="AZ432" si="2256">+IF(AR432="Impacto",AI432-(AI432*AT432),AI432)</f>
        <v>0.8</v>
      </c>
      <c r="BA432" s="20" t="str">
        <f t="shared" si="2215"/>
        <v>Mayor</v>
      </c>
      <c r="BB432" s="159" t="str">
        <f t="shared" ref="BB432" si="2257">IF(OR(AND(AY435="Muy Baja",BA435="Leve"),AND(AY435="Muy Baja",BA435="Menor"),AND(AY435="Baja",BA435="Leve")),"Bajo",IF(OR(AND(AY435="Muy baja",BA435="Moderado"),AND(AY435="Baja",BA435="Menor"),AND(AY435="Baja",BA435="Moderado"),AND(AY435="Media",BA435="Leve"),AND(AY435="Media",BA435="Menor"),AND(AY435="Media",BA435="Moderado"),AND(AY435="Alta",BA435="Leve"),AND(AY435="Alta",BA435="Menor")),"Moderado",IF(OR(AND(AY435="Muy Baja",BA435="Mayor"),AND(AY435="Baja",BA435="Mayor"),AND(AY435="Media",BA435="Mayor"),AND(AY435="Alta",BA435="Moderado"),AND(AY435="Alta",BA435="Mayor"),AND(AY435="Muy Alta",BA435="Leve"),AND(AY435="Muy Alta",BA435="Menor"),AND(AY435="Muy Alta",BA435="Moderado"),AND(AY435="Muy Alta",BA435="Mayor")),"Alto",IF(OR(AND(AY435="Muy Baja",BA435="Catastrófico"),AND(AY435="Baja",BA435="Catastrófico"),AND(AY435="Media",BA435="Catastrófico"),AND(AY435="Alta",BA435="Catastrófico"),AND(AY435="Muy Alta",BA435="Catastrófico")),"Extremo",""))))</f>
        <v>Moderado</v>
      </c>
      <c r="BC432" s="159" t="str" cm="1">
        <f t="array" ref="BC432">_xlfn.IFS(BB432="Bajo","Aceptar",BB432="Moderado","Reducir",BB432="Alto","Reducir",BB432="Extremo","Reducir")</f>
        <v>Reducir</v>
      </c>
      <c r="BD432" s="197" t="str" cm="1">
        <f t="array" ref="BD432">_xlfn.IFS(BC432="Aceptar","No",BC432="Reducir","Si")</f>
        <v>Si</v>
      </c>
      <c r="BE432" s="20" t="str">
        <f>CONCATENATE(J432," Acción preventiva"," 1")</f>
        <v>GEFIN 69 Acción preventiva 1</v>
      </c>
      <c r="BF432" s="22" t="s">
        <v>309</v>
      </c>
      <c r="BG432" s="22" t="s">
        <v>447</v>
      </c>
      <c r="BH432" s="22" t="s">
        <v>448</v>
      </c>
      <c r="BI432" s="20">
        <f>+SUM(BJ432:BU432)</f>
        <v>1</v>
      </c>
      <c r="BJ432" s="20"/>
      <c r="BK432" s="20"/>
      <c r="BL432" s="20">
        <v>1</v>
      </c>
      <c r="BM432" s="20"/>
      <c r="BN432" s="20"/>
      <c r="BO432" s="20"/>
      <c r="BP432" s="20"/>
      <c r="BQ432" s="20"/>
      <c r="BR432" s="20"/>
      <c r="BS432" s="20"/>
      <c r="BT432" s="20"/>
      <c r="BU432" s="20"/>
      <c r="BV432" s="200">
        <f t="shared" si="2108"/>
        <v>0</v>
      </c>
      <c r="BW432" s="37"/>
      <c r="BX432" s="37"/>
      <c r="BY432" s="37"/>
      <c r="BZ432" s="37"/>
      <c r="CA432" s="37"/>
      <c r="CB432" s="37"/>
      <c r="CC432" s="37"/>
      <c r="CD432" s="37"/>
      <c r="CE432" s="37"/>
      <c r="CF432" s="37"/>
      <c r="CG432" s="37"/>
      <c r="CH432" s="37"/>
      <c r="CI432" s="37">
        <f t="shared" si="2085"/>
        <v>0</v>
      </c>
      <c r="CJ432" s="38"/>
      <c r="CK432" s="23"/>
      <c r="CL432" s="24"/>
      <c r="CM432" s="166">
        <f t="shared" ref="CM432" si="2258">+AD432</f>
        <v>1</v>
      </c>
      <c r="CN432" s="25">
        <f t="shared" ref="CN432" si="2259">1-(CL432/CM432)</f>
        <v>1</v>
      </c>
      <c r="CO432" s="23" t="str" cm="1">
        <f t="array" ref="CO432">+_xlfn.IFS(CN432&lt;0.8,"Cambio",CN432&lt;0.9,"Revisión de control",CN432&gt;0.89,"Se mantiene")</f>
        <v>Se mantiene</v>
      </c>
      <c r="CP432" s="144"/>
      <c r="CQ432" s="144"/>
      <c r="CR432" s="144"/>
      <c r="CS432" s="144"/>
      <c r="CT432" s="25">
        <f>(_xlfn.IFS(CK432="",1,CK432="SI",0)+_xlfn.IFS(CP432="",1,CP432="SI",1,CP432="NO",0)+_xlfn.IFS(CQ432="",1,CQ432="SI",1,CQ432="NO",0)+_xlfn.IFS(CR432="",1,CR432="SI",1,CR432="NO",0)+_xlfn.IFS(CS432="",1,CS432="SI",1,CS432="NO",0))/5</f>
        <v>1</v>
      </c>
    </row>
    <row r="433" spans="1:98" ht="60" customHeight="1" x14ac:dyDescent="0.35">
      <c r="A433" s="147" t="s">
        <v>426</v>
      </c>
      <c r="B433" s="170"/>
      <c r="C433" s="149" t="s">
        <v>161</v>
      </c>
      <c r="D433" s="173"/>
      <c r="E433" s="176"/>
      <c r="F433" s="173"/>
      <c r="G433" s="208"/>
      <c r="H433" s="157"/>
      <c r="I433" s="182"/>
      <c r="J433" s="160"/>
      <c r="K433" s="160"/>
      <c r="L433" s="184"/>
      <c r="M433" s="186"/>
      <c r="N433" s="189"/>
      <c r="O433" s="192"/>
      <c r="P433" s="182"/>
      <c r="Q433" s="192"/>
      <c r="R433" s="182"/>
      <c r="S433" s="182"/>
      <c r="T433" s="182"/>
      <c r="U433" s="157"/>
      <c r="V433" s="162"/>
      <c r="W433" s="162"/>
      <c r="X433" s="194"/>
      <c r="Y433" s="160"/>
      <c r="Z433" s="160"/>
      <c r="AA433" s="164"/>
      <c r="AB433" s="164"/>
      <c r="AC433" s="164"/>
      <c r="AD433" s="195"/>
      <c r="AE433" s="157"/>
      <c r="AF433" s="158"/>
      <c r="AG433" s="157"/>
      <c r="AH433" s="157"/>
      <c r="AI433" s="158"/>
      <c r="AJ433" s="157"/>
      <c r="AK433" s="196"/>
      <c r="AL433" s="20" t="str">
        <f>CONCATENATE(J432," Control"," 2")</f>
        <v>GEFIN 69 Control 2</v>
      </c>
      <c r="AM433" s="22" t="s">
        <v>1203</v>
      </c>
      <c r="AN433" s="22" t="s">
        <v>1250</v>
      </c>
      <c r="AO433" s="22" t="s">
        <v>1251</v>
      </c>
      <c r="AP433" s="22" t="str">
        <f>CONCATENATE(AM433," ",AN433," a través de ",AO433)</f>
        <v>La OFICINA DE PLANEACIÓN prioriza el diligenciamiento  a través de los formatos que deben ser cargado en SIIF - Nación ante el Ministerio de Hacienda por incumplimiento de los términos de diligenciamiento</v>
      </c>
      <c r="AQ433" s="20" t="s">
        <v>55</v>
      </c>
      <c r="AR433" s="20" t="str">
        <f>IF(OR(AQ433="Preventivo",AQ433="Detectivo"),"Probabilidad",IF(AQ433="Correctivo","Impacto",""))</f>
        <v>Impacto</v>
      </c>
      <c r="AS433" s="20" t="s">
        <v>56</v>
      </c>
      <c r="AT433" s="20" t="str">
        <f>IF(AND(AQ433="Preventivo",AS433="Automático"),"50%",IF(AND(AQ433="Preventivo",AS433="Manual"),"40%",IF(AND(AQ433="Detectivo",AS433="Automático"),"40%",IF(AND(AQ433="Detectivo",AS433="Manual"),"30%",IF(AND(AQ433="Correctivo",AS433="Automático"),"35%",IF(AND(AQ433="Correctivo",AS433="Manual"),"25%",""))))))</f>
        <v>25%</v>
      </c>
      <c r="AU433" s="20" t="s">
        <v>1</v>
      </c>
      <c r="AV433" s="20" t="s">
        <v>2</v>
      </c>
      <c r="AW433" s="20" t="s">
        <v>3</v>
      </c>
      <c r="AX433" s="21">
        <f t="shared" ref="AX433:AX435" si="2260">+IF(AR433="Probabilidad",AX432-(AX432*AT433),AX432)</f>
        <v>0.14000000000000001</v>
      </c>
      <c r="AY433" s="20" t="str">
        <f t="shared" si="2213"/>
        <v>Muy Baja</v>
      </c>
      <c r="AZ433" s="21">
        <f t="shared" ref="AZ433:AZ435" si="2261">+IF(AR433="Impacto",AZ432-(AZ432*AT433),AZ432)</f>
        <v>0.60000000000000009</v>
      </c>
      <c r="BA433" s="20" t="str">
        <f t="shared" si="2215"/>
        <v>Moderado</v>
      </c>
      <c r="BB433" s="160"/>
      <c r="BC433" s="160"/>
      <c r="BD433" s="198"/>
      <c r="BE433" s="20" t="str">
        <f>CONCATENATE(J432," Acción preventiva"," 2")</f>
        <v>GEFIN 69 Acción preventiva 2</v>
      </c>
      <c r="BF433" s="22"/>
      <c r="BG433" s="22"/>
      <c r="BH433" s="22"/>
      <c r="BI433" s="20">
        <f>+SUM(BJ433:BU433)</f>
        <v>0</v>
      </c>
      <c r="BJ433" s="20"/>
      <c r="BK433" s="20"/>
      <c r="BL433" s="20"/>
      <c r="BM433" s="20"/>
      <c r="BN433" s="20"/>
      <c r="BO433" s="20"/>
      <c r="BP433" s="20"/>
      <c r="BQ433" s="20"/>
      <c r="BR433" s="20"/>
      <c r="BS433" s="20"/>
      <c r="BT433" s="20"/>
      <c r="BU433" s="20"/>
      <c r="BV433" s="200"/>
      <c r="BW433" s="37"/>
      <c r="BX433" s="37"/>
      <c r="BY433" s="37"/>
      <c r="BZ433" s="37"/>
      <c r="CA433" s="37"/>
      <c r="CB433" s="37"/>
      <c r="CC433" s="37"/>
      <c r="CD433" s="37"/>
      <c r="CE433" s="37"/>
      <c r="CF433" s="37"/>
      <c r="CG433" s="37"/>
      <c r="CH433" s="37"/>
      <c r="CI433" s="37">
        <f t="shared" si="2085"/>
        <v>0</v>
      </c>
      <c r="CJ433" s="38"/>
      <c r="CK433" s="23"/>
      <c r="CL433" s="24"/>
      <c r="CM433" s="167"/>
      <c r="CN433" s="25">
        <f t="shared" ref="CN433" si="2262">1-(CL433/CM432)</f>
        <v>1</v>
      </c>
      <c r="CO433" s="23" t="str" cm="1">
        <f t="array" ref="CO433">+_xlfn.IFS(CN433&lt;0.8,"Cambio",CN433&lt;0.9,"Revisión de control",CN433&gt;0.89,"Se mantiene")</f>
        <v>Se mantiene</v>
      </c>
      <c r="CP433" s="144"/>
      <c r="CQ433" s="144"/>
      <c r="CR433" s="144"/>
      <c r="CS433" s="144"/>
      <c r="CT433" s="25">
        <f>(_xlfn.IFS(CK433="",1,CK433="SI",0)+_xlfn.IFS(CP433="",1,CP433="SI",1,CP433="NO",0)+_xlfn.IFS(CQ433="",1,CQ433="SI",1,CQ433="NO",0)+_xlfn.IFS(CR433="",1,CR433="SI",1,CR433="NO",0)+_xlfn.IFS(CS433="",1,CS433="SI",1,CS433="NO",0))/5</f>
        <v>1</v>
      </c>
    </row>
    <row r="434" spans="1:98" ht="60" customHeight="1" x14ac:dyDescent="0.35">
      <c r="A434" s="147" t="s">
        <v>426</v>
      </c>
      <c r="B434" s="170"/>
      <c r="C434" s="149" t="s">
        <v>161</v>
      </c>
      <c r="D434" s="173"/>
      <c r="E434" s="176"/>
      <c r="F434" s="173"/>
      <c r="G434" s="208"/>
      <c r="H434" s="157"/>
      <c r="I434" s="182"/>
      <c r="J434" s="160"/>
      <c r="K434" s="160"/>
      <c r="L434" s="184"/>
      <c r="M434" s="186"/>
      <c r="N434" s="189"/>
      <c r="O434" s="192"/>
      <c r="P434" s="182"/>
      <c r="Q434" s="192"/>
      <c r="R434" s="182"/>
      <c r="S434" s="182"/>
      <c r="T434" s="182"/>
      <c r="U434" s="157"/>
      <c r="V434" s="162"/>
      <c r="W434" s="162"/>
      <c r="X434" s="194"/>
      <c r="Y434" s="160"/>
      <c r="Z434" s="160"/>
      <c r="AA434" s="164"/>
      <c r="AB434" s="164"/>
      <c r="AC434" s="164"/>
      <c r="AD434" s="195"/>
      <c r="AE434" s="157"/>
      <c r="AF434" s="158"/>
      <c r="AG434" s="157"/>
      <c r="AH434" s="157"/>
      <c r="AI434" s="158"/>
      <c r="AJ434" s="157"/>
      <c r="AK434" s="196"/>
      <c r="AL434" s="20" t="str">
        <f>CONCATENATE(J432," Control"," 3")</f>
        <v>GEFIN 69 Control 3</v>
      </c>
      <c r="AM434" s="22"/>
      <c r="AN434" s="22"/>
      <c r="AO434" s="22"/>
      <c r="AP434" s="22" t="str">
        <f>CONCATENATE(AM434," ",AN434," a través de ",AO434)</f>
        <v xml:space="preserve">  a través de </v>
      </c>
      <c r="AQ434" s="20"/>
      <c r="AR434" s="20" t="str">
        <f>IF(OR(AQ434="Preventivo",AQ434="Detectivo"),"Probabilidad",IF(AQ434="Correctivo","Impacto",""))</f>
        <v/>
      </c>
      <c r="AS434" s="20"/>
      <c r="AT434" s="20" t="str">
        <f>IF(AND(AQ434="Preventivo",AS434="Automático"),"50%",IF(AND(AQ434="Preventivo",AS434="Manual"),"40%",IF(AND(AQ434="Detectivo",AS434="Automático"),"40%",IF(AND(AQ434="Detectivo",AS434="Manual"),"30%",IF(AND(AQ434="Correctivo",AS434="Automático"),"35%",IF(AND(AQ434="Correctivo",AS434="Manual"),"25%",""))))))</f>
        <v/>
      </c>
      <c r="AU434" s="20"/>
      <c r="AV434" s="20"/>
      <c r="AW434" s="20"/>
      <c r="AX434" s="21">
        <f t="shared" si="2260"/>
        <v>0.14000000000000001</v>
      </c>
      <c r="AY434" s="20" t="str">
        <f t="shared" si="2213"/>
        <v>Muy Baja</v>
      </c>
      <c r="AZ434" s="21">
        <f t="shared" si="2261"/>
        <v>0.60000000000000009</v>
      </c>
      <c r="BA434" s="20" t="str">
        <f t="shared" si="2215"/>
        <v>Moderado</v>
      </c>
      <c r="BB434" s="160"/>
      <c r="BC434" s="160"/>
      <c r="BD434" s="198"/>
      <c r="BE434" s="20" t="str">
        <f>CONCATENATE(J432," Acción preventiva"," 3")</f>
        <v>GEFIN 69 Acción preventiva 3</v>
      </c>
      <c r="BF434" s="22"/>
      <c r="BG434" s="22"/>
      <c r="BH434" s="22"/>
      <c r="BI434" s="20">
        <f>+SUM(BJ434:BU434)</f>
        <v>0</v>
      </c>
      <c r="BJ434" s="20"/>
      <c r="BK434" s="20"/>
      <c r="BL434" s="20"/>
      <c r="BM434" s="20"/>
      <c r="BN434" s="20"/>
      <c r="BO434" s="20"/>
      <c r="BP434" s="20"/>
      <c r="BQ434" s="20"/>
      <c r="BR434" s="20"/>
      <c r="BS434" s="20"/>
      <c r="BT434" s="20"/>
      <c r="BU434" s="20"/>
      <c r="BV434" s="200"/>
      <c r="BW434" s="37"/>
      <c r="BX434" s="37"/>
      <c r="BY434" s="37"/>
      <c r="BZ434" s="37"/>
      <c r="CA434" s="37"/>
      <c r="CB434" s="37"/>
      <c r="CC434" s="37"/>
      <c r="CD434" s="37"/>
      <c r="CE434" s="37"/>
      <c r="CF434" s="37"/>
      <c r="CG434" s="37"/>
      <c r="CH434" s="37"/>
      <c r="CI434" s="37">
        <f t="shared" si="2085"/>
        <v>0</v>
      </c>
      <c r="CJ434" s="38"/>
      <c r="CK434" s="23"/>
      <c r="CL434" s="24"/>
      <c r="CM434" s="167"/>
      <c r="CN434" s="25">
        <f t="shared" ref="CN434" si="2263">1-(CL434/CM432)</f>
        <v>1</v>
      </c>
      <c r="CO434" s="23" t="str" cm="1">
        <f t="array" ref="CO434">+_xlfn.IFS(CN434&lt;0.8,"Cambio",CN434&lt;0.9,"Revisión de control",CN434&gt;0.89,"Se mantiene")</f>
        <v>Se mantiene</v>
      </c>
      <c r="CP434" s="144"/>
      <c r="CQ434" s="144"/>
      <c r="CR434" s="144"/>
      <c r="CS434" s="144"/>
      <c r="CT434" s="25">
        <f>(_xlfn.IFS(CK434="",1,CK434="SI",0)+_xlfn.IFS(CP434="",1,CP434="SI",1,CP434="NO",0)+_xlfn.IFS(CQ434="",1,CQ434="SI",1,CQ434="NO",0)+_xlfn.IFS(CR434="",1,CR434="SI",1,CR434="NO",0)+_xlfn.IFS(CS434="",1,CS434="SI",1,CS434="NO",0))/5</f>
        <v>1</v>
      </c>
    </row>
    <row r="435" spans="1:98" ht="60" customHeight="1" x14ac:dyDescent="0.35">
      <c r="A435" s="147" t="s">
        <v>426</v>
      </c>
      <c r="B435" s="171"/>
      <c r="C435" s="149" t="s">
        <v>161</v>
      </c>
      <c r="D435" s="174"/>
      <c r="E435" s="177"/>
      <c r="F435" s="174"/>
      <c r="G435" s="208"/>
      <c r="H435" s="157"/>
      <c r="I435" s="183"/>
      <c r="J435" s="161"/>
      <c r="K435" s="161"/>
      <c r="L435" s="184"/>
      <c r="M435" s="187"/>
      <c r="N435" s="190"/>
      <c r="O435" s="193"/>
      <c r="P435" s="183"/>
      <c r="Q435" s="193"/>
      <c r="R435" s="183"/>
      <c r="S435" s="183"/>
      <c r="T435" s="183"/>
      <c r="U435" s="157"/>
      <c r="V435" s="162"/>
      <c r="W435" s="162"/>
      <c r="X435" s="194"/>
      <c r="Y435" s="161"/>
      <c r="Z435" s="161"/>
      <c r="AA435" s="165"/>
      <c r="AB435" s="165"/>
      <c r="AC435" s="165"/>
      <c r="AD435" s="195"/>
      <c r="AE435" s="157"/>
      <c r="AF435" s="158"/>
      <c r="AG435" s="157"/>
      <c r="AH435" s="157"/>
      <c r="AI435" s="158"/>
      <c r="AJ435" s="157"/>
      <c r="AK435" s="196"/>
      <c r="AL435" s="20" t="str">
        <f>CONCATENATE(J432," Control"," 4")</f>
        <v>GEFIN 69 Control 4</v>
      </c>
      <c r="AM435" s="22"/>
      <c r="AN435" s="22"/>
      <c r="AO435" s="22"/>
      <c r="AP435" s="22" t="str">
        <f>CONCATENATE(AM435," ",AN435," a través de ",AO435)</f>
        <v xml:space="preserve">  a través de </v>
      </c>
      <c r="AQ435" s="20"/>
      <c r="AR435" s="20" t="str">
        <f>IF(OR(AQ435="Preventivo",AQ435="Detectivo"),"Probabilidad",IF(AQ435="Correctivo","Impacto",""))</f>
        <v/>
      </c>
      <c r="AS435" s="20"/>
      <c r="AT435" s="20" t="str">
        <f>IF(AND(AQ435="Preventivo",AS435="Automático"),"50%",IF(AND(AQ435="Preventivo",AS435="Manual"),"40%",IF(AND(AQ435="Detectivo",AS435="Automático"),"40%",IF(AND(AQ435="Detectivo",AS435="Manual"),"30%",IF(AND(AQ435="Correctivo",AS435="Automático"),"35%",IF(AND(AQ435="Correctivo",AS435="Manual"),"25%",""))))))</f>
        <v/>
      </c>
      <c r="AU435" s="20"/>
      <c r="AV435" s="20"/>
      <c r="AW435" s="20"/>
      <c r="AX435" s="21">
        <f t="shared" si="2260"/>
        <v>0.14000000000000001</v>
      </c>
      <c r="AY435" s="20" t="str">
        <f t="shared" si="2213"/>
        <v>Muy Baja</v>
      </c>
      <c r="AZ435" s="21">
        <f t="shared" si="2261"/>
        <v>0.60000000000000009</v>
      </c>
      <c r="BA435" s="20" t="str">
        <f t="shared" si="2215"/>
        <v>Moderado</v>
      </c>
      <c r="BB435" s="161"/>
      <c r="BC435" s="161"/>
      <c r="BD435" s="199"/>
      <c r="BE435" s="20" t="str">
        <f>CONCATENATE(J432," Acción preventiva"," 4")</f>
        <v>GEFIN 69 Acción preventiva 4</v>
      </c>
      <c r="BF435" s="22"/>
      <c r="BG435" s="22"/>
      <c r="BH435" s="22"/>
      <c r="BI435" s="20">
        <f>+SUM(BJ435:BU435)</f>
        <v>0</v>
      </c>
      <c r="BJ435" s="20"/>
      <c r="BK435" s="20"/>
      <c r="BL435" s="20"/>
      <c r="BM435" s="20"/>
      <c r="BN435" s="20"/>
      <c r="BO435" s="20"/>
      <c r="BP435" s="20"/>
      <c r="BQ435" s="20"/>
      <c r="BR435" s="20"/>
      <c r="BS435" s="20"/>
      <c r="BT435" s="20"/>
      <c r="BU435" s="20"/>
      <c r="BV435" s="200"/>
      <c r="BW435" s="37"/>
      <c r="BX435" s="37"/>
      <c r="BY435" s="37"/>
      <c r="BZ435" s="37"/>
      <c r="CA435" s="37"/>
      <c r="CB435" s="37"/>
      <c r="CC435" s="37"/>
      <c r="CD435" s="37"/>
      <c r="CE435" s="37"/>
      <c r="CF435" s="37"/>
      <c r="CG435" s="37"/>
      <c r="CH435" s="37"/>
      <c r="CI435" s="37">
        <f t="shared" si="2085"/>
        <v>0</v>
      </c>
      <c r="CJ435" s="38"/>
      <c r="CK435" s="23"/>
      <c r="CL435" s="24"/>
      <c r="CM435" s="168"/>
      <c r="CN435" s="25">
        <f t="shared" ref="CN435" si="2264">1-(CL435/CM432)</f>
        <v>1</v>
      </c>
      <c r="CO435" s="23" t="str" cm="1">
        <f t="array" ref="CO435">+_xlfn.IFS(CN435&lt;0.8,"Cambio",CN435&lt;0.9,"Revisión de control",CN435&gt;0.89,"Se mantiene")</f>
        <v>Se mantiene</v>
      </c>
      <c r="CP435" s="144"/>
      <c r="CQ435" s="144"/>
      <c r="CR435" s="144"/>
      <c r="CS435" s="144"/>
      <c r="CT435" s="25">
        <f>(_xlfn.IFS(CK435="",1,CK435="SI",0)+_xlfn.IFS(CP435="",1,CP435="SI",1,CP435="NO",0)+_xlfn.IFS(CQ435="",1,CQ435="SI",1,CQ435="NO",0)+_xlfn.IFS(CR435="",1,CR435="SI",1,CR435="NO",0)+_xlfn.IFS(CS435="",1,CS435="SI",1,CS435="NO",0))/5</f>
        <v>1</v>
      </c>
    </row>
    <row r="436" spans="1:98" ht="60" customHeight="1" x14ac:dyDescent="0.35">
      <c r="A436" s="147" t="s">
        <v>1740</v>
      </c>
      <c r="B436" s="169" t="s">
        <v>160</v>
      </c>
      <c r="C436" s="148" t="s">
        <v>161</v>
      </c>
      <c r="D436" s="172" t="str">
        <f>VLOOKUP(B436,Datos!$B$65:$F$80,3,FALSE)</f>
        <v>Administrar los recursos e información financiera con base en las necesidades de las dependencias de la Agencia y organismos estatales requirentes, a través de mecanismos de dirección, registro, ejecución, control y seguimiento de los recursos.</v>
      </c>
      <c r="E436" s="175" t="str">
        <f>VLOOKUP(B436,Datos!$B$65:$F$80,5,FALSE)</f>
        <v>La posibilidad de incumplir con la administración de los recursos e información financiera con base en las necesidades de las dependencias</v>
      </c>
      <c r="F436" s="172" t="str">
        <f>VLOOKUP(B436,Datos!$B$65:$F$80,4,FALSE)</f>
        <v>Desde la elaboración del anteproyecto de presupuesto de la ANT, hasta la presentación de los estados financieros.</v>
      </c>
      <c r="G436" s="208" t="s">
        <v>308</v>
      </c>
      <c r="H436" s="157" t="s">
        <v>1710</v>
      </c>
      <c r="I436" s="181">
        <f t="shared" ref="I436" si="2265">IF(K436="",0,1)</f>
        <v>1</v>
      </c>
      <c r="J436" s="159" t="str">
        <f t="shared" ref="J436" si="2266">CONCATENATE(C436," ",K436)</f>
        <v>GEFIN 70</v>
      </c>
      <c r="K436" s="159">
        <v>70</v>
      </c>
      <c r="L436" s="184">
        <v>46150</v>
      </c>
      <c r="M436" s="185">
        <f ca="1">+TODAY()-L436</f>
        <v>1</v>
      </c>
      <c r="N436" s="188" t="s">
        <v>1711</v>
      </c>
      <c r="O436" s="191" t="s">
        <v>31</v>
      </c>
      <c r="P436" s="181">
        <f>VLOOKUP(O436,Datos!$B$20:$D$25,3,FALSE)</f>
        <v>0.8</v>
      </c>
      <c r="Q436" s="191" t="s">
        <v>35</v>
      </c>
      <c r="R436" s="181">
        <f>VLOOKUP(Q436,Datos!$C$20:$D$25,2,FALSE)</f>
        <v>1</v>
      </c>
      <c r="S436" s="181">
        <f t="shared" ref="S436" si="2267">+IF(P436="",R436,IF(R436="",P436,IF(P436&gt;R436,P436,R436)))</f>
        <v>1</v>
      </c>
      <c r="T436" s="181" t="str" cm="1">
        <f t="array" ref="T436">_xlfn.IFS(S436=P436,O436,S436=R436,Q436)</f>
        <v>El riesgo afecta la imagen de la entidad a nivel nacional, con efecto publicitarios sostenible a nivel país</v>
      </c>
      <c r="U436" s="157" t="s">
        <v>4</v>
      </c>
      <c r="V436" s="162" t="s">
        <v>1718</v>
      </c>
      <c r="W436" s="162" t="s">
        <v>1716</v>
      </c>
      <c r="X436" s="194" t="str">
        <f t="shared" ref="X436" si="2268">CONCATENATE("Posibilidad de"," ",U436," ",V436," debido ",W436)</f>
        <v>Posibilidad de pérdida reputacional en la imagen de la entidad por recorte en la asignación del Ministerio de Hacienda debido al envío inoportuno y/o inexacto de las solicitudes de pago que realizan los supervisores de los contratos a la Subdirección Administrativa y Financiera</v>
      </c>
      <c r="Y436" s="159" t="s">
        <v>211</v>
      </c>
      <c r="Z436" s="159" t="s">
        <v>214</v>
      </c>
      <c r="AA436" s="159" t="s">
        <v>257</v>
      </c>
      <c r="AB436" s="159" t="s">
        <v>1009</v>
      </c>
      <c r="AC436" s="163" t="s">
        <v>1079</v>
      </c>
      <c r="AD436" s="195">
        <v>12</v>
      </c>
      <c r="AE436" s="157" t="str">
        <f t="shared" ref="AE436" si="2269">IF(AD436&lt;=0,"",IF(AD436&lt;=2,"Muy Baja",IF(AD436&lt;=24,"Baja",IF(AD436&lt;=500,"Media",IF(AD436&lt;=5000,"Alta","Muy Alta")))))</f>
        <v>Baja</v>
      </c>
      <c r="AF436" s="158">
        <f t="shared" ref="AF436" si="2270">IF(AE436="","",IF(AE436="Muy Baja",0.2,IF(AE436="Baja",0.4,IF(AE436="Media",0.6,IF(AE436="Alta",0.8,IF(AE436="Muy Alta",1,))))))</f>
        <v>0.4</v>
      </c>
      <c r="AG436" s="158" t="str">
        <f t="shared" ref="AG436" si="2271">+T436</f>
        <v>El riesgo afecta la imagen de la entidad a nivel nacional, con efecto publicitarios sostenible a nivel país</v>
      </c>
      <c r="AH436" s="157" t="str" cm="1">
        <f t="array" ref="AH436">_xlfn.IFS(AG436=Datos!$C$6,"Leve",AG436=Datos!$D$6,"Leve",AG436=Datos!$C$7,"Menor",AG436=Datos!$D$7,"Menor",AG436=Datos!$C$8,"Moderado",AG436=Datos!$D$8,"Moderado",AG436=Datos!$C$9,"Mayor",AG436=Datos!$D$9,"Mayor",AG436=Datos!$C$10,"Catastrófico",AG436=Datos!$D$10,"Catastrófico")</f>
        <v>Catastrófico</v>
      </c>
      <c r="AI436" s="158">
        <f t="shared" ref="AI436" si="2272">IF(AH436="","",IF(AH436="Leve",0.2,IF(AH436="Menor",0.4,IF(AH436="Moderado",0.6,IF(AH436="Mayor",0.8,IF(AH436="Catastrófico",1,))))))</f>
        <v>1</v>
      </c>
      <c r="AJ436" s="157" t="str">
        <f t="shared" ref="AJ436" si="2273">IF(OR(AND(AE436="Muy Baja",AH436="Leve"),AND(AE436="Muy Baja",AH436="Menor"),AND(AE436="Baja",AH436="Leve")),"Bajo",IF(OR(AND(AE436="Muy baja",AH436="Moderado"),AND(AE436="Baja",AH436="Menor"),AND(AE436="Baja",AH436="Moderado"),AND(AE436="Media",AH436="Leve"),AND(AE436="Media",AH436="Menor"),AND(AE436="Media",AH436="Moderado"),AND(AE436="Alta",AH436="Leve"),AND(AE436="Alta",AH436="Menor")),"Moderado",IF(OR(AND(AE436="Muy Baja",AH436="Mayor"),AND(AE436="Baja",AH436="Mayor"),AND(AE436="Media",AH436="Mayor"),AND(AE436="Alta",AH436="Moderado"),AND(AE436="Alta",AH436="Mayor"),AND(AE436="Muy Alta",AH436="Leve"),AND(AE436="Muy Alta",AH436="Menor"),AND(AE436="Muy Alta",AH436="Moderado"),AND(AE436="Muy Alta",AH436="Mayor")),"Alto",IF(OR(AND(AE436="Muy Baja",AH436="Catastrófico"),AND(AE436="Baja",AH436="Catastrófico"),AND(AE436="Media",AH436="Catastrófico"),AND(AE436="Alta",AH436="Catastrófico"),AND(AE436="Muy Alta",AH436="Catastrófico")),"Extremo",""))))</f>
        <v>Extremo</v>
      </c>
      <c r="AK436" s="196" t="str" cm="1">
        <f t="array" ref="AK436">_xlfn.IFS(AJ436="Bajo","Aceptar",AJ436="Moderado","Reducir",AJ436="Alto","Reducir",AJ436="Extremo","Reducir")</f>
        <v>Reducir</v>
      </c>
      <c r="AL436" s="20" t="str">
        <f>CONCATENATE(J436," Control"," 1")</f>
        <v>GEFIN 70 Control 1</v>
      </c>
      <c r="AM436" s="22" t="s">
        <v>1720</v>
      </c>
      <c r="AN436" s="22" t="s">
        <v>1721</v>
      </c>
      <c r="AO436" s="22" t="s">
        <v>1731</v>
      </c>
      <c r="AP436" s="22" t="str">
        <f t="shared" ref="AP436:AP455" si="2274">CONCATENATE(AM436," ",AN436," a través de ",AO436)</f>
        <v>La SUBDIRECCIÓN ADMINISTRATIVA Y FINANCIERA - TESORERIA valida y consolida la programación del PAC generado por las dependencias a través de un correo electronico para generar la aprobación ante el Ministerio de Hacienda y al inscripción en la plataforma de SIIF-Nación</v>
      </c>
      <c r="AQ436" s="20" t="s">
        <v>53</v>
      </c>
      <c r="AR436" s="20" t="str">
        <f t="shared" si="2125"/>
        <v>Probabilidad</v>
      </c>
      <c r="AS436" s="20" t="s">
        <v>56</v>
      </c>
      <c r="AT436" s="20" t="str">
        <f t="shared" si="2126"/>
        <v>40%</v>
      </c>
      <c r="AU436" s="20" t="s">
        <v>5</v>
      </c>
      <c r="AV436" s="20" t="s">
        <v>2</v>
      </c>
      <c r="AW436" s="20" t="s">
        <v>7</v>
      </c>
      <c r="AX436" s="21">
        <f t="shared" ref="AX436" si="2275">+IF(AR436="Probabilidad",AF436-(AF436*AT436),AF436)</f>
        <v>0.24</v>
      </c>
      <c r="AY436" s="20" t="str">
        <f t="shared" si="2213"/>
        <v>Baja</v>
      </c>
      <c r="AZ436" s="21">
        <f t="shared" ref="AZ436" si="2276">+IF(AR436="Impacto",AI436-(AI436*AT436),AI436)</f>
        <v>1</v>
      </c>
      <c r="BA436" s="20" t="str">
        <f t="shared" si="2215"/>
        <v>Catastrófico</v>
      </c>
      <c r="BB436" s="159" t="str">
        <f t="shared" ref="BB436" si="2277">IF(OR(AND(AY439="Muy Baja",BA439="Leve"),AND(AY439="Muy Baja",BA439="Menor"),AND(AY439="Baja",BA439="Leve")),"Bajo",IF(OR(AND(AY439="Muy baja",BA439="Moderado"),AND(AY439="Baja",BA439="Menor"),AND(AY439="Baja",BA439="Moderado"),AND(AY439="Media",BA439="Leve"),AND(AY439="Media",BA439="Menor"),AND(AY439="Media",BA439="Moderado"),AND(AY439="Alta",BA439="Leve"),AND(AY439="Alta",BA439="Menor")),"Moderado",IF(OR(AND(AY439="Muy Baja",BA439="Mayor"),AND(AY439="Baja",BA439="Mayor"),AND(AY439="Media",BA439="Mayor"),AND(AY439="Alta",BA439="Moderado"),AND(AY439="Alta",BA439="Mayor"),AND(AY439="Muy Alta",BA439="Leve"),AND(AY439="Muy Alta",BA439="Menor"),AND(AY439="Muy Alta",BA439="Moderado"),AND(AY439="Muy Alta",BA439="Mayor")),"Alto",IF(OR(AND(AY439="Muy Baja",BA439="Catastrófico"),AND(AY439="Baja",BA439="Catastrófico"),AND(AY439="Media",BA439="Catastrófico"),AND(AY439="Alta",BA439="Catastrófico"),AND(AY439="Muy Alta",BA439="Catastrófico")),"Extremo",""))))</f>
        <v>Alto</v>
      </c>
      <c r="BC436" s="159" t="str" cm="1">
        <f t="array" ref="BC436">_xlfn.IFS(BB436="Bajo","Aceptar",BB436="Moderado","Reducir",BB436="Alto","Reducir",BB436="Extremo","Reducir")</f>
        <v>Reducir</v>
      </c>
      <c r="BD436" s="197" t="str" cm="1">
        <f t="array" ref="BD436">_xlfn.IFS(BC436="Aceptar","No",BC436="Reducir","Si")</f>
        <v>Si</v>
      </c>
      <c r="BE436" s="20" t="str">
        <f>CONCATENATE(J436," Acción preventiva"," 1")</f>
        <v>GEFIN 70 Acción preventiva 1</v>
      </c>
      <c r="BF436" s="22" t="s">
        <v>373</v>
      </c>
      <c r="BG436" s="22" t="s">
        <v>374</v>
      </c>
      <c r="BH436" s="22" t="s">
        <v>369</v>
      </c>
      <c r="BI436" s="20">
        <f t="shared" ref="BI436:BI451" si="2278">+SUM(BJ436:BU436)</f>
        <v>3</v>
      </c>
      <c r="BJ436" s="20"/>
      <c r="BK436" s="20"/>
      <c r="BL436" s="20"/>
      <c r="BM436" s="20"/>
      <c r="BN436" s="20"/>
      <c r="BO436" s="20">
        <v>1</v>
      </c>
      <c r="BP436" s="20"/>
      <c r="BQ436" s="20">
        <v>1</v>
      </c>
      <c r="BR436" s="20"/>
      <c r="BS436" s="20"/>
      <c r="BT436" s="20">
        <v>1</v>
      </c>
      <c r="BU436" s="20"/>
      <c r="BV436" s="200">
        <f t="shared" si="2108"/>
        <v>0</v>
      </c>
      <c r="BW436" s="37"/>
      <c r="BX436" s="37"/>
      <c r="BY436" s="37"/>
      <c r="BZ436" s="37"/>
      <c r="CA436" s="37"/>
      <c r="CB436" s="37"/>
      <c r="CC436" s="37"/>
      <c r="CD436" s="37"/>
      <c r="CE436" s="37"/>
      <c r="CF436" s="37"/>
      <c r="CG436" s="37"/>
      <c r="CH436" s="37"/>
      <c r="CI436" s="37">
        <f t="shared" si="2085"/>
        <v>0</v>
      </c>
      <c r="CJ436" s="38"/>
      <c r="CK436" s="23"/>
      <c r="CL436" s="24"/>
      <c r="CM436" s="166">
        <f t="shared" ref="CM436" si="2279">+AD436</f>
        <v>12</v>
      </c>
      <c r="CN436" s="25">
        <f t="shared" ref="CN436" si="2280">1-(CL436/CM436)</f>
        <v>1</v>
      </c>
      <c r="CO436" s="23" t="str" cm="1">
        <f t="array" ref="CO436">+_xlfn.IFS(CN436&lt;0.8,"Cambio",CN436&lt;0.9,"Revisión de control",CN436&gt;0.89,"Se mantiene")</f>
        <v>Se mantiene</v>
      </c>
      <c r="CP436" s="144"/>
      <c r="CQ436" s="144"/>
      <c r="CR436" s="144"/>
      <c r="CS436" s="144"/>
      <c r="CT436" s="25">
        <f t="shared" ref="CT436:CT451" si="2281">(_xlfn.IFS(CK436="",1,CK436="SI",0)+_xlfn.IFS(CP436="",1,CP436="SI",1,CP436="NO",0)+_xlfn.IFS(CQ436="",1,CQ436="SI",1,CQ436="NO",0)+_xlfn.IFS(CR436="",1,CR436="SI",1,CR436="NO",0)+_xlfn.IFS(CS436="",1,CS436="SI",1,CS436="NO",0))/5</f>
        <v>1</v>
      </c>
    </row>
    <row r="437" spans="1:98" ht="60" customHeight="1" x14ac:dyDescent="0.35">
      <c r="A437" s="147" t="s">
        <v>1740</v>
      </c>
      <c r="B437" s="170"/>
      <c r="C437" s="148" t="s">
        <v>161</v>
      </c>
      <c r="D437" s="173"/>
      <c r="E437" s="176"/>
      <c r="F437" s="173"/>
      <c r="G437" s="208"/>
      <c r="H437" s="157"/>
      <c r="I437" s="182"/>
      <c r="J437" s="160"/>
      <c r="K437" s="160"/>
      <c r="L437" s="184"/>
      <c r="M437" s="186"/>
      <c r="N437" s="189"/>
      <c r="O437" s="192"/>
      <c r="P437" s="182"/>
      <c r="Q437" s="192"/>
      <c r="R437" s="182"/>
      <c r="S437" s="182"/>
      <c r="T437" s="182"/>
      <c r="U437" s="157"/>
      <c r="V437" s="162"/>
      <c r="W437" s="162"/>
      <c r="X437" s="194"/>
      <c r="Y437" s="160"/>
      <c r="Z437" s="160"/>
      <c r="AA437" s="160"/>
      <c r="AB437" s="160"/>
      <c r="AC437" s="164"/>
      <c r="AD437" s="195"/>
      <c r="AE437" s="157"/>
      <c r="AF437" s="158"/>
      <c r="AG437" s="157"/>
      <c r="AH437" s="157"/>
      <c r="AI437" s="158"/>
      <c r="AJ437" s="157"/>
      <c r="AK437" s="196"/>
      <c r="AL437" s="20" t="str">
        <f>CONCATENATE(J436," Control"," 2")</f>
        <v>GEFIN 70 Control 2</v>
      </c>
      <c r="AM437" s="22" t="s">
        <v>1720</v>
      </c>
      <c r="AN437" s="22" t="s">
        <v>1722</v>
      </c>
      <c r="AO437" s="22" t="s">
        <v>1732</v>
      </c>
      <c r="AP437" s="22" t="str">
        <f t="shared" si="2274"/>
        <v>La SUBDIRECCIÓN ADMINISTRATIVA Y FINANCIERA - TESORERIA revisa la ejecución de PAC a cada una de las dependencias a través de mesas de seguimiento mensual para la validación de lo programado contra lo ejecutado</v>
      </c>
      <c r="AQ437" s="20" t="s">
        <v>54</v>
      </c>
      <c r="AR437" s="20" t="str">
        <f t="shared" si="2125"/>
        <v>Probabilidad</v>
      </c>
      <c r="AS437" s="20" t="s">
        <v>56</v>
      </c>
      <c r="AT437" s="20" t="str">
        <f t="shared" si="2126"/>
        <v>30%</v>
      </c>
      <c r="AU437" s="20" t="s">
        <v>5</v>
      </c>
      <c r="AV437" s="20" t="s">
        <v>2</v>
      </c>
      <c r="AW437" s="20" t="s">
        <v>7</v>
      </c>
      <c r="AX437" s="21">
        <f t="shared" ref="AX437:AX439" si="2282">+IF(AR437="Probabilidad",AX436-(AX436*AT437),AX436)</f>
        <v>0.16799999999999998</v>
      </c>
      <c r="AY437" s="20" t="str">
        <f t="shared" si="2213"/>
        <v>Muy Baja</v>
      </c>
      <c r="AZ437" s="21">
        <f t="shared" ref="AZ437:AZ439" si="2283">+IF(AR437="Impacto",AZ436-(AZ436*AT437),AZ436)</f>
        <v>1</v>
      </c>
      <c r="BA437" s="20" t="str">
        <f t="shared" si="2215"/>
        <v>Catastrófico</v>
      </c>
      <c r="BB437" s="160"/>
      <c r="BC437" s="160"/>
      <c r="BD437" s="198"/>
      <c r="BE437" s="20" t="str">
        <f>CONCATENATE(J436," Acción preventiva"," 2")</f>
        <v>GEFIN 70 Acción preventiva 2</v>
      </c>
      <c r="BF437" s="22" t="s">
        <v>373</v>
      </c>
      <c r="BG437" s="22" t="s">
        <v>375</v>
      </c>
      <c r="BH437" s="22" t="s">
        <v>376</v>
      </c>
      <c r="BI437" s="20">
        <f t="shared" si="2278"/>
        <v>1</v>
      </c>
      <c r="BJ437" s="20">
        <v>1</v>
      </c>
      <c r="BK437" s="20"/>
      <c r="BL437" s="20"/>
      <c r="BM437" s="20"/>
      <c r="BN437" s="20"/>
      <c r="BO437" s="20"/>
      <c r="BP437" s="20"/>
      <c r="BQ437" s="20"/>
      <c r="BR437" s="20"/>
      <c r="BS437" s="20"/>
      <c r="BT437" s="20"/>
      <c r="BU437" s="20"/>
      <c r="BV437" s="200"/>
      <c r="BW437" s="37"/>
      <c r="BX437" s="37"/>
      <c r="BY437" s="37"/>
      <c r="BZ437" s="37"/>
      <c r="CA437" s="37"/>
      <c r="CB437" s="37"/>
      <c r="CC437" s="37"/>
      <c r="CD437" s="37"/>
      <c r="CE437" s="37"/>
      <c r="CF437" s="37"/>
      <c r="CG437" s="37"/>
      <c r="CH437" s="37"/>
      <c r="CI437" s="37">
        <f t="shared" si="2085"/>
        <v>0</v>
      </c>
      <c r="CJ437" s="38"/>
      <c r="CK437" s="23"/>
      <c r="CL437" s="24"/>
      <c r="CM437" s="167"/>
      <c r="CN437" s="25">
        <f t="shared" ref="CN437" si="2284">1-(CL437/CM436)</f>
        <v>1</v>
      </c>
      <c r="CO437" s="23" t="str" cm="1">
        <f t="array" ref="CO437">+_xlfn.IFS(CN437&lt;0.8,"Cambio",CN437&lt;0.9,"Revisión de control",CN437&gt;0.89,"Se mantiene")</f>
        <v>Se mantiene</v>
      </c>
      <c r="CP437" s="144"/>
      <c r="CQ437" s="144"/>
      <c r="CR437" s="144"/>
      <c r="CS437" s="144"/>
      <c r="CT437" s="25">
        <f t="shared" si="2281"/>
        <v>1</v>
      </c>
    </row>
    <row r="438" spans="1:98" ht="60" customHeight="1" x14ac:dyDescent="0.35">
      <c r="A438" s="147" t="s">
        <v>1740</v>
      </c>
      <c r="B438" s="170"/>
      <c r="C438" s="148" t="s">
        <v>161</v>
      </c>
      <c r="D438" s="173"/>
      <c r="E438" s="176"/>
      <c r="F438" s="173"/>
      <c r="G438" s="208"/>
      <c r="H438" s="157"/>
      <c r="I438" s="182"/>
      <c r="J438" s="160"/>
      <c r="K438" s="160"/>
      <c r="L438" s="184"/>
      <c r="M438" s="186"/>
      <c r="N438" s="189"/>
      <c r="O438" s="192"/>
      <c r="P438" s="182"/>
      <c r="Q438" s="192"/>
      <c r="R438" s="182"/>
      <c r="S438" s="182"/>
      <c r="T438" s="182"/>
      <c r="U438" s="157"/>
      <c r="V438" s="162"/>
      <c r="W438" s="162"/>
      <c r="X438" s="194"/>
      <c r="Y438" s="160"/>
      <c r="Z438" s="160"/>
      <c r="AA438" s="160"/>
      <c r="AB438" s="160"/>
      <c r="AC438" s="164"/>
      <c r="AD438" s="195"/>
      <c r="AE438" s="157"/>
      <c r="AF438" s="158"/>
      <c r="AG438" s="157"/>
      <c r="AH438" s="157"/>
      <c r="AI438" s="158"/>
      <c r="AJ438" s="157"/>
      <c r="AK438" s="196"/>
      <c r="AL438" s="20" t="str">
        <f>CONCATENATE(J436," Control"," 3")</f>
        <v>GEFIN 70 Control 3</v>
      </c>
      <c r="AM438" s="22" t="s">
        <v>1720</v>
      </c>
      <c r="AN438" s="22" t="s">
        <v>1723</v>
      </c>
      <c r="AO438" s="22" t="s">
        <v>1733</v>
      </c>
      <c r="AP438" s="22" t="str">
        <f t="shared" si="2274"/>
        <v>La SUBDIRECCIÓN ADMINISTRATIVA Y FINANCIERA - TESORERIA ajusta la programación del PAC de las dependencias a través de un correo electrónico informando que se le realiza ajuste del PAC por novedades y conciliaciones entre ellas</v>
      </c>
      <c r="AQ438" s="20" t="s">
        <v>55</v>
      </c>
      <c r="AR438" s="20" t="str">
        <f t="shared" si="2125"/>
        <v>Impacto</v>
      </c>
      <c r="AS438" s="20" t="s">
        <v>56</v>
      </c>
      <c r="AT438" s="20" t="str">
        <f t="shared" si="2126"/>
        <v>25%</v>
      </c>
      <c r="AU438" s="20" t="s">
        <v>5</v>
      </c>
      <c r="AV438" s="20" t="s">
        <v>2</v>
      </c>
      <c r="AW438" s="20" t="s">
        <v>7</v>
      </c>
      <c r="AX438" s="21">
        <f t="shared" si="2282"/>
        <v>0.16799999999999998</v>
      </c>
      <c r="AY438" s="20" t="str">
        <f t="shared" si="2213"/>
        <v>Muy Baja</v>
      </c>
      <c r="AZ438" s="21">
        <f t="shared" si="2283"/>
        <v>0.75</v>
      </c>
      <c r="BA438" s="20" t="str">
        <f t="shared" si="2215"/>
        <v>Mayor</v>
      </c>
      <c r="BB438" s="160"/>
      <c r="BC438" s="160"/>
      <c r="BD438" s="198"/>
      <c r="BE438" s="20" t="str">
        <f>CONCATENATE(J436," Acción preventiva"," 3")</f>
        <v>GEFIN 70 Acción preventiva 3</v>
      </c>
      <c r="BF438" s="22"/>
      <c r="BG438" s="22"/>
      <c r="BH438" s="22"/>
      <c r="BI438" s="20">
        <f t="shared" si="2278"/>
        <v>0</v>
      </c>
      <c r="BJ438" s="20"/>
      <c r="BK438" s="20"/>
      <c r="BL438" s="20"/>
      <c r="BM438" s="20"/>
      <c r="BN438" s="20"/>
      <c r="BO438" s="20"/>
      <c r="BP438" s="20"/>
      <c r="BQ438" s="20"/>
      <c r="BR438" s="20"/>
      <c r="BS438" s="20"/>
      <c r="BT438" s="20"/>
      <c r="BU438" s="20"/>
      <c r="BV438" s="200"/>
      <c r="BW438" s="37"/>
      <c r="BX438" s="37"/>
      <c r="BY438" s="37"/>
      <c r="BZ438" s="37"/>
      <c r="CA438" s="37"/>
      <c r="CB438" s="37"/>
      <c r="CC438" s="37"/>
      <c r="CD438" s="37"/>
      <c r="CE438" s="37"/>
      <c r="CF438" s="37"/>
      <c r="CG438" s="37"/>
      <c r="CH438" s="37"/>
      <c r="CI438" s="37">
        <f t="shared" si="2085"/>
        <v>0</v>
      </c>
      <c r="CJ438" s="38"/>
      <c r="CK438" s="23"/>
      <c r="CL438" s="24"/>
      <c r="CM438" s="167"/>
      <c r="CN438" s="25">
        <f t="shared" ref="CN438" si="2285">1-(CL438/CM436)</f>
        <v>1</v>
      </c>
      <c r="CO438" s="23" t="str" cm="1">
        <f t="array" ref="CO438">+_xlfn.IFS(CN438&lt;0.8,"Cambio",CN438&lt;0.9,"Revisión de control",CN438&gt;0.89,"Se mantiene")</f>
        <v>Se mantiene</v>
      </c>
      <c r="CP438" s="144"/>
      <c r="CQ438" s="144"/>
      <c r="CR438" s="144"/>
      <c r="CS438" s="144"/>
      <c r="CT438" s="25">
        <f t="shared" si="2281"/>
        <v>1</v>
      </c>
    </row>
    <row r="439" spans="1:98" ht="60" customHeight="1" x14ac:dyDescent="0.35">
      <c r="A439" s="147" t="s">
        <v>1740</v>
      </c>
      <c r="B439" s="171"/>
      <c r="C439" s="148" t="s">
        <v>161</v>
      </c>
      <c r="D439" s="174"/>
      <c r="E439" s="177"/>
      <c r="F439" s="174"/>
      <c r="G439" s="208"/>
      <c r="H439" s="157"/>
      <c r="I439" s="183"/>
      <c r="J439" s="161"/>
      <c r="K439" s="161"/>
      <c r="L439" s="184"/>
      <c r="M439" s="187"/>
      <c r="N439" s="190"/>
      <c r="O439" s="193"/>
      <c r="P439" s="183"/>
      <c r="Q439" s="193"/>
      <c r="R439" s="183"/>
      <c r="S439" s="183"/>
      <c r="T439" s="183"/>
      <c r="U439" s="157"/>
      <c r="V439" s="162"/>
      <c r="W439" s="162"/>
      <c r="X439" s="194"/>
      <c r="Y439" s="161"/>
      <c r="Z439" s="161"/>
      <c r="AA439" s="161"/>
      <c r="AB439" s="161"/>
      <c r="AC439" s="165"/>
      <c r="AD439" s="195"/>
      <c r="AE439" s="157"/>
      <c r="AF439" s="158"/>
      <c r="AG439" s="157"/>
      <c r="AH439" s="157"/>
      <c r="AI439" s="158"/>
      <c r="AJ439" s="157"/>
      <c r="AK439" s="196"/>
      <c r="AL439" s="20" t="str">
        <f>CONCATENATE(J436," Control"," 4")</f>
        <v>GEFIN 70 Control 4</v>
      </c>
      <c r="AM439" s="22"/>
      <c r="AN439" s="22"/>
      <c r="AO439" s="22"/>
      <c r="AP439" s="22" t="str">
        <f t="shared" si="2274"/>
        <v xml:space="preserve">  a través de </v>
      </c>
      <c r="AQ439" s="20"/>
      <c r="AR439" s="20" t="str">
        <f t="shared" si="2125"/>
        <v/>
      </c>
      <c r="AS439" s="20"/>
      <c r="AT439" s="20" t="str">
        <f t="shared" si="2126"/>
        <v/>
      </c>
      <c r="AU439" s="20"/>
      <c r="AV439" s="20"/>
      <c r="AW439" s="20"/>
      <c r="AX439" s="21">
        <f t="shared" si="2282"/>
        <v>0.16799999999999998</v>
      </c>
      <c r="AY439" s="20" t="str">
        <f t="shared" si="2213"/>
        <v>Muy Baja</v>
      </c>
      <c r="AZ439" s="21">
        <f t="shared" si="2283"/>
        <v>0.75</v>
      </c>
      <c r="BA439" s="20" t="str">
        <f t="shared" si="2215"/>
        <v>Mayor</v>
      </c>
      <c r="BB439" s="161"/>
      <c r="BC439" s="161"/>
      <c r="BD439" s="199"/>
      <c r="BE439" s="20" t="str">
        <f>CONCATENATE(J436," Acción preventiva"," 4")</f>
        <v>GEFIN 70 Acción preventiva 4</v>
      </c>
      <c r="BF439" s="22"/>
      <c r="BG439" s="22"/>
      <c r="BH439" s="22"/>
      <c r="BI439" s="20">
        <f t="shared" si="2278"/>
        <v>0</v>
      </c>
      <c r="BJ439" s="20"/>
      <c r="BK439" s="20"/>
      <c r="BL439" s="20"/>
      <c r="BM439" s="20"/>
      <c r="BN439" s="20"/>
      <c r="BO439" s="20"/>
      <c r="BP439" s="20"/>
      <c r="BQ439" s="20"/>
      <c r="BR439" s="20"/>
      <c r="BS439" s="20"/>
      <c r="BT439" s="20"/>
      <c r="BU439" s="20"/>
      <c r="BV439" s="200"/>
      <c r="BW439" s="37"/>
      <c r="BX439" s="37"/>
      <c r="BY439" s="37"/>
      <c r="BZ439" s="37"/>
      <c r="CA439" s="37"/>
      <c r="CB439" s="37"/>
      <c r="CC439" s="37"/>
      <c r="CD439" s="37"/>
      <c r="CE439" s="37"/>
      <c r="CF439" s="37"/>
      <c r="CG439" s="37"/>
      <c r="CH439" s="37"/>
      <c r="CI439" s="37">
        <f t="shared" si="2085"/>
        <v>0</v>
      </c>
      <c r="CJ439" s="38"/>
      <c r="CK439" s="23"/>
      <c r="CL439" s="24"/>
      <c r="CM439" s="168"/>
      <c r="CN439" s="25">
        <f t="shared" ref="CN439" si="2286">1-(CL439/CM436)</f>
        <v>1</v>
      </c>
      <c r="CO439" s="23" t="str" cm="1">
        <f t="array" ref="CO439">+_xlfn.IFS(CN439&lt;0.8,"Cambio",CN439&lt;0.9,"Revisión de control",CN439&gt;0.89,"Se mantiene")</f>
        <v>Se mantiene</v>
      </c>
      <c r="CP439" s="144"/>
      <c r="CQ439" s="144"/>
      <c r="CR439" s="144"/>
      <c r="CS439" s="144"/>
      <c r="CT439" s="25">
        <f t="shared" si="2281"/>
        <v>1</v>
      </c>
    </row>
    <row r="440" spans="1:98" ht="60" customHeight="1" x14ac:dyDescent="0.35">
      <c r="A440" s="147" t="s">
        <v>1740</v>
      </c>
      <c r="B440" s="169" t="s">
        <v>160</v>
      </c>
      <c r="C440" s="148" t="s">
        <v>161</v>
      </c>
      <c r="D440" s="172" t="str">
        <f>VLOOKUP(B440,Datos!$B$65:$F$80,3,FALSE)</f>
        <v>Administrar los recursos e información financiera con base en las necesidades de las dependencias de la Agencia y organismos estatales requirentes, a través de mecanismos de dirección, registro, ejecución, control y seguimiento de los recursos.</v>
      </c>
      <c r="E440" s="175" t="str">
        <f>VLOOKUP(B440,Datos!$B$65:$F$80,5,FALSE)</f>
        <v>La posibilidad de incumplir con la administración de los recursos e información financiera con base en las necesidades de las dependencias</v>
      </c>
      <c r="F440" s="172" t="str">
        <f>VLOOKUP(B440,Datos!$B$65:$F$80,4,FALSE)</f>
        <v>Desde la elaboración del anteproyecto de presupuesto de la ANT, hasta la presentación de los estados financieros.</v>
      </c>
      <c r="G440" s="208" t="s">
        <v>308</v>
      </c>
      <c r="H440" s="157" t="s">
        <v>1710</v>
      </c>
      <c r="I440" s="181">
        <f t="shared" ref="I440" si="2287">IF(K440="",0,1)</f>
        <v>1</v>
      </c>
      <c r="J440" s="159" t="str">
        <f t="shared" ref="J440" si="2288">CONCATENATE(C440," ",K440)</f>
        <v>GEFIN 71</v>
      </c>
      <c r="K440" s="159">
        <v>71</v>
      </c>
      <c r="L440" s="184">
        <v>46150</v>
      </c>
      <c r="M440" s="185">
        <f ca="1">+TODAY()-L440</f>
        <v>1</v>
      </c>
      <c r="N440" s="188" t="s">
        <v>1768</v>
      </c>
      <c r="O440" s="191" t="s">
        <v>34</v>
      </c>
      <c r="P440" s="181">
        <f>VLOOKUP(O440,Datos!$B$20:$D$25,3,FALSE)</f>
        <v>1</v>
      </c>
      <c r="Q440" s="191" t="s">
        <v>32</v>
      </c>
      <c r="R440" s="181">
        <f>VLOOKUP(Q440,Datos!$C$20:$D$25,2,FALSE)</f>
        <v>0.8</v>
      </c>
      <c r="S440" s="181">
        <f t="shared" ref="S440" si="2289">+IF(P440="",R440,IF(R440="",P440,IF(P440&gt;R440,P440,R440)))</f>
        <v>1</v>
      </c>
      <c r="T440" s="181" t="str" cm="1">
        <f t="array" ref="T440">_xlfn.IFS(S440=P440,O440,S440=R440,Q440)</f>
        <v>Desde los 500 SMLMV</v>
      </c>
      <c r="U440" s="157" t="s">
        <v>0</v>
      </c>
      <c r="V440" s="162" t="s">
        <v>1769</v>
      </c>
      <c r="W440" s="162" t="s">
        <v>1770</v>
      </c>
      <c r="X440" s="194" t="str">
        <f t="shared" ref="X440" si="2290">CONCATENATE("Posibilidad de"," ",U440," ",V440," debido ",W440)</f>
        <v>Posibilidad de afectación económica o presupuestal por reducción en la asignación del presupuesto de la vigencia, lo que limitaría la ejecución de proyectos y comprometería la sostenibilidad financiera de la entidad debido al seguimiento y control insuficiente de la reserva presupuestal constituida por los supervisores de contrato</v>
      </c>
      <c r="Y440" s="159" t="s">
        <v>209</v>
      </c>
      <c r="Z440" s="159" t="s">
        <v>214</v>
      </c>
      <c r="AA440" s="159" t="s">
        <v>257</v>
      </c>
      <c r="AB440" s="159" t="s">
        <v>1037</v>
      </c>
      <c r="AC440" s="163" t="s">
        <v>1079</v>
      </c>
      <c r="AD440" s="195">
        <v>260</v>
      </c>
      <c r="AE440" s="157" t="str">
        <f t="shared" ref="AE440" si="2291">IF(AD440&lt;=0,"",IF(AD440&lt;=2,"Muy Baja",IF(AD440&lt;=24,"Baja",IF(AD440&lt;=500,"Media",IF(AD440&lt;=5000,"Alta","Muy Alta")))))</f>
        <v>Media</v>
      </c>
      <c r="AF440" s="158">
        <f t="shared" ref="AF440" si="2292">IF(AE440="","",IF(AE440="Muy Baja",0.2,IF(AE440="Baja",0.4,IF(AE440="Media",0.6,IF(AE440="Alta",0.8,IF(AE440="Muy Alta",1,))))))</f>
        <v>0.6</v>
      </c>
      <c r="AG440" s="158" t="str">
        <f t="shared" ref="AG440" si="2293">+T440</f>
        <v>Desde los 500 SMLMV</v>
      </c>
      <c r="AH440" s="157" t="str" cm="1">
        <f t="array" ref="AH440">_xlfn.IFS(AG440=Datos!$C$6,"Leve",AG440=Datos!$D$6,"Leve",AG440=Datos!$C$7,"Menor",AG440=Datos!$D$7,"Menor",AG440=Datos!$C$8,"Moderado",AG440=Datos!$D$8,"Moderado",AG440=Datos!$C$9,"Mayor",AG440=Datos!$D$9,"Mayor",AG440=Datos!$C$10,"Catastrófico",AG440=Datos!$D$10,"Catastrófico")</f>
        <v>Catastrófico</v>
      </c>
      <c r="AI440" s="158">
        <f t="shared" ref="AI440" si="2294">IF(AH440="","",IF(AH440="Leve",0.2,IF(AH440="Menor",0.4,IF(AH440="Moderado",0.6,IF(AH440="Mayor",0.8,IF(AH440="Catastrófico",1,))))))</f>
        <v>1</v>
      </c>
      <c r="AJ440" s="157" t="str">
        <f t="shared" ref="AJ440" si="2295">IF(OR(AND(AE440="Muy Baja",AH440="Leve"),AND(AE440="Muy Baja",AH440="Menor"),AND(AE440="Baja",AH440="Leve")),"Bajo",IF(OR(AND(AE440="Muy baja",AH440="Moderado"),AND(AE440="Baja",AH440="Menor"),AND(AE440="Baja",AH440="Moderado"),AND(AE440="Media",AH440="Leve"),AND(AE440="Media",AH440="Menor"),AND(AE440="Media",AH440="Moderado"),AND(AE440="Alta",AH440="Leve"),AND(AE440="Alta",AH440="Menor")),"Moderado",IF(OR(AND(AE440="Muy Baja",AH440="Mayor"),AND(AE440="Baja",AH440="Mayor"),AND(AE440="Media",AH440="Mayor"),AND(AE440="Alta",AH440="Moderado"),AND(AE440="Alta",AH440="Mayor"),AND(AE440="Muy Alta",AH440="Leve"),AND(AE440="Muy Alta",AH440="Menor"),AND(AE440="Muy Alta",AH440="Moderado"),AND(AE440="Muy Alta",AH440="Mayor")),"Alto",IF(OR(AND(AE440="Muy Baja",AH440="Catastrófico"),AND(AE440="Baja",AH440="Catastrófico"),AND(AE440="Media",AH440="Catastrófico"),AND(AE440="Alta",AH440="Catastrófico"),AND(AE440="Muy Alta",AH440="Catastrófico")),"Extremo",""))))</f>
        <v>Extremo</v>
      </c>
      <c r="AK440" s="196" t="str" cm="1">
        <f t="array" ref="AK440">_xlfn.IFS(AJ440="Bajo","Aceptar",AJ440="Moderado","Reducir",AJ440="Alto","Reducir",AJ440="Extremo","Reducir")</f>
        <v>Reducir</v>
      </c>
      <c r="AL440" s="20" t="str">
        <f>CONCATENATE(J440," Control"," 1")</f>
        <v>GEFIN 71 Control 1</v>
      </c>
      <c r="AM440" s="22" t="s">
        <v>1771</v>
      </c>
      <c r="AN440" s="22" t="s">
        <v>1772</v>
      </c>
      <c r="AO440" s="22" t="s">
        <v>1775</v>
      </c>
      <c r="AP440" s="22" t="str">
        <f>CONCATENATE(AM440," ",AN440," a través del ",AO440)</f>
        <v>La SUBDIRECCIÓN ADMINISTRATIVA Y FINANCIERA valida y realiza la constitución de Reserva Presupuestal a través del reporte generado por el SIIF-Nación de Reserva Presupuestal de acuerdo a las solicitudes de reducción y documentos soporte de solicitud de constitución de reserva enviada por todas las dependencias</v>
      </c>
      <c r="AQ440" s="20" t="s">
        <v>53</v>
      </c>
      <c r="AR440" s="20" t="str">
        <f t="shared" ref="AR440:AR443" si="2296">IF(OR(AQ440="Preventivo",AQ440="Detectivo"),"Probabilidad",IF(AQ440="Correctivo","Impacto",""))</f>
        <v>Probabilidad</v>
      </c>
      <c r="AS440" s="20" t="s">
        <v>56</v>
      </c>
      <c r="AT440" s="20" t="str">
        <f t="shared" ref="AT440:AT443" si="2297">IF(AND(AQ440="Preventivo",AS440="Automático"),"50%",IF(AND(AQ440="Preventivo",AS440="Manual"),"40%",IF(AND(AQ440="Detectivo",AS440="Automático"),"40%",IF(AND(AQ440="Detectivo",AS440="Manual"),"30%",IF(AND(AQ440="Correctivo",AS440="Automático"),"35%",IF(AND(AQ440="Correctivo",AS440="Manual"),"25%",""))))))</f>
        <v>40%</v>
      </c>
      <c r="AU440" s="20" t="s">
        <v>1</v>
      </c>
      <c r="AV440" s="20" t="s">
        <v>2</v>
      </c>
      <c r="AW440" s="20" t="s">
        <v>3</v>
      </c>
      <c r="AX440" s="21">
        <f t="shared" ref="AX440" si="2298">+IF(AR440="Probabilidad",AF440-(AF440*AT440),AF440)</f>
        <v>0.36</v>
      </c>
      <c r="AY440" s="20" t="str">
        <f t="shared" ref="AY440:AY443" si="2299">IFERROR(IF(AX440="","",IF(AX440&lt;=20%,"Muy Baja",IF(AX440&lt;=40%,"Baja",IF(AX440&lt;=60%,"Media",IF(AX440&lt;=80%,"Alta","Muy Alta"))))),"")</f>
        <v>Baja</v>
      </c>
      <c r="AZ440" s="21">
        <f t="shared" ref="AZ440" si="2300">+IF(AR440="Impacto",AI440-(AI440*AT440),AI440)</f>
        <v>1</v>
      </c>
      <c r="BA440" s="20" t="str">
        <f t="shared" ref="BA440:BA443" si="2301">IFERROR(IF(AZ440="","",IF(AZ440&lt;=0.2,"Leve",IF(AZ440&lt;=0.4,"Menor",IF(AZ440&lt;=0.6,"Moderado",IF(AZ440&lt;=0.8,"Mayor","Catastrófico"))))),"")</f>
        <v>Catastrófico</v>
      </c>
      <c r="BB440" s="159" t="str">
        <f t="shared" ref="BB440" si="2302">IF(OR(AND(AY443="Muy Baja",BA443="Leve"),AND(AY443="Muy Baja",BA443="Menor"),AND(AY443="Baja",BA443="Leve")),"Bajo",IF(OR(AND(AY443="Muy baja",BA443="Moderado"),AND(AY443="Baja",BA443="Menor"),AND(AY443="Baja",BA443="Moderado"),AND(AY443="Media",BA443="Leve"),AND(AY443="Media",BA443="Menor"),AND(AY443="Media",BA443="Moderado"),AND(AY443="Alta",BA443="Leve"),AND(AY443="Alta",BA443="Menor")),"Moderado",IF(OR(AND(AY443="Muy Baja",BA443="Mayor"),AND(AY443="Baja",BA443="Mayor"),AND(AY443="Media",BA443="Mayor"),AND(AY443="Alta",BA443="Moderado"),AND(AY443="Alta",BA443="Mayor"),AND(AY443="Muy Alta",BA443="Leve"),AND(AY443="Muy Alta",BA443="Menor"),AND(AY443="Muy Alta",BA443="Moderado"),AND(AY443="Muy Alta",BA443="Mayor")),"Alto",IF(OR(AND(AY443="Muy Baja",BA443="Catastrófico"),AND(AY443="Baja",BA443="Catastrófico"),AND(AY443="Media",BA443="Catastrófico"),AND(AY443="Alta",BA443="Catastrófico"),AND(AY443="Muy Alta",BA443="Catastrófico")),"Extremo",""))))</f>
        <v>Alto</v>
      </c>
      <c r="BC440" s="159" t="str" cm="1">
        <f t="array" ref="BC440">_xlfn.IFS(BB440="Bajo","Aceptar",BB440="Moderado","Reducir",BB440="Alto","Reducir",BB440="Extremo","Reducir")</f>
        <v>Reducir</v>
      </c>
      <c r="BD440" s="197" t="str" cm="1">
        <f t="array" ref="BD440">_xlfn.IFS(BC440="Aceptar","No",BC440="Reducir","Si")</f>
        <v>Si</v>
      </c>
      <c r="BE440" s="20" t="str">
        <f>CONCATENATE(J440," Acción preventiva"," 1")</f>
        <v>GEFIN 71 Acción preventiva 1</v>
      </c>
      <c r="BF440" s="22" t="s">
        <v>1778</v>
      </c>
      <c r="BG440" s="22" t="s">
        <v>371</v>
      </c>
      <c r="BH440" s="22" t="s">
        <v>372</v>
      </c>
      <c r="BI440" s="20">
        <f t="shared" ref="BI440:BI443" si="2303">+SUM(BJ440:BU440)</f>
        <v>2</v>
      </c>
      <c r="BJ440" s="20"/>
      <c r="BK440" s="20"/>
      <c r="BL440" s="20"/>
      <c r="BM440" s="20"/>
      <c r="BN440" s="20"/>
      <c r="BO440" s="20">
        <v>1</v>
      </c>
      <c r="BP440" s="20"/>
      <c r="BQ440" s="20"/>
      <c r="BR440" s="20"/>
      <c r="BS440" s="20">
        <v>1</v>
      </c>
      <c r="BT440" s="20"/>
      <c r="BU440" s="20"/>
      <c r="BV440" s="200">
        <f t="shared" ref="BV440" si="2304">+AVERAGE(CI440:CI443)/AVERAGE(BI440:BI443)</f>
        <v>0</v>
      </c>
      <c r="BW440" s="37"/>
      <c r="BX440" s="37"/>
      <c r="BY440" s="37"/>
      <c r="BZ440" s="37"/>
      <c r="CA440" s="37"/>
      <c r="CB440" s="37"/>
      <c r="CC440" s="37"/>
      <c r="CD440" s="37"/>
      <c r="CE440" s="37"/>
      <c r="CF440" s="37"/>
      <c r="CG440" s="37"/>
      <c r="CH440" s="37"/>
      <c r="CI440" s="37">
        <f t="shared" ref="CI440:CI443" si="2305">+SUM(BW440:CH440)</f>
        <v>0</v>
      </c>
      <c r="CJ440" s="38"/>
      <c r="CK440" s="23"/>
      <c r="CL440" s="24"/>
      <c r="CM440" s="166">
        <f t="shared" ref="CM440" si="2306">+AD440</f>
        <v>260</v>
      </c>
      <c r="CN440" s="25">
        <f t="shared" ref="CN440" si="2307">1-(CL440/CM440)</f>
        <v>1</v>
      </c>
      <c r="CO440" s="23" t="str" cm="1">
        <f t="array" ref="CO440">+_xlfn.IFS(CN440&lt;0.8,"Cambio",CN440&lt;0.9,"Revisión de control",CN440&gt;0.89,"Se mantiene")</f>
        <v>Se mantiene</v>
      </c>
      <c r="CP440" s="144"/>
      <c r="CQ440" s="144"/>
      <c r="CR440" s="144"/>
      <c r="CS440" s="144"/>
      <c r="CT440" s="25">
        <f t="shared" ref="CT440:CT443" si="2308">(_xlfn.IFS(CK440="",1,CK440="SI",0)+_xlfn.IFS(CP440="",1,CP440="SI",1,CP440="NO",0)+_xlfn.IFS(CQ440="",1,CQ440="SI",1,CQ440="NO",0)+_xlfn.IFS(CR440="",1,CR440="SI",1,CR440="NO",0)+_xlfn.IFS(CS440="",1,CS440="SI",1,CS440="NO",0))/5</f>
        <v>1</v>
      </c>
    </row>
    <row r="441" spans="1:98" ht="60" customHeight="1" x14ac:dyDescent="0.35">
      <c r="A441" s="147" t="s">
        <v>1740</v>
      </c>
      <c r="B441" s="170"/>
      <c r="C441" s="148" t="s">
        <v>161</v>
      </c>
      <c r="D441" s="173"/>
      <c r="E441" s="176"/>
      <c r="F441" s="173"/>
      <c r="G441" s="208"/>
      <c r="H441" s="157"/>
      <c r="I441" s="182"/>
      <c r="J441" s="160"/>
      <c r="K441" s="160"/>
      <c r="L441" s="184"/>
      <c r="M441" s="186"/>
      <c r="N441" s="189"/>
      <c r="O441" s="192"/>
      <c r="P441" s="182"/>
      <c r="Q441" s="192"/>
      <c r="R441" s="182"/>
      <c r="S441" s="182"/>
      <c r="T441" s="182"/>
      <c r="U441" s="157"/>
      <c r="V441" s="162"/>
      <c r="W441" s="162"/>
      <c r="X441" s="194"/>
      <c r="Y441" s="160"/>
      <c r="Z441" s="160"/>
      <c r="AA441" s="160"/>
      <c r="AB441" s="160"/>
      <c r="AC441" s="164"/>
      <c r="AD441" s="195"/>
      <c r="AE441" s="157"/>
      <c r="AF441" s="158"/>
      <c r="AG441" s="157"/>
      <c r="AH441" s="157"/>
      <c r="AI441" s="158"/>
      <c r="AJ441" s="157"/>
      <c r="AK441" s="196"/>
      <c r="AL441" s="20" t="str">
        <f>CONCATENATE(J440," Control"," 2")</f>
        <v>GEFIN 71 Control 2</v>
      </c>
      <c r="AM441" s="22" t="s">
        <v>1771</v>
      </c>
      <c r="AN441" s="22" t="s">
        <v>1773</v>
      </c>
      <c r="AO441" s="22" t="s">
        <v>1776</v>
      </c>
      <c r="AP441" s="22" t="str">
        <f t="shared" ref="AP441:AP443" si="2309">CONCATENATE(AM441," ",AN441," a través de ",AO441)</f>
        <v>La SUBDIRECCIÓN ADMINISTRATIVA Y FINANCIERA evalúa la ejecución de la reserva presupuestal a través de memorandos, reuniones (mesas de trabajo de seguimiento a la ejecución) y correo institucional  informando a todas las dependencias responsables la ejecución de la reserva presupuestal y solicitando acciones de pronta ejecución de acuerdo al seguimiento</v>
      </c>
      <c r="AQ441" s="20" t="s">
        <v>54</v>
      </c>
      <c r="AR441" s="20" t="str">
        <f t="shared" si="2296"/>
        <v>Probabilidad</v>
      </c>
      <c r="AS441" s="20" t="s">
        <v>56</v>
      </c>
      <c r="AT441" s="20" t="str">
        <f t="shared" si="2297"/>
        <v>30%</v>
      </c>
      <c r="AU441" s="20" t="s">
        <v>1</v>
      </c>
      <c r="AV441" s="20" t="s">
        <v>2</v>
      </c>
      <c r="AW441" s="20" t="s">
        <v>3</v>
      </c>
      <c r="AX441" s="21">
        <f t="shared" ref="AX441:AX443" si="2310">+IF(AR441="Probabilidad",AX440-(AX440*AT441),AX440)</f>
        <v>0.252</v>
      </c>
      <c r="AY441" s="20" t="str">
        <f t="shared" si="2299"/>
        <v>Baja</v>
      </c>
      <c r="AZ441" s="21">
        <f t="shared" ref="AZ441:AZ443" si="2311">+IF(AR441="Impacto",AZ440-(AZ440*AT441),AZ440)</f>
        <v>1</v>
      </c>
      <c r="BA441" s="20" t="str">
        <f t="shared" si="2301"/>
        <v>Catastrófico</v>
      </c>
      <c r="BB441" s="160"/>
      <c r="BC441" s="160"/>
      <c r="BD441" s="198"/>
      <c r="BE441" s="20" t="str">
        <f>CONCATENATE(J440," Acción preventiva"," 2")</f>
        <v>GEFIN 71 Acción preventiva 2</v>
      </c>
      <c r="BF441" s="22"/>
      <c r="BG441" s="22"/>
      <c r="BH441" s="22"/>
      <c r="BI441" s="20">
        <f t="shared" si="2303"/>
        <v>0</v>
      </c>
      <c r="BJ441" s="20"/>
      <c r="BK441" s="20"/>
      <c r="BL441" s="20"/>
      <c r="BM441" s="20"/>
      <c r="BN441" s="20"/>
      <c r="BO441" s="20"/>
      <c r="BP441" s="20"/>
      <c r="BQ441" s="20"/>
      <c r="BR441" s="20"/>
      <c r="BS441" s="20"/>
      <c r="BT441" s="20"/>
      <c r="BU441" s="20"/>
      <c r="BV441" s="200"/>
      <c r="BW441" s="37"/>
      <c r="BX441" s="37"/>
      <c r="BY441" s="37"/>
      <c r="BZ441" s="37"/>
      <c r="CA441" s="37"/>
      <c r="CB441" s="37"/>
      <c r="CC441" s="37"/>
      <c r="CD441" s="37"/>
      <c r="CE441" s="37"/>
      <c r="CF441" s="37"/>
      <c r="CG441" s="37"/>
      <c r="CH441" s="37"/>
      <c r="CI441" s="37">
        <f t="shared" si="2305"/>
        <v>0</v>
      </c>
      <c r="CJ441" s="38"/>
      <c r="CK441" s="23"/>
      <c r="CL441" s="24"/>
      <c r="CM441" s="167"/>
      <c r="CN441" s="25">
        <f t="shared" ref="CN441" si="2312">1-(CL441/CM440)</f>
        <v>1</v>
      </c>
      <c r="CO441" s="23" t="str" cm="1">
        <f t="array" ref="CO441">+_xlfn.IFS(CN441&lt;0.8,"Cambio",CN441&lt;0.9,"Revisión de control",CN441&gt;0.89,"Se mantiene")</f>
        <v>Se mantiene</v>
      </c>
      <c r="CP441" s="144"/>
      <c r="CQ441" s="144"/>
      <c r="CR441" s="144"/>
      <c r="CS441" s="144"/>
      <c r="CT441" s="25">
        <f t="shared" si="2308"/>
        <v>1</v>
      </c>
    </row>
    <row r="442" spans="1:98" ht="60" customHeight="1" x14ac:dyDescent="0.35">
      <c r="A442" s="147" t="s">
        <v>1740</v>
      </c>
      <c r="B442" s="170"/>
      <c r="C442" s="148" t="s">
        <v>161</v>
      </c>
      <c r="D442" s="173"/>
      <c r="E442" s="176"/>
      <c r="F442" s="173"/>
      <c r="G442" s="208"/>
      <c r="H442" s="157"/>
      <c r="I442" s="182"/>
      <c r="J442" s="160"/>
      <c r="K442" s="160"/>
      <c r="L442" s="184"/>
      <c r="M442" s="186"/>
      <c r="N442" s="189"/>
      <c r="O442" s="192"/>
      <c r="P442" s="182"/>
      <c r="Q442" s="192"/>
      <c r="R442" s="182"/>
      <c r="S442" s="182"/>
      <c r="T442" s="182"/>
      <c r="U442" s="157"/>
      <c r="V442" s="162"/>
      <c r="W442" s="162"/>
      <c r="X442" s="194"/>
      <c r="Y442" s="160"/>
      <c r="Z442" s="160"/>
      <c r="AA442" s="160"/>
      <c r="AB442" s="160"/>
      <c r="AC442" s="164"/>
      <c r="AD442" s="195"/>
      <c r="AE442" s="157"/>
      <c r="AF442" s="158"/>
      <c r="AG442" s="157"/>
      <c r="AH442" s="157"/>
      <c r="AI442" s="158"/>
      <c r="AJ442" s="157"/>
      <c r="AK442" s="196"/>
      <c r="AL442" s="20" t="str">
        <f>CONCATENATE(J440," Control"," 3")</f>
        <v>GEFIN 71 Control 3</v>
      </c>
      <c r="AM442" s="22" t="s">
        <v>1771</v>
      </c>
      <c r="AN442" s="22" t="s">
        <v>1774</v>
      </c>
      <c r="AO442" s="22" t="s">
        <v>1777</v>
      </c>
      <c r="AP442" s="22" t="str">
        <f t="shared" si="2309"/>
        <v>La SUBDIRECCIÓN ADMINISTRATIVA Y FINANCIERA registra en el SIIF los movimientos que afecten la Reserva Presupuestal y se soliciten a través de  documento de cancelación de reserva o reducción del Registro Presupuestal del saldo que no se ejecute</v>
      </c>
      <c r="AQ442" s="20" t="s">
        <v>55</v>
      </c>
      <c r="AR442" s="20" t="str">
        <f t="shared" si="2296"/>
        <v>Impacto</v>
      </c>
      <c r="AS442" s="20" t="s">
        <v>56</v>
      </c>
      <c r="AT442" s="20" t="str">
        <f t="shared" si="2297"/>
        <v>25%</v>
      </c>
      <c r="AU442" s="20" t="s">
        <v>1</v>
      </c>
      <c r="AV442" s="20" t="s">
        <v>2</v>
      </c>
      <c r="AW442" s="20" t="s">
        <v>3</v>
      </c>
      <c r="AX442" s="21">
        <f t="shared" si="2310"/>
        <v>0.252</v>
      </c>
      <c r="AY442" s="20" t="str">
        <f t="shared" si="2299"/>
        <v>Baja</v>
      </c>
      <c r="AZ442" s="21">
        <f t="shared" si="2311"/>
        <v>0.75</v>
      </c>
      <c r="BA442" s="20" t="str">
        <f t="shared" si="2301"/>
        <v>Mayor</v>
      </c>
      <c r="BB442" s="160"/>
      <c r="BC442" s="160"/>
      <c r="BD442" s="198"/>
      <c r="BE442" s="20" t="str">
        <f>CONCATENATE(J440," Acción preventiva"," 3")</f>
        <v>GEFIN 71 Acción preventiva 3</v>
      </c>
      <c r="BF442" s="22"/>
      <c r="BG442" s="22"/>
      <c r="BH442" s="22"/>
      <c r="BI442" s="20">
        <f t="shared" si="2303"/>
        <v>0</v>
      </c>
      <c r="BJ442" s="20"/>
      <c r="BK442" s="20"/>
      <c r="BL442" s="20"/>
      <c r="BM442" s="20"/>
      <c r="BN442" s="20"/>
      <c r="BO442" s="20"/>
      <c r="BP442" s="20"/>
      <c r="BQ442" s="20"/>
      <c r="BR442" s="20"/>
      <c r="BS442" s="20"/>
      <c r="BT442" s="20"/>
      <c r="BU442" s="20"/>
      <c r="BV442" s="200"/>
      <c r="BW442" s="37"/>
      <c r="BX442" s="37"/>
      <c r="BY442" s="37"/>
      <c r="BZ442" s="37"/>
      <c r="CA442" s="37"/>
      <c r="CB442" s="37"/>
      <c r="CC442" s="37"/>
      <c r="CD442" s="37"/>
      <c r="CE442" s="37"/>
      <c r="CF442" s="37"/>
      <c r="CG442" s="37"/>
      <c r="CH442" s="37"/>
      <c r="CI442" s="37">
        <f t="shared" si="2305"/>
        <v>0</v>
      </c>
      <c r="CJ442" s="38"/>
      <c r="CK442" s="23"/>
      <c r="CL442" s="24"/>
      <c r="CM442" s="167"/>
      <c r="CN442" s="25">
        <f t="shared" ref="CN442" si="2313">1-(CL442/CM440)</f>
        <v>1</v>
      </c>
      <c r="CO442" s="23" t="str" cm="1">
        <f t="array" ref="CO442">+_xlfn.IFS(CN442&lt;0.8,"Cambio",CN442&lt;0.9,"Revisión de control",CN442&gt;0.89,"Se mantiene")</f>
        <v>Se mantiene</v>
      </c>
      <c r="CP442" s="144"/>
      <c r="CQ442" s="144"/>
      <c r="CR442" s="144"/>
      <c r="CS442" s="144"/>
      <c r="CT442" s="25">
        <f t="shared" si="2308"/>
        <v>1</v>
      </c>
    </row>
    <row r="443" spans="1:98" ht="60" customHeight="1" x14ac:dyDescent="0.35">
      <c r="A443" s="147" t="s">
        <v>1740</v>
      </c>
      <c r="B443" s="171"/>
      <c r="C443" s="148" t="s">
        <v>161</v>
      </c>
      <c r="D443" s="174"/>
      <c r="E443" s="177"/>
      <c r="F443" s="174"/>
      <c r="G443" s="208"/>
      <c r="H443" s="157"/>
      <c r="I443" s="183"/>
      <c r="J443" s="161"/>
      <c r="K443" s="161"/>
      <c r="L443" s="184"/>
      <c r="M443" s="187"/>
      <c r="N443" s="190"/>
      <c r="O443" s="193"/>
      <c r="P443" s="183"/>
      <c r="Q443" s="193"/>
      <c r="R443" s="183"/>
      <c r="S443" s="183"/>
      <c r="T443" s="183"/>
      <c r="U443" s="157"/>
      <c r="V443" s="162"/>
      <c r="W443" s="162"/>
      <c r="X443" s="194"/>
      <c r="Y443" s="161"/>
      <c r="Z443" s="161"/>
      <c r="AA443" s="161"/>
      <c r="AB443" s="161"/>
      <c r="AC443" s="165"/>
      <c r="AD443" s="195"/>
      <c r="AE443" s="157"/>
      <c r="AF443" s="158"/>
      <c r="AG443" s="157"/>
      <c r="AH443" s="157"/>
      <c r="AI443" s="158"/>
      <c r="AJ443" s="157"/>
      <c r="AK443" s="196"/>
      <c r="AL443" s="20" t="str">
        <f>CONCATENATE(J440," Control"," 4")</f>
        <v>GEFIN 71 Control 4</v>
      </c>
      <c r="AM443" s="22"/>
      <c r="AN443" s="22"/>
      <c r="AO443" s="22"/>
      <c r="AP443" s="22" t="str">
        <f t="shared" si="2309"/>
        <v xml:space="preserve">  a través de </v>
      </c>
      <c r="AQ443" s="20"/>
      <c r="AR443" s="20" t="str">
        <f t="shared" si="2296"/>
        <v/>
      </c>
      <c r="AS443" s="20"/>
      <c r="AT443" s="20" t="str">
        <f t="shared" si="2297"/>
        <v/>
      </c>
      <c r="AU443" s="20"/>
      <c r="AV443" s="20"/>
      <c r="AW443" s="20"/>
      <c r="AX443" s="21">
        <f t="shared" si="2310"/>
        <v>0.252</v>
      </c>
      <c r="AY443" s="20" t="str">
        <f t="shared" si="2299"/>
        <v>Baja</v>
      </c>
      <c r="AZ443" s="21">
        <f t="shared" si="2311"/>
        <v>0.75</v>
      </c>
      <c r="BA443" s="20" t="str">
        <f t="shared" si="2301"/>
        <v>Mayor</v>
      </c>
      <c r="BB443" s="161"/>
      <c r="BC443" s="161"/>
      <c r="BD443" s="199"/>
      <c r="BE443" s="20" t="str">
        <f>CONCATENATE(J440," Acción preventiva"," 4")</f>
        <v>GEFIN 71 Acción preventiva 4</v>
      </c>
      <c r="BF443" s="22"/>
      <c r="BG443" s="22"/>
      <c r="BH443" s="22"/>
      <c r="BI443" s="20">
        <f t="shared" si="2303"/>
        <v>0</v>
      </c>
      <c r="BJ443" s="20"/>
      <c r="BK443" s="20"/>
      <c r="BL443" s="20"/>
      <c r="BM443" s="20"/>
      <c r="BN443" s="20"/>
      <c r="BO443" s="20"/>
      <c r="BP443" s="20"/>
      <c r="BQ443" s="20"/>
      <c r="BR443" s="20"/>
      <c r="BS443" s="20"/>
      <c r="BT443" s="20"/>
      <c r="BU443" s="20"/>
      <c r="BV443" s="200"/>
      <c r="BW443" s="37"/>
      <c r="BX443" s="37"/>
      <c r="BY443" s="37"/>
      <c r="BZ443" s="37"/>
      <c r="CA443" s="37"/>
      <c r="CB443" s="37"/>
      <c r="CC443" s="37"/>
      <c r="CD443" s="37"/>
      <c r="CE443" s="37"/>
      <c r="CF443" s="37"/>
      <c r="CG443" s="37"/>
      <c r="CH443" s="37"/>
      <c r="CI443" s="37">
        <f t="shared" si="2305"/>
        <v>0</v>
      </c>
      <c r="CJ443" s="38"/>
      <c r="CK443" s="23"/>
      <c r="CL443" s="24"/>
      <c r="CM443" s="168"/>
      <c r="CN443" s="25">
        <f t="shared" ref="CN443" si="2314">1-(CL443/CM440)</f>
        <v>1</v>
      </c>
      <c r="CO443" s="23" t="str" cm="1">
        <f t="array" ref="CO443">+_xlfn.IFS(CN443&lt;0.8,"Cambio",CN443&lt;0.9,"Revisión de control",CN443&gt;0.89,"Se mantiene")</f>
        <v>Se mantiene</v>
      </c>
      <c r="CP443" s="144"/>
      <c r="CQ443" s="144"/>
      <c r="CR443" s="144"/>
      <c r="CS443" s="144"/>
      <c r="CT443" s="25">
        <f t="shared" si="2308"/>
        <v>1</v>
      </c>
    </row>
    <row r="444" spans="1:98" ht="60" customHeight="1" x14ac:dyDescent="0.35">
      <c r="A444" s="147" t="s">
        <v>1740</v>
      </c>
      <c r="B444" s="169" t="s">
        <v>160</v>
      </c>
      <c r="C444" s="148" t="s">
        <v>161</v>
      </c>
      <c r="D444" s="172" t="str">
        <f>VLOOKUP(B444,Datos!$B$65:$F$80,3,FALSE)</f>
        <v>Administrar los recursos e información financiera con base en las necesidades de las dependencias de la Agencia y organismos estatales requirentes, a través de mecanismos de dirección, registro, ejecución, control y seguimiento de los recursos.</v>
      </c>
      <c r="E444" s="175" t="str">
        <f>VLOOKUP(B444,Datos!$B$65:$F$80,5,FALSE)</f>
        <v>La posibilidad de incumplir con la administración de los recursos e información financiera con base en las necesidades de las dependencias</v>
      </c>
      <c r="F444" s="172" t="str">
        <f>VLOOKUP(B444,Datos!$B$65:$F$80,4,FALSE)</f>
        <v>Desde la elaboración del anteproyecto de presupuesto de la ANT, hasta la presentación de los estados financieros.</v>
      </c>
      <c r="G444" s="208" t="s">
        <v>321</v>
      </c>
      <c r="H444" s="157" t="s">
        <v>1710</v>
      </c>
      <c r="I444" s="181">
        <f t="shared" ref="I444" si="2315">IF(K444="",0,1)</f>
        <v>1</v>
      </c>
      <c r="J444" s="159" t="str">
        <f t="shared" ref="J444" si="2316">CONCATENATE(C444," ",K444)</f>
        <v>GEFIN 72</v>
      </c>
      <c r="K444" s="159">
        <v>72</v>
      </c>
      <c r="L444" s="184">
        <v>46150</v>
      </c>
      <c r="M444" s="185">
        <f ca="1">+TODAY()-L444</f>
        <v>1</v>
      </c>
      <c r="N444" s="188" t="s">
        <v>1712</v>
      </c>
      <c r="O444" s="191" t="s">
        <v>19</v>
      </c>
      <c r="P444" s="181">
        <f>VLOOKUP(O444,Datos!$B$20:$D$25,3,FALSE)</f>
        <v>0.2</v>
      </c>
      <c r="Q444" s="191" t="s">
        <v>32</v>
      </c>
      <c r="R444" s="181">
        <f>VLOOKUP(Q444,Datos!$C$20:$D$25,2,FALSE)</f>
        <v>0.8</v>
      </c>
      <c r="S444" s="181">
        <f t="shared" ref="S444" si="2317">+IF(P444="",R444,IF(R444="",P444,IF(P444&gt;R444,P444,R444)))</f>
        <v>0.8</v>
      </c>
      <c r="T444" s="181" t="str" cm="1">
        <f t="array" ref="T444">_xlfn.IFS(S444=P444,O444,S444=R444,Q444)</f>
        <v>El riesgo afecta la imagen de  la entidad con efecto publicitario sostenido a nivel de sector administrativo, nivel departamental o municipal</v>
      </c>
      <c r="U444" s="157" t="s">
        <v>4</v>
      </c>
      <c r="V444" s="162" t="s">
        <v>1717</v>
      </c>
      <c r="W444" s="162" t="s">
        <v>1719</v>
      </c>
      <c r="X444" s="194" t="str">
        <f t="shared" ref="X444" si="2318">CONCATENATE("Posibilidad de"," ",U444," ",V444," debido ",W444)</f>
        <v xml:space="preserve">Posibilidad de pérdida reputacional en la imagen de la entidad por investigaciones disciplinarias y/o fiscales de los entes de control debido a la afectación en las características de información de la cartera que surjen como resultado de las auditorias financieras realizadas </v>
      </c>
      <c r="Y444" s="159" t="s">
        <v>209</v>
      </c>
      <c r="Z444" s="159" t="s">
        <v>214</v>
      </c>
      <c r="AA444" s="163" t="s">
        <v>257</v>
      </c>
      <c r="AB444" s="159" t="s">
        <v>1037</v>
      </c>
      <c r="AC444" s="163" t="s">
        <v>1079</v>
      </c>
      <c r="AD444" s="195">
        <v>12</v>
      </c>
      <c r="AE444" s="157" t="str">
        <f t="shared" ref="AE444" si="2319">IF(AD444&lt;=0,"",IF(AD444&lt;=2,"Muy Baja",IF(AD444&lt;=24,"Baja",IF(AD444&lt;=500,"Media",IF(AD444&lt;=5000,"Alta","Muy Alta")))))</f>
        <v>Baja</v>
      </c>
      <c r="AF444" s="158">
        <f t="shared" ref="AF444" si="2320">IF(AE444="","",IF(AE444="Muy Baja",0.2,IF(AE444="Baja",0.4,IF(AE444="Media",0.6,IF(AE444="Alta",0.8,IF(AE444="Muy Alta",1,))))))</f>
        <v>0.4</v>
      </c>
      <c r="AG444" s="158" t="str">
        <f t="shared" ref="AG444" si="2321">+T444</f>
        <v>El riesgo afecta la imagen de  la entidad con efecto publicitario sostenido a nivel de sector administrativo, nivel departamental o municipal</v>
      </c>
      <c r="AH444" s="157" t="str" cm="1">
        <f t="array" ref="AH444">_xlfn.IFS(AG444=Datos!$C$6,"Leve",AG444=Datos!$D$6,"Leve",AG444=Datos!$C$7,"Menor",AG444=Datos!$D$7,"Menor",AG444=Datos!$C$8,"Moderado",AG444=Datos!$D$8,"Moderado",AG444=Datos!$C$9,"Mayor",AG444=Datos!$D$9,"Mayor",AG444=Datos!$C$10,"Catastrófico",AG444=Datos!$D$10,"Catastrófico")</f>
        <v>Mayor</v>
      </c>
      <c r="AI444" s="158">
        <f t="shared" ref="AI444" si="2322">IF(AH444="","",IF(AH444="Leve",0.2,IF(AH444="Menor",0.4,IF(AH444="Moderado",0.6,IF(AH444="Mayor",0.8,IF(AH444="Catastrófico",1,))))))</f>
        <v>0.8</v>
      </c>
      <c r="AJ444" s="157" t="str">
        <f t="shared" ref="AJ444" si="2323">IF(OR(AND(AE444="Muy Baja",AH444="Leve"),AND(AE444="Muy Baja",AH444="Menor"),AND(AE444="Baja",AH444="Leve")),"Bajo",IF(OR(AND(AE444="Muy baja",AH444="Moderado"),AND(AE444="Baja",AH444="Menor"),AND(AE444="Baja",AH444="Moderado"),AND(AE444="Media",AH444="Leve"),AND(AE444="Media",AH444="Menor"),AND(AE444="Media",AH444="Moderado"),AND(AE444="Alta",AH444="Leve"),AND(AE444="Alta",AH444="Menor")),"Moderado",IF(OR(AND(AE444="Muy Baja",AH444="Mayor"),AND(AE444="Baja",AH444="Mayor"),AND(AE444="Media",AH444="Mayor"),AND(AE444="Alta",AH444="Moderado"),AND(AE444="Alta",AH444="Mayor"),AND(AE444="Muy Alta",AH444="Leve"),AND(AE444="Muy Alta",AH444="Menor"),AND(AE444="Muy Alta",AH444="Moderado"),AND(AE444="Muy Alta",AH444="Mayor")),"Alto",IF(OR(AND(AE444="Muy Baja",AH444="Catastrófico"),AND(AE444="Baja",AH444="Catastrófico"),AND(AE444="Media",AH444="Catastrófico"),AND(AE444="Alta",AH444="Catastrófico"),AND(AE444="Muy Alta",AH444="Catastrófico")),"Extremo",""))))</f>
        <v>Alto</v>
      </c>
      <c r="AK444" s="196" t="str" cm="1">
        <f t="array" ref="AK444">_xlfn.IFS(AJ444="Bajo","Aceptar",AJ444="Moderado","Reducir",AJ444="Alto","Reducir",AJ444="Extremo","Reducir")</f>
        <v>Reducir</v>
      </c>
      <c r="AL444" s="20" t="str">
        <f>CONCATENATE(J444," Control"," 1")</f>
        <v>GEFIN 72 Control 1</v>
      </c>
      <c r="AM444" s="22" t="s">
        <v>1724</v>
      </c>
      <c r="AN444" s="22" t="s">
        <v>1725</v>
      </c>
      <c r="AO444" s="22" t="s">
        <v>1726</v>
      </c>
      <c r="AP444" s="22" t="str">
        <f>CONCATENATE(AM444," ",AN444," a través de ",AO444)</f>
        <v>La SUBDIRECCIÓN ADMINISTRATIVA Y FINANCIERA - CONTABILIDAD verifica las cifras para la generación de documento de conciliación a través de actas de conciliación mensual donde se valida los saldos que existen en cartera</v>
      </c>
      <c r="AQ444" s="20" t="s">
        <v>54</v>
      </c>
      <c r="AR444" s="20" t="str">
        <f>IF(OR(AQ444="Preventivo",AQ444="Detectivo"),"Probabilidad",IF(AQ444="Correctivo","Impacto",""))</f>
        <v>Probabilidad</v>
      </c>
      <c r="AS444" s="20" t="s">
        <v>56</v>
      </c>
      <c r="AT444" s="20" t="str">
        <f>IF(AND(AQ444="Preventivo",AS444="Automático"),"50%",IF(AND(AQ444="Preventivo",AS444="Manual"),"40%",IF(AND(AQ444="Detectivo",AS444="Automático"),"40%",IF(AND(AQ444="Detectivo",AS444="Manual"),"30%",IF(AND(AQ444="Correctivo",AS444="Automático"),"35%",IF(AND(AQ444="Correctivo",AS444="Manual"),"25%",""))))))</f>
        <v>30%</v>
      </c>
      <c r="AU444" s="20" t="s">
        <v>1</v>
      </c>
      <c r="AV444" s="20" t="s">
        <v>2</v>
      </c>
      <c r="AW444" s="20" t="s">
        <v>3</v>
      </c>
      <c r="AX444" s="21">
        <f t="shared" ref="AX444" si="2324">+IF(AR444="Probabilidad",AF444-(AF444*AT444),AF444)</f>
        <v>0.28000000000000003</v>
      </c>
      <c r="AY444" s="20" t="str">
        <f t="shared" si="2213"/>
        <v>Baja</v>
      </c>
      <c r="AZ444" s="21">
        <f t="shared" ref="AZ444" si="2325">+IF(AR444="Impacto",AI444-(AI444*AT444),AI444)</f>
        <v>0.8</v>
      </c>
      <c r="BA444" s="20" t="str">
        <f t="shared" si="2215"/>
        <v>Mayor</v>
      </c>
      <c r="BB444" s="159" t="str">
        <f t="shared" ref="BB444" si="2326">IF(OR(AND(AY447="Muy Baja",BA447="Leve"),AND(AY447="Muy Baja",BA447="Menor"),AND(AY447="Baja",BA447="Leve")),"Bajo",IF(OR(AND(AY447="Muy baja",BA447="Moderado"),AND(AY447="Baja",BA447="Menor"),AND(AY447="Baja",BA447="Moderado"),AND(AY447="Media",BA447="Leve"),AND(AY447="Media",BA447="Menor"),AND(AY447="Media",BA447="Moderado"),AND(AY447="Alta",BA447="Leve"),AND(AY447="Alta",BA447="Menor")),"Moderado",IF(OR(AND(AY447="Muy Baja",BA447="Mayor"),AND(AY447="Baja",BA447="Mayor"),AND(AY447="Media",BA447="Mayor"),AND(AY447="Alta",BA447="Moderado"),AND(AY447="Alta",BA447="Mayor"),AND(AY447="Muy Alta",BA447="Leve"),AND(AY447="Muy Alta",BA447="Menor"),AND(AY447="Muy Alta",BA447="Moderado"),AND(AY447="Muy Alta",BA447="Mayor")),"Alto",IF(OR(AND(AY447="Muy Baja",BA447="Catastrófico"),AND(AY447="Baja",BA447="Catastrófico"),AND(AY447="Media",BA447="Catastrófico"),AND(AY447="Alta",BA447="Catastrófico"),AND(AY447="Muy Alta",BA447="Catastrófico")),"Extremo",""))))</f>
        <v>Moderado</v>
      </c>
      <c r="BC444" s="159" t="str" cm="1">
        <f t="array" ref="BC444">_xlfn.IFS(BB444="Bajo","Aceptar",BB444="Moderado","Reducir",BB444="Alto","Reducir",BB444="Extremo","Reducir")</f>
        <v>Reducir</v>
      </c>
      <c r="BD444" s="197" t="str" cm="1">
        <f t="array" ref="BD444">_xlfn.IFS(BC444="Aceptar","No",BC444="Reducir","Si")</f>
        <v>Si</v>
      </c>
      <c r="BE444" s="20" t="str">
        <f>CONCATENATE(J444," Acción preventiva"," 1")</f>
        <v>GEFIN 72 Acción preventiva 1</v>
      </c>
      <c r="BF444" s="22" t="s">
        <v>377</v>
      </c>
      <c r="BG444" s="22" t="s">
        <v>379</v>
      </c>
      <c r="BH444" s="22" t="s">
        <v>378</v>
      </c>
      <c r="BI444" s="20">
        <f>+SUM(BJ444:BU444)</f>
        <v>4</v>
      </c>
      <c r="BJ444" s="20"/>
      <c r="BK444" s="20"/>
      <c r="BL444" s="20"/>
      <c r="BM444" s="20"/>
      <c r="BN444" s="20"/>
      <c r="BO444" s="20">
        <v>1</v>
      </c>
      <c r="BP444" s="20"/>
      <c r="BQ444" s="20">
        <v>1</v>
      </c>
      <c r="BR444" s="20"/>
      <c r="BS444" s="20">
        <v>1</v>
      </c>
      <c r="BT444" s="20"/>
      <c r="BU444" s="20">
        <v>1</v>
      </c>
      <c r="BV444" s="200">
        <f t="shared" si="2108"/>
        <v>0</v>
      </c>
      <c r="BW444" s="37"/>
      <c r="BX444" s="37"/>
      <c r="BY444" s="37"/>
      <c r="BZ444" s="37"/>
      <c r="CA444" s="37"/>
      <c r="CB444" s="37"/>
      <c r="CC444" s="37"/>
      <c r="CD444" s="37"/>
      <c r="CE444" s="37"/>
      <c r="CF444" s="37"/>
      <c r="CG444" s="37"/>
      <c r="CH444" s="37"/>
      <c r="CI444" s="37">
        <f t="shared" si="2085"/>
        <v>0</v>
      </c>
      <c r="CJ444" s="38"/>
      <c r="CK444" s="23"/>
      <c r="CL444" s="24"/>
      <c r="CM444" s="166">
        <f t="shared" ref="CM444" si="2327">+AD444</f>
        <v>12</v>
      </c>
      <c r="CN444" s="25">
        <f t="shared" ref="CN444" si="2328">1-(CL444/CM444)</f>
        <v>1</v>
      </c>
      <c r="CO444" s="23" t="str" cm="1">
        <f t="array" ref="CO444">+_xlfn.IFS(CN444&lt;0.8,"Cambio",CN444&lt;0.9,"Revisión de control",CN444&gt;0.89,"Se mantiene")</f>
        <v>Se mantiene</v>
      </c>
      <c r="CP444" s="144"/>
      <c r="CQ444" s="144"/>
      <c r="CR444" s="144"/>
      <c r="CS444" s="144"/>
      <c r="CT444" s="25">
        <f>(_xlfn.IFS(CK444="",1,CK444="SI",0)+_xlfn.IFS(CP444="",1,CP444="SI",1,CP444="NO",0)+_xlfn.IFS(CQ444="",1,CQ444="SI",1,CQ444="NO",0)+_xlfn.IFS(CR444="",1,CR444="SI",1,CR444="NO",0)+_xlfn.IFS(CS444="",1,CS444="SI",1,CS444="NO",0))/5</f>
        <v>1</v>
      </c>
    </row>
    <row r="445" spans="1:98" ht="60" customHeight="1" x14ac:dyDescent="0.35">
      <c r="A445" s="147" t="s">
        <v>1740</v>
      </c>
      <c r="B445" s="170"/>
      <c r="C445" s="148" t="s">
        <v>161</v>
      </c>
      <c r="D445" s="173"/>
      <c r="E445" s="176"/>
      <c r="F445" s="173"/>
      <c r="G445" s="208"/>
      <c r="H445" s="157"/>
      <c r="I445" s="182"/>
      <c r="J445" s="160"/>
      <c r="K445" s="160"/>
      <c r="L445" s="184"/>
      <c r="M445" s="186"/>
      <c r="N445" s="189"/>
      <c r="O445" s="192"/>
      <c r="P445" s="182"/>
      <c r="Q445" s="192"/>
      <c r="R445" s="182"/>
      <c r="S445" s="182"/>
      <c r="T445" s="182"/>
      <c r="U445" s="157"/>
      <c r="V445" s="162"/>
      <c r="W445" s="162"/>
      <c r="X445" s="194"/>
      <c r="Y445" s="160"/>
      <c r="Z445" s="160"/>
      <c r="AA445" s="164"/>
      <c r="AB445" s="160"/>
      <c r="AC445" s="164"/>
      <c r="AD445" s="195"/>
      <c r="AE445" s="157"/>
      <c r="AF445" s="158"/>
      <c r="AG445" s="157"/>
      <c r="AH445" s="157"/>
      <c r="AI445" s="158"/>
      <c r="AJ445" s="157"/>
      <c r="AK445" s="196"/>
      <c r="AL445" s="20" t="str">
        <f>CONCATENATE(J444," Control"," 2")</f>
        <v>GEFIN 72 Control 2</v>
      </c>
      <c r="AM445" s="22" t="s">
        <v>1724</v>
      </c>
      <c r="AN445" s="22" t="s">
        <v>1727</v>
      </c>
      <c r="AO445" s="22" t="s">
        <v>1734</v>
      </c>
      <c r="AP445" s="22" t="str">
        <f>CONCATENATE(AM445," ",AN445," a través de ",AO445)</f>
        <v>La SUBDIRECCIÓN ADMINISTRATIVA Y FINANCIERA - CONTABILIDAD modifica la información reportada a Cartera a través de la forma GEFIN-F-009 FORMA DETALLADA DE INGRESOS donde se actualiza los datos con base los reportes con novedades</v>
      </c>
      <c r="AQ445" s="20" t="s">
        <v>55</v>
      </c>
      <c r="AR445" s="20" t="str">
        <f>IF(OR(AQ445="Preventivo",AQ445="Detectivo"),"Probabilidad",IF(AQ445="Correctivo","Impacto",""))</f>
        <v>Impacto</v>
      </c>
      <c r="AS445" s="20" t="s">
        <v>56</v>
      </c>
      <c r="AT445" s="20" t="str">
        <f>IF(AND(AQ445="Preventivo",AS445="Automático"),"50%",IF(AND(AQ445="Preventivo",AS445="Manual"),"40%",IF(AND(AQ445="Detectivo",AS445="Automático"),"40%",IF(AND(AQ445="Detectivo",AS445="Manual"),"30%",IF(AND(AQ445="Correctivo",AS445="Automático"),"35%",IF(AND(AQ445="Correctivo",AS445="Manual"),"25%",""))))))</f>
        <v>25%</v>
      </c>
      <c r="AU445" s="20" t="s">
        <v>1</v>
      </c>
      <c r="AV445" s="20" t="s">
        <v>2</v>
      </c>
      <c r="AW445" s="20" t="s">
        <v>3</v>
      </c>
      <c r="AX445" s="21">
        <f t="shared" ref="AX445:AX447" si="2329">+IF(AR445="Probabilidad",AX444-(AX444*AT445),AX444)</f>
        <v>0.28000000000000003</v>
      </c>
      <c r="AY445" s="20" t="str">
        <f t="shared" si="2213"/>
        <v>Baja</v>
      </c>
      <c r="AZ445" s="21">
        <f t="shared" ref="AZ445:AZ447" si="2330">+IF(AR445="Impacto",AZ444-(AZ444*AT445),AZ444)</f>
        <v>0.60000000000000009</v>
      </c>
      <c r="BA445" s="20" t="str">
        <f t="shared" si="2215"/>
        <v>Moderado</v>
      </c>
      <c r="BB445" s="160"/>
      <c r="BC445" s="160"/>
      <c r="BD445" s="198"/>
      <c r="BE445" s="20" t="str">
        <f>CONCATENATE(J444," Acción preventiva"," 2")</f>
        <v>GEFIN 72 Acción preventiva 2</v>
      </c>
      <c r="BF445" s="22"/>
      <c r="BG445" s="22"/>
      <c r="BH445" s="22"/>
      <c r="BI445" s="20">
        <f>+SUM(BJ445:BU445)</f>
        <v>0</v>
      </c>
      <c r="BJ445" s="20"/>
      <c r="BK445" s="20"/>
      <c r="BL445" s="20"/>
      <c r="BM445" s="20"/>
      <c r="BN445" s="20"/>
      <c r="BO445" s="20"/>
      <c r="BP445" s="20"/>
      <c r="BQ445" s="20"/>
      <c r="BR445" s="20"/>
      <c r="BS445" s="20"/>
      <c r="BT445" s="20"/>
      <c r="BU445" s="20"/>
      <c r="BV445" s="200"/>
      <c r="BW445" s="37"/>
      <c r="BX445" s="37"/>
      <c r="BY445" s="37"/>
      <c r="BZ445" s="37"/>
      <c r="CA445" s="37"/>
      <c r="CB445" s="37"/>
      <c r="CC445" s="37"/>
      <c r="CD445" s="37"/>
      <c r="CE445" s="37"/>
      <c r="CF445" s="37"/>
      <c r="CG445" s="37"/>
      <c r="CH445" s="37"/>
      <c r="CI445" s="37">
        <f t="shared" si="2085"/>
        <v>0</v>
      </c>
      <c r="CJ445" s="38"/>
      <c r="CK445" s="23"/>
      <c r="CL445" s="24"/>
      <c r="CM445" s="167"/>
      <c r="CN445" s="25">
        <f t="shared" ref="CN445" si="2331">1-(CL445/CM444)</f>
        <v>1</v>
      </c>
      <c r="CO445" s="23" t="str" cm="1">
        <f t="array" ref="CO445">+_xlfn.IFS(CN445&lt;0.8,"Cambio",CN445&lt;0.9,"Revisión de control",CN445&gt;0.89,"Se mantiene")</f>
        <v>Se mantiene</v>
      </c>
      <c r="CP445" s="144"/>
      <c r="CQ445" s="144"/>
      <c r="CR445" s="144"/>
      <c r="CS445" s="144"/>
      <c r="CT445" s="25">
        <f>(_xlfn.IFS(CK445="",1,CK445="SI",0)+_xlfn.IFS(CP445="",1,CP445="SI",1,CP445="NO",0)+_xlfn.IFS(CQ445="",1,CQ445="SI",1,CQ445="NO",0)+_xlfn.IFS(CR445="",1,CR445="SI",1,CR445="NO",0)+_xlfn.IFS(CS445="",1,CS445="SI",1,CS445="NO",0))/5</f>
        <v>1</v>
      </c>
    </row>
    <row r="446" spans="1:98" ht="60" customHeight="1" x14ac:dyDescent="0.35">
      <c r="A446" s="147" t="s">
        <v>1740</v>
      </c>
      <c r="B446" s="170"/>
      <c r="C446" s="148" t="s">
        <v>161</v>
      </c>
      <c r="D446" s="173"/>
      <c r="E446" s="176"/>
      <c r="F446" s="173"/>
      <c r="G446" s="208"/>
      <c r="H446" s="157"/>
      <c r="I446" s="182"/>
      <c r="J446" s="160"/>
      <c r="K446" s="160"/>
      <c r="L446" s="184"/>
      <c r="M446" s="186"/>
      <c r="N446" s="189"/>
      <c r="O446" s="192"/>
      <c r="P446" s="182"/>
      <c r="Q446" s="192"/>
      <c r="R446" s="182"/>
      <c r="S446" s="182"/>
      <c r="T446" s="182"/>
      <c r="U446" s="157"/>
      <c r="V446" s="162"/>
      <c r="W446" s="162"/>
      <c r="X446" s="194"/>
      <c r="Y446" s="160"/>
      <c r="Z446" s="160"/>
      <c r="AA446" s="164"/>
      <c r="AB446" s="160"/>
      <c r="AC446" s="164"/>
      <c r="AD446" s="195"/>
      <c r="AE446" s="157"/>
      <c r="AF446" s="158"/>
      <c r="AG446" s="157"/>
      <c r="AH446" s="157"/>
      <c r="AI446" s="158"/>
      <c r="AJ446" s="157"/>
      <c r="AK446" s="196"/>
      <c r="AL446" s="20" t="str">
        <f>CONCATENATE(J444," Control"," 3")</f>
        <v>GEFIN 72 Control 3</v>
      </c>
      <c r="AM446" s="22"/>
      <c r="AN446" s="22"/>
      <c r="AO446" s="22"/>
      <c r="AP446" s="22" t="str">
        <f>CONCATENATE(AM446," ",AN446," a través de ",AO446)</f>
        <v xml:space="preserve">  a través de </v>
      </c>
      <c r="AQ446" s="20"/>
      <c r="AR446" s="20" t="str">
        <f>IF(OR(AQ446="Preventivo",AQ446="Detectivo"),"Probabilidad",IF(AQ446="Correctivo","Impacto",""))</f>
        <v/>
      </c>
      <c r="AS446" s="20"/>
      <c r="AT446" s="20" t="str">
        <f>IF(AND(AQ446="Preventivo",AS446="Automático"),"50%",IF(AND(AQ446="Preventivo",AS446="Manual"),"40%",IF(AND(AQ446="Detectivo",AS446="Automático"),"40%",IF(AND(AQ446="Detectivo",AS446="Manual"),"30%",IF(AND(AQ446="Correctivo",AS446="Automático"),"35%",IF(AND(AQ446="Correctivo",AS446="Manual"),"25%",""))))))</f>
        <v/>
      </c>
      <c r="AU446" s="20"/>
      <c r="AV446" s="20"/>
      <c r="AW446" s="20"/>
      <c r="AX446" s="21">
        <f t="shared" si="2329"/>
        <v>0.28000000000000003</v>
      </c>
      <c r="AY446" s="20" t="str">
        <f t="shared" si="2213"/>
        <v>Baja</v>
      </c>
      <c r="AZ446" s="21">
        <f t="shared" si="2330"/>
        <v>0.60000000000000009</v>
      </c>
      <c r="BA446" s="20" t="str">
        <f t="shared" si="2215"/>
        <v>Moderado</v>
      </c>
      <c r="BB446" s="160"/>
      <c r="BC446" s="160"/>
      <c r="BD446" s="198"/>
      <c r="BE446" s="20" t="str">
        <f>CONCATENATE(J444," Acción preventiva"," 3")</f>
        <v>GEFIN 72 Acción preventiva 3</v>
      </c>
      <c r="BF446" s="22"/>
      <c r="BG446" s="22"/>
      <c r="BH446" s="22"/>
      <c r="BI446" s="20">
        <f>+SUM(BJ446:BU446)</f>
        <v>0</v>
      </c>
      <c r="BJ446" s="20"/>
      <c r="BK446" s="20"/>
      <c r="BL446" s="20"/>
      <c r="BM446" s="20"/>
      <c r="BN446" s="20"/>
      <c r="BO446" s="20"/>
      <c r="BP446" s="20"/>
      <c r="BQ446" s="20"/>
      <c r="BR446" s="20"/>
      <c r="BS446" s="20"/>
      <c r="BT446" s="20"/>
      <c r="BU446" s="20"/>
      <c r="BV446" s="200"/>
      <c r="BW446" s="37"/>
      <c r="BX446" s="37"/>
      <c r="BY446" s="37"/>
      <c r="BZ446" s="37"/>
      <c r="CA446" s="37"/>
      <c r="CB446" s="37"/>
      <c r="CC446" s="37"/>
      <c r="CD446" s="37"/>
      <c r="CE446" s="37"/>
      <c r="CF446" s="37"/>
      <c r="CG446" s="37"/>
      <c r="CH446" s="37"/>
      <c r="CI446" s="37">
        <f t="shared" si="2085"/>
        <v>0</v>
      </c>
      <c r="CJ446" s="38"/>
      <c r="CK446" s="23"/>
      <c r="CL446" s="24"/>
      <c r="CM446" s="167"/>
      <c r="CN446" s="25">
        <f t="shared" ref="CN446" si="2332">1-(CL446/CM444)</f>
        <v>1</v>
      </c>
      <c r="CO446" s="23" t="str" cm="1">
        <f t="array" ref="CO446">+_xlfn.IFS(CN446&lt;0.8,"Cambio",CN446&lt;0.9,"Revisión de control",CN446&gt;0.89,"Se mantiene")</f>
        <v>Se mantiene</v>
      </c>
      <c r="CP446" s="144"/>
      <c r="CQ446" s="144"/>
      <c r="CR446" s="144"/>
      <c r="CS446" s="144"/>
      <c r="CT446" s="25">
        <f>(_xlfn.IFS(CK446="",1,CK446="SI",0)+_xlfn.IFS(CP446="",1,CP446="SI",1,CP446="NO",0)+_xlfn.IFS(CQ446="",1,CQ446="SI",1,CQ446="NO",0)+_xlfn.IFS(CR446="",1,CR446="SI",1,CR446="NO",0)+_xlfn.IFS(CS446="",1,CS446="SI",1,CS446="NO",0))/5</f>
        <v>1</v>
      </c>
    </row>
    <row r="447" spans="1:98" ht="60" customHeight="1" x14ac:dyDescent="0.35">
      <c r="A447" s="147" t="s">
        <v>1740</v>
      </c>
      <c r="B447" s="171"/>
      <c r="C447" s="148" t="s">
        <v>161</v>
      </c>
      <c r="D447" s="174"/>
      <c r="E447" s="177"/>
      <c r="F447" s="174"/>
      <c r="G447" s="208"/>
      <c r="H447" s="157"/>
      <c r="I447" s="183"/>
      <c r="J447" s="161"/>
      <c r="K447" s="161"/>
      <c r="L447" s="184"/>
      <c r="M447" s="187"/>
      <c r="N447" s="190"/>
      <c r="O447" s="193"/>
      <c r="P447" s="183"/>
      <c r="Q447" s="193"/>
      <c r="R447" s="183"/>
      <c r="S447" s="183"/>
      <c r="T447" s="183"/>
      <c r="U447" s="157"/>
      <c r="V447" s="162"/>
      <c r="W447" s="162"/>
      <c r="X447" s="194"/>
      <c r="Y447" s="161"/>
      <c r="Z447" s="161"/>
      <c r="AA447" s="165"/>
      <c r="AB447" s="161"/>
      <c r="AC447" s="165"/>
      <c r="AD447" s="195"/>
      <c r="AE447" s="157"/>
      <c r="AF447" s="158"/>
      <c r="AG447" s="157"/>
      <c r="AH447" s="157"/>
      <c r="AI447" s="158"/>
      <c r="AJ447" s="157"/>
      <c r="AK447" s="196"/>
      <c r="AL447" s="20" t="str">
        <f>CONCATENATE(J444," Control"," 4")</f>
        <v>GEFIN 72 Control 4</v>
      </c>
      <c r="AM447" s="22"/>
      <c r="AN447" s="22"/>
      <c r="AO447" s="22"/>
      <c r="AP447" s="22" t="str">
        <f>CONCATENATE(AM447," ",AN447," a través de ",AO447)</f>
        <v xml:space="preserve">  a través de </v>
      </c>
      <c r="AQ447" s="20"/>
      <c r="AR447" s="20" t="str">
        <f>IF(OR(AQ447="Preventivo",AQ447="Detectivo"),"Probabilidad",IF(AQ447="Correctivo","Impacto",""))</f>
        <v/>
      </c>
      <c r="AS447" s="20"/>
      <c r="AT447" s="20" t="str">
        <f>IF(AND(AQ447="Preventivo",AS447="Automático"),"50%",IF(AND(AQ447="Preventivo",AS447="Manual"),"40%",IF(AND(AQ447="Detectivo",AS447="Automático"),"40%",IF(AND(AQ447="Detectivo",AS447="Manual"),"30%",IF(AND(AQ447="Correctivo",AS447="Automático"),"35%",IF(AND(AQ447="Correctivo",AS447="Manual"),"25%",""))))))</f>
        <v/>
      </c>
      <c r="AU447" s="20"/>
      <c r="AV447" s="20"/>
      <c r="AW447" s="20"/>
      <c r="AX447" s="21">
        <f t="shared" si="2329"/>
        <v>0.28000000000000003</v>
      </c>
      <c r="AY447" s="20" t="str">
        <f t="shared" si="2213"/>
        <v>Baja</v>
      </c>
      <c r="AZ447" s="21">
        <f t="shared" si="2330"/>
        <v>0.60000000000000009</v>
      </c>
      <c r="BA447" s="20" t="str">
        <f t="shared" si="2215"/>
        <v>Moderado</v>
      </c>
      <c r="BB447" s="161"/>
      <c r="BC447" s="161"/>
      <c r="BD447" s="199"/>
      <c r="BE447" s="20" t="str">
        <f>CONCATENATE(J444," Acción preventiva"," 4")</f>
        <v>GEFIN 72 Acción preventiva 4</v>
      </c>
      <c r="BF447" s="22"/>
      <c r="BG447" s="22"/>
      <c r="BH447" s="22"/>
      <c r="BI447" s="20">
        <f>+SUM(BJ447:BU447)</f>
        <v>0</v>
      </c>
      <c r="BJ447" s="20"/>
      <c r="BK447" s="20"/>
      <c r="BL447" s="20"/>
      <c r="BM447" s="20"/>
      <c r="BN447" s="20"/>
      <c r="BO447" s="20"/>
      <c r="BP447" s="20"/>
      <c r="BQ447" s="20"/>
      <c r="BR447" s="20"/>
      <c r="BS447" s="20"/>
      <c r="BT447" s="20"/>
      <c r="BU447" s="20"/>
      <c r="BV447" s="200"/>
      <c r="BW447" s="37"/>
      <c r="BX447" s="37"/>
      <c r="BY447" s="37"/>
      <c r="BZ447" s="37"/>
      <c r="CA447" s="37"/>
      <c r="CB447" s="37"/>
      <c r="CC447" s="37"/>
      <c r="CD447" s="37"/>
      <c r="CE447" s="37"/>
      <c r="CF447" s="37"/>
      <c r="CG447" s="37"/>
      <c r="CH447" s="37"/>
      <c r="CI447" s="37">
        <f t="shared" si="2085"/>
        <v>0</v>
      </c>
      <c r="CJ447" s="38"/>
      <c r="CK447" s="23"/>
      <c r="CL447" s="24"/>
      <c r="CM447" s="168"/>
      <c r="CN447" s="25">
        <f t="shared" ref="CN447" si="2333">1-(CL447/CM444)</f>
        <v>1</v>
      </c>
      <c r="CO447" s="23" t="str" cm="1">
        <f t="array" ref="CO447">+_xlfn.IFS(CN447&lt;0.8,"Cambio",CN447&lt;0.9,"Revisión de control",CN447&gt;0.89,"Se mantiene")</f>
        <v>Se mantiene</v>
      </c>
      <c r="CP447" s="144"/>
      <c r="CQ447" s="144"/>
      <c r="CR447" s="144"/>
      <c r="CS447" s="144"/>
      <c r="CT447" s="25">
        <f>(_xlfn.IFS(CK447="",1,CK447="SI",0)+_xlfn.IFS(CP447="",1,CP447="SI",1,CP447="NO",0)+_xlfn.IFS(CQ447="",1,CQ447="SI",1,CQ447="NO",0)+_xlfn.IFS(CR447="",1,CR447="SI",1,CR447="NO",0)+_xlfn.IFS(CS447="",1,CS447="SI",1,CS447="NO",0))/5</f>
        <v>1</v>
      </c>
    </row>
    <row r="448" spans="1:98" ht="60" customHeight="1" x14ac:dyDescent="0.35">
      <c r="A448" s="147" t="s">
        <v>1740</v>
      </c>
      <c r="B448" s="169" t="s">
        <v>160</v>
      </c>
      <c r="C448" s="148" t="s">
        <v>161</v>
      </c>
      <c r="D448" s="172" t="str">
        <f>VLOOKUP(B448,Datos!$B$65:$F$80,3,FALSE)</f>
        <v>Administrar los recursos e información financiera con base en las necesidades de las dependencias de la Agencia y organismos estatales requirentes, a través de mecanismos de dirección, registro, ejecución, control y seguimiento de los recursos.</v>
      </c>
      <c r="E448" s="175" t="str">
        <f>VLOOKUP(B448,Datos!$B$65:$F$80,5,FALSE)</f>
        <v>La posibilidad de incumplir con la administración de los recursos e información financiera con base en las necesidades de las dependencias</v>
      </c>
      <c r="F448" s="172" t="str">
        <f>VLOOKUP(B448,Datos!$B$65:$F$80,4,FALSE)</f>
        <v>Desde la elaboración del anteproyecto de presupuesto de la ANT, hasta la presentación de los estados financieros.</v>
      </c>
      <c r="G448" s="178" t="s">
        <v>307</v>
      </c>
      <c r="H448" s="157" t="s">
        <v>1710</v>
      </c>
      <c r="I448" s="181">
        <f t="shared" ref="I448" si="2334">IF(K448="",0,1)</f>
        <v>1</v>
      </c>
      <c r="J448" s="159" t="str">
        <f t="shared" ref="J448" si="2335">CONCATENATE(C448," ",K448)</f>
        <v>GEFIN 73</v>
      </c>
      <c r="K448" s="159">
        <v>73</v>
      </c>
      <c r="L448" s="184">
        <v>46150</v>
      </c>
      <c r="M448" s="185">
        <f ca="1">+TODAY()-L448</f>
        <v>1</v>
      </c>
      <c r="N448" s="188" t="s">
        <v>1713</v>
      </c>
      <c r="O448" s="191" t="s">
        <v>19</v>
      </c>
      <c r="P448" s="181">
        <f>VLOOKUP(O448,Datos!$B$20:$D$25,3,FALSE)</f>
        <v>0.2</v>
      </c>
      <c r="Q448" s="191" t="s">
        <v>35</v>
      </c>
      <c r="R448" s="181">
        <f>VLOOKUP(Q448,Datos!$C$20:$D$25,2,FALSE)</f>
        <v>1</v>
      </c>
      <c r="S448" s="181">
        <f t="shared" ref="S448" si="2336">+IF(P448="",R448,IF(R448="",P448,IF(P448&gt;R448,P448,R448)))</f>
        <v>1</v>
      </c>
      <c r="T448" s="181" t="str" cm="1">
        <f t="array" ref="T448">_xlfn.IFS(S448=P448,O448,S448=R448,Q448)</f>
        <v>El riesgo afecta la imagen de la entidad a nivel nacional, con efecto publicitarios sostenible a nivel país</v>
      </c>
      <c r="U448" s="159" t="s">
        <v>4</v>
      </c>
      <c r="V448" s="201" t="s">
        <v>1714</v>
      </c>
      <c r="W448" s="201" t="s">
        <v>1715</v>
      </c>
      <c r="X448" s="163" t="str">
        <f t="shared" ref="X448" si="2337">CONCATENATE("Posibilidad de"," ",U448," ",V448," debido ",W448)</f>
        <v>Posibilidad de pérdida reputacional ante la imposición de sanciones disciplinarias y hallazgos por parte de los entes de control, lo que reduciría la confianza de las partes interesadas y podría derivar en mayores exigencias de vigilancia o restricciones administrativas debido a la inadecuada interpretación y respuesta a las solicitudes por el personal responsable al registro presupuestal</v>
      </c>
      <c r="Y448" s="159" t="s">
        <v>208</v>
      </c>
      <c r="Z448" s="159" t="s">
        <v>214</v>
      </c>
      <c r="AA448" s="159" t="s">
        <v>257</v>
      </c>
      <c r="AB448" s="159" t="s">
        <v>1037</v>
      </c>
      <c r="AC448" s="163" t="s">
        <v>1079</v>
      </c>
      <c r="AD448" s="224">
        <v>260</v>
      </c>
      <c r="AE448" s="157" t="str">
        <f t="shared" ref="AE448" si="2338">IF(AD448&lt;=0,"",IF(AD448&lt;=2,"Muy Baja",IF(AD448&lt;=24,"Baja",IF(AD448&lt;=500,"Media",IF(AD448&lt;=5000,"Alta","Muy Alta")))))</f>
        <v>Media</v>
      </c>
      <c r="AF448" s="158">
        <f t="shared" ref="AF448" si="2339">IF(AE448="","",IF(AE448="Muy Baja",0.2,IF(AE448="Baja",0.4,IF(AE448="Media",0.6,IF(AE448="Alta",0.8,IF(AE448="Muy Alta",1,))))))</f>
        <v>0.6</v>
      </c>
      <c r="AG448" s="158" t="str">
        <f t="shared" ref="AG448" si="2340">+T448</f>
        <v>El riesgo afecta la imagen de la entidad a nivel nacional, con efecto publicitarios sostenible a nivel país</v>
      </c>
      <c r="AH448" s="157" t="str" cm="1">
        <f t="array" ref="AH448">_xlfn.IFS(AG448=Datos!$C$6,"Leve",AG448=Datos!$D$6,"Leve",AG448=Datos!$C$7,"Menor",AG448=Datos!$D$7,"Menor",AG448=Datos!$C$8,"Moderado",AG448=Datos!$D$8,"Moderado",AG448=Datos!$C$9,"Mayor",AG448=Datos!$D$9,"Mayor",AG448=Datos!$C$10,"Catastrófico",AG448=Datos!$D$10,"Catastrófico")</f>
        <v>Catastrófico</v>
      </c>
      <c r="AI448" s="158">
        <f t="shared" ref="AI448" si="2341">IF(AH448="","",IF(AH448="Leve",0.2,IF(AH448="Menor",0.4,IF(AH448="Moderado",0.6,IF(AH448="Mayor",0.8,IF(AH448="Catastrófico",1,))))))</f>
        <v>1</v>
      </c>
      <c r="AJ448" s="157" t="str">
        <f t="shared" ref="AJ448" si="2342">IF(OR(AND(AE448="Muy Baja",AH448="Leve"),AND(AE448="Muy Baja",AH448="Menor"),AND(AE448="Baja",AH448="Leve")),"Bajo",IF(OR(AND(AE448="Muy baja",AH448="Moderado"),AND(AE448="Baja",AH448="Menor"),AND(AE448="Baja",AH448="Moderado"),AND(AE448="Media",AH448="Leve"),AND(AE448="Media",AH448="Menor"),AND(AE448="Media",AH448="Moderado"),AND(AE448="Alta",AH448="Leve"),AND(AE448="Alta",AH448="Menor")),"Moderado",IF(OR(AND(AE448="Muy Baja",AH448="Mayor"),AND(AE448="Baja",AH448="Mayor"),AND(AE448="Media",AH448="Mayor"),AND(AE448="Alta",AH448="Moderado"),AND(AE448="Alta",AH448="Mayor"),AND(AE448="Muy Alta",AH448="Leve"),AND(AE448="Muy Alta",AH448="Menor"),AND(AE448="Muy Alta",AH448="Moderado"),AND(AE448="Muy Alta",AH448="Mayor")),"Alto",IF(OR(AND(AE448="Muy Baja",AH448="Catastrófico"),AND(AE448="Baja",AH448="Catastrófico"),AND(AE448="Media",AH448="Catastrófico"),AND(AE448="Alta",AH448="Catastrófico"),AND(AE448="Muy Alta",AH448="Catastrófico")),"Extremo",""))))</f>
        <v>Extremo</v>
      </c>
      <c r="AK448" s="196" t="str" cm="1">
        <f t="array" ref="AK448">_xlfn.IFS(AJ448="Bajo","Aceptar",AJ448="Moderado","Reducir",AJ448="Alto","Reducir",AJ448="Extremo","Reducir")</f>
        <v>Reducir</v>
      </c>
      <c r="AL448" s="20" t="str">
        <f>CONCATENATE(J448," Control"," 1")</f>
        <v>GEFIN 73 Control 1</v>
      </c>
      <c r="AM448" s="22" t="s">
        <v>1728</v>
      </c>
      <c r="AN448" s="22" t="s">
        <v>1729</v>
      </c>
      <c r="AO448" s="22" t="s">
        <v>1735</v>
      </c>
      <c r="AP448" s="22" t="str">
        <f>CONCATENATE(AM448," ",AN448," a través del ",AO448)</f>
        <v>La SUBDIRECCIÓN ADMINISTRATIVA Y FINANCIERA - PRESUPUESTO verifica el registro presupuestal elaborado a través del reporte que se genera SIIF-Nación con base a los documentos de la solicitud de registro</v>
      </c>
      <c r="AQ448" s="20" t="s">
        <v>54</v>
      </c>
      <c r="AR448" s="20" t="str">
        <f t="shared" si="2125"/>
        <v>Probabilidad</v>
      </c>
      <c r="AS448" s="20" t="s">
        <v>56</v>
      </c>
      <c r="AT448" s="20" t="str">
        <f t="shared" si="2126"/>
        <v>30%</v>
      </c>
      <c r="AU448" s="20" t="s">
        <v>1</v>
      </c>
      <c r="AV448" s="20" t="s">
        <v>2</v>
      </c>
      <c r="AW448" s="20" t="s">
        <v>3</v>
      </c>
      <c r="AX448" s="21">
        <f t="shared" ref="AX448" si="2343">+IF(AR448="Probabilidad",AF448-(AF448*AT448),AF448)</f>
        <v>0.42</v>
      </c>
      <c r="AY448" s="20" t="str">
        <f t="shared" si="2213"/>
        <v>Media</v>
      </c>
      <c r="AZ448" s="21">
        <f t="shared" ref="AZ448" si="2344">+IF(AR448="Impacto",AI448-(AI448*AT448),AI448)</f>
        <v>1</v>
      </c>
      <c r="BA448" s="20" t="str">
        <f t="shared" si="2215"/>
        <v>Catastrófico</v>
      </c>
      <c r="BB448" s="159" t="str">
        <f t="shared" ref="BB448" si="2345">IF(OR(AND(AY451="Muy Baja",BA451="Leve"),AND(AY451="Muy Baja",BA451="Menor"),AND(AY451="Baja",BA451="Leve")),"Bajo",IF(OR(AND(AY451="Muy baja",BA451="Moderado"),AND(AY451="Baja",BA451="Menor"),AND(AY451="Baja",BA451="Moderado"),AND(AY451="Media",BA451="Leve"),AND(AY451="Media",BA451="Menor"),AND(AY451="Media",BA451="Moderado"),AND(AY451="Alta",BA451="Leve"),AND(AY451="Alta",BA451="Menor")),"Moderado",IF(OR(AND(AY451="Muy Baja",BA451="Mayor"),AND(AY451="Baja",BA451="Mayor"),AND(AY451="Media",BA451="Mayor"),AND(AY451="Alta",BA451="Moderado"),AND(AY451="Alta",BA451="Mayor"),AND(AY451="Muy Alta",BA451="Leve"),AND(AY451="Muy Alta",BA451="Menor"),AND(AY451="Muy Alta",BA451="Moderado"),AND(AY451="Muy Alta",BA451="Mayor")),"Alto",IF(OR(AND(AY451="Muy Baja",BA451="Catastrófico"),AND(AY451="Baja",BA451="Catastrófico"),AND(AY451="Media",BA451="Catastrófico"),AND(AY451="Alta",BA451="Catastrófico"),AND(AY451="Muy Alta",BA451="Catastrófico")),"Extremo",""))))</f>
        <v>Alto</v>
      </c>
      <c r="BC448" s="159" t="str" cm="1">
        <f t="array" ref="BC448">_xlfn.IFS(BB448="Bajo","Aceptar",BB448="Moderado","Reducir",BB448="Alto","Reducir",BB448="Extremo","Reducir")</f>
        <v>Reducir</v>
      </c>
      <c r="BD448" s="197" t="str" cm="1">
        <f t="array" ref="BD448">_xlfn.IFS(BC448="Aceptar","No",BC448="Reducir","Si")</f>
        <v>Si</v>
      </c>
      <c r="BE448" s="20" t="str">
        <f>CONCATENATE(J448," Acción preventiva"," 1")</f>
        <v>GEFIN 73 Acción preventiva 1</v>
      </c>
      <c r="BF448" s="22" t="s">
        <v>370</v>
      </c>
      <c r="BG448" s="22" t="s">
        <v>380</v>
      </c>
      <c r="BH448" s="22" t="s">
        <v>385</v>
      </c>
      <c r="BI448" s="20">
        <f t="shared" si="2278"/>
        <v>2</v>
      </c>
      <c r="BJ448" s="20"/>
      <c r="BK448" s="20"/>
      <c r="BL448" s="20"/>
      <c r="BM448" s="20"/>
      <c r="BN448" s="20"/>
      <c r="BO448" s="20">
        <v>1</v>
      </c>
      <c r="BP448" s="20"/>
      <c r="BQ448" s="20"/>
      <c r="BR448" s="20"/>
      <c r="BS448" s="20">
        <v>1</v>
      </c>
      <c r="BT448" s="20"/>
      <c r="BU448" s="20"/>
      <c r="BV448" s="200">
        <f t="shared" si="2108"/>
        <v>0</v>
      </c>
      <c r="BW448" s="37"/>
      <c r="BX448" s="37"/>
      <c r="BY448" s="37"/>
      <c r="BZ448" s="37"/>
      <c r="CA448" s="37"/>
      <c r="CB448" s="37"/>
      <c r="CC448" s="37"/>
      <c r="CD448" s="37"/>
      <c r="CE448" s="37"/>
      <c r="CF448" s="37"/>
      <c r="CG448" s="37"/>
      <c r="CH448" s="37"/>
      <c r="CI448" s="37">
        <f t="shared" si="2085"/>
        <v>0</v>
      </c>
      <c r="CJ448" s="38"/>
      <c r="CK448" s="23"/>
      <c r="CL448" s="24"/>
      <c r="CM448" s="166">
        <f t="shared" ref="CM448" si="2346">+AD448</f>
        <v>260</v>
      </c>
      <c r="CN448" s="25">
        <f t="shared" ref="CN448" si="2347">1-(CL448/CM448)</f>
        <v>1</v>
      </c>
      <c r="CO448" s="23" t="str" cm="1">
        <f t="array" ref="CO448">+_xlfn.IFS(CN448&lt;0.8,"Cambio",CN448&lt;0.9,"Revisión de control",CN448&gt;0.89,"Se mantiene")</f>
        <v>Se mantiene</v>
      </c>
      <c r="CP448" s="144"/>
      <c r="CQ448" s="144"/>
      <c r="CR448" s="144"/>
      <c r="CS448" s="144"/>
      <c r="CT448" s="25">
        <f t="shared" si="2281"/>
        <v>1</v>
      </c>
    </row>
    <row r="449" spans="1:98" ht="60" customHeight="1" x14ac:dyDescent="0.35">
      <c r="A449" s="147" t="s">
        <v>1740</v>
      </c>
      <c r="B449" s="170"/>
      <c r="C449" s="148" t="s">
        <v>161</v>
      </c>
      <c r="D449" s="173"/>
      <c r="E449" s="176"/>
      <c r="F449" s="173"/>
      <c r="G449" s="179"/>
      <c r="H449" s="157"/>
      <c r="I449" s="182"/>
      <c r="J449" s="160"/>
      <c r="K449" s="160"/>
      <c r="L449" s="184"/>
      <c r="M449" s="186"/>
      <c r="N449" s="189"/>
      <c r="O449" s="192"/>
      <c r="P449" s="182"/>
      <c r="Q449" s="192"/>
      <c r="R449" s="182"/>
      <c r="S449" s="182"/>
      <c r="T449" s="182"/>
      <c r="U449" s="160"/>
      <c r="V449" s="202"/>
      <c r="W449" s="202"/>
      <c r="X449" s="164"/>
      <c r="Y449" s="160"/>
      <c r="Z449" s="160"/>
      <c r="AA449" s="160"/>
      <c r="AB449" s="160"/>
      <c r="AC449" s="164"/>
      <c r="AD449" s="225"/>
      <c r="AE449" s="157"/>
      <c r="AF449" s="158"/>
      <c r="AG449" s="157"/>
      <c r="AH449" s="157"/>
      <c r="AI449" s="158"/>
      <c r="AJ449" s="157"/>
      <c r="AK449" s="196"/>
      <c r="AL449" s="20" t="str">
        <f>CONCATENATE(J448," Control"," 2")</f>
        <v>GEFIN 73 Control 2</v>
      </c>
      <c r="AM449" s="22" t="s">
        <v>1728</v>
      </c>
      <c r="AN449" s="22" t="s">
        <v>1730</v>
      </c>
      <c r="AO449" s="22" t="s">
        <v>1736</v>
      </c>
      <c r="AP449" s="22" t="str">
        <f>CONCATENATE(AM449," ",AN449," a través del ",AO449)</f>
        <v>La SUBDIRECCIÓN ADMINISTRATIVA Y FINANCIERA - PRESUPUESTO ajusta el registro presupuestal a través del acto administrativo donde se actualiza el registro presupuestal al que debe estar asignado en el SIIF-Nación</v>
      </c>
      <c r="AQ449" s="20" t="s">
        <v>55</v>
      </c>
      <c r="AR449" s="20" t="str">
        <f t="shared" si="2125"/>
        <v>Impacto</v>
      </c>
      <c r="AS449" s="20" t="s">
        <v>56</v>
      </c>
      <c r="AT449" s="20" t="str">
        <f t="shared" si="2126"/>
        <v>25%</v>
      </c>
      <c r="AU449" s="20" t="s">
        <v>1</v>
      </c>
      <c r="AV449" s="20" t="s">
        <v>2</v>
      </c>
      <c r="AW449" s="20" t="s">
        <v>3</v>
      </c>
      <c r="AX449" s="21">
        <f t="shared" ref="AX449:AX451" si="2348">+IF(AR449="Probabilidad",AX448-(AX448*AT449),AX448)</f>
        <v>0.42</v>
      </c>
      <c r="AY449" s="20" t="str">
        <f t="shared" si="2213"/>
        <v>Media</v>
      </c>
      <c r="AZ449" s="21">
        <f t="shared" ref="AZ449:AZ451" si="2349">+IF(AR449="Impacto",AZ448-(AZ448*AT449),AZ448)</f>
        <v>0.75</v>
      </c>
      <c r="BA449" s="20" t="str">
        <f t="shared" si="2215"/>
        <v>Mayor</v>
      </c>
      <c r="BB449" s="160"/>
      <c r="BC449" s="160"/>
      <c r="BD449" s="198"/>
      <c r="BE449" s="20" t="str">
        <f>CONCATENATE(J448," Acción preventiva"," 2")</f>
        <v>GEFIN 73 Acción preventiva 2</v>
      </c>
      <c r="BF449" s="22"/>
      <c r="BG449" s="22"/>
      <c r="BH449" s="22"/>
      <c r="BI449" s="20">
        <f t="shared" si="2278"/>
        <v>0</v>
      </c>
      <c r="BJ449" s="20"/>
      <c r="BK449" s="20"/>
      <c r="BL449" s="20"/>
      <c r="BM449" s="20"/>
      <c r="BN449" s="20"/>
      <c r="BO449" s="20"/>
      <c r="BP449" s="20"/>
      <c r="BQ449" s="20"/>
      <c r="BR449" s="20"/>
      <c r="BS449" s="20"/>
      <c r="BT449" s="20"/>
      <c r="BU449" s="20"/>
      <c r="BV449" s="200"/>
      <c r="BW449" s="37"/>
      <c r="BX449" s="37"/>
      <c r="BY449" s="37"/>
      <c r="BZ449" s="37"/>
      <c r="CA449" s="37"/>
      <c r="CB449" s="37"/>
      <c r="CC449" s="37"/>
      <c r="CD449" s="37"/>
      <c r="CE449" s="37"/>
      <c r="CF449" s="37"/>
      <c r="CG449" s="37"/>
      <c r="CH449" s="37"/>
      <c r="CI449" s="37">
        <f t="shared" si="2085"/>
        <v>0</v>
      </c>
      <c r="CJ449" s="38"/>
      <c r="CK449" s="23"/>
      <c r="CL449" s="24"/>
      <c r="CM449" s="167"/>
      <c r="CN449" s="25">
        <f t="shared" ref="CN449" si="2350">1-(CL449/CM448)</f>
        <v>1</v>
      </c>
      <c r="CO449" s="23" t="str" cm="1">
        <f t="array" ref="CO449">+_xlfn.IFS(CN449&lt;0.8,"Cambio",CN449&lt;0.9,"Revisión de control",CN449&gt;0.89,"Se mantiene")</f>
        <v>Se mantiene</v>
      </c>
      <c r="CP449" s="144"/>
      <c r="CQ449" s="144"/>
      <c r="CR449" s="144"/>
      <c r="CS449" s="144"/>
      <c r="CT449" s="25">
        <f t="shared" si="2281"/>
        <v>1</v>
      </c>
    </row>
    <row r="450" spans="1:98" ht="60" customHeight="1" x14ac:dyDescent="0.35">
      <c r="A450" s="147" t="s">
        <v>1740</v>
      </c>
      <c r="B450" s="170"/>
      <c r="C450" s="148" t="s">
        <v>161</v>
      </c>
      <c r="D450" s="173"/>
      <c r="E450" s="176"/>
      <c r="F450" s="173"/>
      <c r="G450" s="179"/>
      <c r="H450" s="157"/>
      <c r="I450" s="182"/>
      <c r="J450" s="160"/>
      <c r="K450" s="160"/>
      <c r="L450" s="184"/>
      <c r="M450" s="186"/>
      <c r="N450" s="189"/>
      <c r="O450" s="192"/>
      <c r="P450" s="182"/>
      <c r="Q450" s="192"/>
      <c r="R450" s="182"/>
      <c r="S450" s="182"/>
      <c r="T450" s="182"/>
      <c r="U450" s="160"/>
      <c r="V450" s="202"/>
      <c r="W450" s="202"/>
      <c r="X450" s="164"/>
      <c r="Y450" s="160"/>
      <c r="Z450" s="160"/>
      <c r="AA450" s="160"/>
      <c r="AB450" s="160"/>
      <c r="AC450" s="164"/>
      <c r="AD450" s="225"/>
      <c r="AE450" s="157"/>
      <c r="AF450" s="158"/>
      <c r="AG450" s="157"/>
      <c r="AH450" s="157"/>
      <c r="AI450" s="158"/>
      <c r="AJ450" s="157"/>
      <c r="AK450" s="196"/>
      <c r="AL450" s="20" t="str">
        <f>CONCATENATE(J448," Control"," 3")</f>
        <v>GEFIN 73 Control 3</v>
      </c>
      <c r="AM450" s="22"/>
      <c r="AN450" s="22"/>
      <c r="AO450" s="22"/>
      <c r="AP450" s="22" t="str">
        <f t="shared" si="2274"/>
        <v xml:space="preserve">  a través de </v>
      </c>
      <c r="AQ450" s="20"/>
      <c r="AR450" s="20" t="str">
        <f t="shared" si="2125"/>
        <v/>
      </c>
      <c r="AS450" s="20"/>
      <c r="AT450" s="20" t="str">
        <f t="shared" si="2126"/>
        <v/>
      </c>
      <c r="AU450" s="20"/>
      <c r="AV450" s="20"/>
      <c r="AW450" s="20"/>
      <c r="AX450" s="21">
        <f t="shared" si="2348"/>
        <v>0.42</v>
      </c>
      <c r="AY450" s="20" t="str">
        <f t="shared" si="2213"/>
        <v>Media</v>
      </c>
      <c r="AZ450" s="21">
        <f t="shared" si="2349"/>
        <v>0.75</v>
      </c>
      <c r="BA450" s="20" t="str">
        <f t="shared" si="2215"/>
        <v>Mayor</v>
      </c>
      <c r="BB450" s="160"/>
      <c r="BC450" s="160"/>
      <c r="BD450" s="198"/>
      <c r="BE450" s="20" t="str">
        <f>CONCATENATE(J448," Acción preventiva"," 3")</f>
        <v>GEFIN 73 Acción preventiva 3</v>
      </c>
      <c r="BF450" s="22"/>
      <c r="BG450" s="22"/>
      <c r="BH450" s="22"/>
      <c r="BI450" s="20">
        <f t="shared" si="2278"/>
        <v>0</v>
      </c>
      <c r="BJ450" s="20"/>
      <c r="BK450" s="20"/>
      <c r="BL450" s="20"/>
      <c r="BM450" s="20"/>
      <c r="BN450" s="20"/>
      <c r="BO450" s="20"/>
      <c r="BP450" s="20"/>
      <c r="BQ450" s="20"/>
      <c r="BR450" s="20"/>
      <c r="BS450" s="20"/>
      <c r="BT450" s="20"/>
      <c r="BU450" s="20"/>
      <c r="BV450" s="200"/>
      <c r="BW450" s="37"/>
      <c r="BX450" s="37"/>
      <c r="BY450" s="37"/>
      <c r="BZ450" s="37"/>
      <c r="CA450" s="37"/>
      <c r="CB450" s="37"/>
      <c r="CC450" s="37"/>
      <c r="CD450" s="37"/>
      <c r="CE450" s="37"/>
      <c r="CF450" s="37"/>
      <c r="CG450" s="37"/>
      <c r="CH450" s="37"/>
      <c r="CI450" s="37">
        <f t="shared" si="2085"/>
        <v>0</v>
      </c>
      <c r="CJ450" s="38"/>
      <c r="CK450" s="23"/>
      <c r="CL450" s="24"/>
      <c r="CM450" s="167"/>
      <c r="CN450" s="25">
        <f t="shared" ref="CN450" si="2351">1-(CL450/CM448)</f>
        <v>1</v>
      </c>
      <c r="CO450" s="23" t="str" cm="1">
        <f t="array" ref="CO450">+_xlfn.IFS(CN450&lt;0.8,"Cambio",CN450&lt;0.9,"Revisión de control",CN450&gt;0.89,"Se mantiene")</f>
        <v>Se mantiene</v>
      </c>
      <c r="CP450" s="144"/>
      <c r="CQ450" s="144"/>
      <c r="CR450" s="144"/>
      <c r="CS450" s="144"/>
      <c r="CT450" s="25">
        <f t="shared" si="2281"/>
        <v>1</v>
      </c>
    </row>
    <row r="451" spans="1:98" ht="60" customHeight="1" x14ac:dyDescent="0.35">
      <c r="A451" s="147" t="s">
        <v>1740</v>
      </c>
      <c r="B451" s="171"/>
      <c r="C451" s="148" t="s">
        <v>161</v>
      </c>
      <c r="D451" s="174"/>
      <c r="E451" s="177"/>
      <c r="F451" s="174"/>
      <c r="G451" s="180"/>
      <c r="H451" s="157"/>
      <c r="I451" s="183"/>
      <c r="J451" s="161"/>
      <c r="K451" s="161"/>
      <c r="L451" s="184"/>
      <c r="M451" s="187"/>
      <c r="N451" s="190"/>
      <c r="O451" s="193"/>
      <c r="P451" s="183"/>
      <c r="Q451" s="193"/>
      <c r="R451" s="183"/>
      <c r="S451" s="183"/>
      <c r="T451" s="183"/>
      <c r="U451" s="161"/>
      <c r="V451" s="203"/>
      <c r="W451" s="203"/>
      <c r="X451" s="165"/>
      <c r="Y451" s="161"/>
      <c r="Z451" s="161"/>
      <c r="AA451" s="161"/>
      <c r="AB451" s="161"/>
      <c r="AC451" s="165"/>
      <c r="AD451" s="226"/>
      <c r="AE451" s="157"/>
      <c r="AF451" s="158"/>
      <c r="AG451" s="157"/>
      <c r="AH451" s="157"/>
      <c r="AI451" s="158"/>
      <c r="AJ451" s="157"/>
      <c r="AK451" s="196"/>
      <c r="AL451" s="20" t="str">
        <f>CONCATENATE(J448," Control"," 4")</f>
        <v>GEFIN 73 Control 4</v>
      </c>
      <c r="AM451" s="22"/>
      <c r="AN451" s="22"/>
      <c r="AO451" s="22"/>
      <c r="AP451" s="22" t="str">
        <f t="shared" si="2274"/>
        <v xml:space="preserve">  a través de </v>
      </c>
      <c r="AQ451" s="20"/>
      <c r="AR451" s="20" t="str">
        <f t="shared" si="2125"/>
        <v/>
      </c>
      <c r="AS451" s="20"/>
      <c r="AT451" s="20" t="str">
        <f t="shared" si="2126"/>
        <v/>
      </c>
      <c r="AU451" s="20"/>
      <c r="AV451" s="20"/>
      <c r="AW451" s="20"/>
      <c r="AX451" s="21">
        <f t="shared" si="2348"/>
        <v>0.42</v>
      </c>
      <c r="AY451" s="20" t="str">
        <f t="shared" si="2213"/>
        <v>Media</v>
      </c>
      <c r="AZ451" s="21">
        <f t="shared" si="2349"/>
        <v>0.75</v>
      </c>
      <c r="BA451" s="20" t="str">
        <f t="shared" si="2215"/>
        <v>Mayor</v>
      </c>
      <c r="BB451" s="161"/>
      <c r="BC451" s="161"/>
      <c r="BD451" s="199"/>
      <c r="BE451" s="20" t="str">
        <f>CONCATENATE(J448," Acción preventiva"," 4")</f>
        <v>GEFIN 73 Acción preventiva 4</v>
      </c>
      <c r="BF451" s="22"/>
      <c r="BG451" s="22"/>
      <c r="BH451" s="22"/>
      <c r="BI451" s="20">
        <f t="shared" si="2278"/>
        <v>0</v>
      </c>
      <c r="BJ451" s="20"/>
      <c r="BK451" s="20"/>
      <c r="BL451" s="20"/>
      <c r="BM451" s="20"/>
      <c r="BN451" s="20"/>
      <c r="BO451" s="20"/>
      <c r="BP451" s="20"/>
      <c r="BQ451" s="20"/>
      <c r="BR451" s="20"/>
      <c r="BS451" s="20"/>
      <c r="BT451" s="20"/>
      <c r="BU451" s="20"/>
      <c r="BV451" s="200"/>
      <c r="BW451" s="37"/>
      <c r="BX451" s="37"/>
      <c r="BY451" s="37"/>
      <c r="BZ451" s="37"/>
      <c r="CA451" s="37"/>
      <c r="CB451" s="37"/>
      <c r="CC451" s="37"/>
      <c r="CD451" s="37"/>
      <c r="CE451" s="37"/>
      <c r="CF451" s="37"/>
      <c r="CG451" s="37"/>
      <c r="CH451" s="37"/>
      <c r="CI451" s="37">
        <f t="shared" si="2085"/>
        <v>0</v>
      </c>
      <c r="CJ451" s="38"/>
      <c r="CK451" s="23"/>
      <c r="CL451" s="24"/>
      <c r="CM451" s="168"/>
      <c r="CN451" s="25">
        <f t="shared" ref="CN451" si="2352">1-(CL451/CM448)</f>
        <v>1</v>
      </c>
      <c r="CO451" s="23" t="str" cm="1">
        <f t="array" ref="CO451">+_xlfn.IFS(CN451&lt;0.8,"Cambio",CN451&lt;0.9,"Revisión de control",CN451&gt;0.89,"Se mantiene")</f>
        <v>Se mantiene</v>
      </c>
      <c r="CP451" s="144"/>
      <c r="CQ451" s="144"/>
      <c r="CR451" s="144"/>
      <c r="CS451" s="144"/>
      <c r="CT451" s="25">
        <f t="shared" si="2281"/>
        <v>1</v>
      </c>
    </row>
    <row r="452" spans="1:98" ht="60" hidden="1" customHeight="1" x14ac:dyDescent="0.35">
      <c r="A452" s="147"/>
      <c r="B452" s="227" t="s">
        <v>160</v>
      </c>
      <c r="C452" s="148" t="s">
        <v>161</v>
      </c>
      <c r="D452" s="172" t="str">
        <f>VLOOKUP(B452,Datos!$B$65:$F$80,3,FALSE)</f>
        <v>Administrar los recursos e información financiera con base en las necesidades de las dependencias de la Agencia y organismos estatales requirentes, a través de mecanismos de dirección, registro, ejecución, control y seguimiento de los recursos.</v>
      </c>
      <c r="E452" s="175" t="str">
        <f>VLOOKUP(B452,Datos!$B$65:$F$80,5,FALSE)</f>
        <v>La posibilidad de incumplir con la administración de los recursos e información financiera con base en las necesidades de las dependencias</v>
      </c>
      <c r="F452" s="172" t="str">
        <f>VLOOKUP(B452,Datos!$B$65:$F$80,4,FALSE)</f>
        <v>Desde la elaboración del anteproyecto de presupuesto de la ANT, hasta la presentación de los estados financieros.</v>
      </c>
      <c r="G452" s="208" t="s">
        <v>322</v>
      </c>
      <c r="H452" s="157"/>
      <c r="I452" s="181">
        <f t="shared" ref="I452" si="2353">IF(K452="",0,1)</f>
        <v>0</v>
      </c>
      <c r="J452" s="159" t="str">
        <f t="shared" ref="J452" si="2354">CONCATENATE(C452," ",K452)</f>
        <v xml:space="preserve">GEFIN </v>
      </c>
      <c r="K452" s="159"/>
      <c r="L452" s="184"/>
      <c r="M452" s="185">
        <f ca="1">+TODAY()-L452</f>
        <v>46151</v>
      </c>
      <c r="N452" s="188"/>
      <c r="O452" s="191"/>
      <c r="P452" s="181" t="e">
        <f>VLOOKUP(O452,Datos!$B$20:$D$25,3,FALSE)</f>
        <v>#N/A</v>
      </c>
      <c r="Q452" s="191"/>
      <c r="R452" s="181" t="e">
        <f>VLOOKUP(Q452,Datos!$C$20:$D$25,2,FALSE)</f>
        <v>#N/A</v>
      </c>
      <c r="S452" s="181" t="e">
        <f t="shared" ref="S452" si="2355">+IF(P452="",R452,IF(R452="",P452,IF(P452&gt;R452,P452,R452)))</f>
        <v>#N/A</v>
      </c>
      <c r="T452" s="181" t="e" cm="1">
        <f t="array" ref="T452">_xlfn.IFS(S452=P452,O452,S452=R452,Q452)</f>
        <v>#N/A</v>
      </c>
      <c r="U452" s="157"/>
      <c r="V452" s="162"/>
      <c r="W452" s="162"/>
      <c r="X452" s="194" t="str">
        <f t="shared" ref="X452" si="2356">CONCATENATE("Posibilidad de"," ",U452," ",V452," debido ",W452)</f>
        <v xml:space="preserve">Posibilidad de   debido </v>
      </c>
      <c r="Y452" s="159"/>
      <c r="Z452" s="159"/>
      <c r="AA452" s="163"/>
      <c r="AB452" s="163"/>
      <c r="AC452" s="163"/>
      <c r="AD452" s="195"/>
      <c r="AE452" s="157" t="str">
        <f t="shared" ref="AE452" si="2357">IF(AD452&lt;=0,"",IF(AD452&lt;=2,"Muy Baja",IF(AD452&lt;=24,"Baja",IF(AD452&lt;=500,"Media",IF(AD452&lt;=5000,"Alta","Muy Alta")))))</f>
        <v/>
      </c>
      <c r="AF452" s="158" t="str">
        <f t="shared" ref="AF452" si="2358">IF(AE452="","",IF(AE452="Muy Baja",0.2,IF(AE452="Baja",0.4,IF(AE452="Media",0.6,IF(AE452="Alta",0.8,IF(AE452="Muy Alta",1,))))))</f>
        <v/>
      </c>
      <c r="AG452" s="158" t="e">
        <f t="shared" ref="AG452" si="2359">+T452</f>
        <v>#N/A</v>
      </c>
      <c r="AH452" s="157" t="e" cm="1">
        <f t="array" ref="AH452">_xlfn.IFS(AG452=Datos!$C$6,"Leve",AG452=Datos!$D$6,"Leve",AG452=Datos!$C$7,"Menor",AG452=Datos!$D$7,"Menor",AG452=Datos!$C$8,"Moderado",AG452=Datos!$D$8,"Moderado",AG452=Datos!$C$9,"Mayor",AG452=Datos!$D$9,"Mayor",AG452=Datos!$C$10,"Catastrófico",AG452=Datos!$D$10,"Catastrófico")</f>
        <v>#N/A</v>
      </c>
      <c r="AI452" s="158" t="e">
        <f t="shared" ref="AI452" si="2360">IF(AH452="","",IF(AH452="Leve",0.2,IF(AH452="Menor",0.4,IF(AH452="Moderado",0.6,IF(AH452="Mayor",0.8,IF(AH452="Catastrófico",1,))))))</f>
        <v>#N/A</v>
      </c>
      <c r="AJ452" s="157" t="e">
        <f t="shared" ref="AJ452" si="2361">IF(OR(AND(AE452="Muy Baja",AH452="Leve"),AND(AE452="Muy Baja",AH452="Menor"),AND(AE452="Baja",AH452="Leve")),"Bajo",IF(OR(AND(AE452="Muy baja",AH452="Moderado"),AND(AE452="Baja",AH452="Menor"),AND(AE452="Baja",AH452="Moderado"),AND(AE452="Media",AH452="Leve"),AND(AE452="Media",AH452="Menor"),AND(AE452="Media",AH452="Moderado"),AND(AE452="Alta",AH452="Leve"),AND(AE452="Alta",AH452="Menor")),"Moderado",IF(OR(AND(AE452="Muy Baja",AH452="Mayor"),AND(AE452="Baja",AH452="Mayor"),AND(AE452="Media",AH452="Mayor"),AND(AE452="Alta",AH452="Moderado"),AND(AE452="Alta",AH452="Mayor"),AND(AE452="Muy Alta",AH452="Leve"),AND(AE452="Muy Alta",AH452="Menor"),AND(AE452="Muy Alta",AH452="Moderado"),AND(AE452="Muy Alta",AH452="Mayor")),"Alto",IF(OR(AND(AE452="Muy Baja",AH452="Catastrófico"),AND(AE452="Baja",AH452="Catastrófico"),AND(AE452="Media",AH452="Catastrófico"),AND(AE452="Alta",AH452="Catastrófico"),AND(AE452="Muy Alta",AH452="Catastrófico")),"Extremo",""))))</f>
        <v>#N/A</v>
      </c>
      <c r="AK452" s="196" t="e" cm="1">
        <f t="array" ref="AK452">_xlfn.IFS(AJ452="Bajo","Aceptar",AJ452="Moderado","Reducir",AJ452="Alto","Reducir",AJ452="Extremo","Reducir")</f>
        <v>#N/A</v>
      </c>
      <c r="AL452" s="20" t="str">
        <f>CONCATENATE(J452," Control"," 1")</f>
        <v>GEFIN  Control 1</v>
      </c>
      <c r="AM452" s="22"/>
      <c r="AN452" s="22"/>
      <c r="AO452" s="22"/>
      <c r="AP452" s="22" t="str">
        <f t="shared" si="2274"/>
        <v xml:space="preserve">  a través de </v>
      </c>
      <c r="AQ452" s="20"/>
      <c r="AR452" s="20" t="str">
        <f t="shared" ref="AR452:AR483" si="2362">IF(OR(AQ452="Preventivo",AQ452="Detectivo"),"Probabilidad",IF(AQ452="Correctivo","Impacto",""))</f>
        <v/>
      </c>
      <c r="AS452" s="20"/>
      <c r="AT452" s="20" t="str">
        <f t="shared" ref="AT452:AT483" si="2363">IF(AND(AQ452="Preventivo",AS452="Automático"),"50%",IF(AND(AQ452="Preventivo",AS452="Manual"),"40%",IF(AND(AQ452="Detectivo",AS452="Automático"),"40%",IF(AND(AQ452="Detectivo",AS452="Manual"),"30%",IF(AND(AQ452="Correctivo",AS452="Automático"),"35%",IF(AND(AQ452="Correctivo",AS452="Manual"),"25%",""))))))</f>
        <v/>
      </c>
      <c r="AU452" s="20"/>
      <c r="AV452" s="20"/>
      <c r="AW452" s="20"/>
      <c r="AX452" s="21" t="str">
        <f t="shared" ref="AX452" si="2364">+IF(AR452="Probabilidad",AF452-(AF452*AT452),AF452)</f>
        <v/>
      </c>
      <c r="AY452" s="20" t="str">
        <f t="shared" si="2213"/>
        <v/>
      </c>
      <c r="AZ452" s="21" t="e">
        <f t="shared" ref="AZ452" si="2365">+IF(AR452="Impacto",AI452-(AI452*AT452),AI452)</f>
        <v>#N/A</v>
      </c>
      <c r="BA452" s="20" t="str">
        <f t="shared" si="2215"/>
        <v/>
      </c>
      <c r="BB452" s="159" t="str">
        <f t="shared" ref="BB452" si="2366">IF(OR(AND(AY455="Muy Baja",BA455="Leve"),AND(AY455="Muy Baja",BA455="Menor"),AND(AY455="Baja",BA455="Leve")),"Bajo",IF(OR(AND(AY455="Muy baja",BA455="Moderado"),AND(AY455="Baja",BA455="Menor"),AND(AY455="Baja",BA455="Moderado"),AND(AY455="Media",BA455="Leve"),AND(AY455="Media",BA455="Menor"),AND(AY455="Media",BA455="Moderado"),AND(AY455="Alta",BA455="Leve"),AND(AY455="Alta",BA455="Menor")),"Moderado",IF(OR(AND(AY455="Muy Baja",BA455="Mayor"),AND(AY455="Baja",BA455="Mayor"),AND(AY455="Media",BA455="Mayor"),AND(AY455="Alta",BA455="Moderado"),AND(AY455="Alta",BA455="Mayor"),AND(AY455="Muy Alta",BA455="Leve"),AND(AY455="Muy Alta",BA455="Menor"),AND(AY455="Muy Alta",BA455="Moderado"),AND(AY455="Muy Alta",BA455="Mayor")),"Alto",IF(OR(AND(AY455="Muy Baja",BA455="Catastrófico"),AND(AY455="Baja",BA455="Catastrófico"),AND(AY455="Media",BA455="Catastrófico"),AND(AY455="Alta",BA455="Catastrófico"),AND(AY455="Muy Alta",BA455="Catastrófico")),"Extremo",""))))</f>
        <v/>
      </c>
      <c r="BC452" s="159" t="e" cm="1">
        <f t="array" ref="BC452">_xlfn.IFS(BB452="Bajo","Aceptar",BB452="Moderado","Reducir",BB452="Alto","Reducir",BB452="Extremo","Reducir")</f>
        <v>#N/A</v>
      </c>
      <c r="BD452" s="197" t="e" cm="1">
        <f t="array" ref="BD452">_xlfn.IFS(BC452="Aceptar","No",BC452="Reducir","Si")</f>
        <v>#N/A</v>
      </c>
      <c r="BE452" s="20" t="str">
        <f>CONCATENATE(J452," Acción preventiva"," 1")</f>
        <v>GEFIN  Acción preventiva 1</v>
      </c>
      <c r="BF452" s="22"/>
      <c r="BG452" s="22"/>
      <c r="BH452" s="22"/>
      <c r="BI452" s="20">
        <f t="shared" ref="BI452:BI455" si="2367">+SUM(BJ452:BU452)</f>
        <v>0</v>
      </c>
      <c r="BJ452" s="20"/>
      <c r="BK452" s="20"/>
      <c r="BL452" s="20"/>
      <c r="BM452" s="20"/>
      <c r="BN452" s="20"/>
      <c r="BO452" s="20"/>
      <c r="BP452" s="20"/>
      <c r="BQ452" s="20"/>
      <c r="BR452" s="20"/>
      <c r="BS452" s="20"/>
      <c r="BT452" s="20"/>
      <c r="BU452" s="20"/>
      <c r="BV452" s="200"/>
      <c r="BW452" s="37"/>
      <c r="BX452" s="37"/>
      <c r="BY452" s="37"/>
      <c r="BZ452" s="37"/>
      <c r="CA452" s="37"/>
      <c r="CB452" s="37"/>
      <c r="CC452" s="37"/>
      <c r="CD452" s="37"/>
      <c r="CE452" s="37"/>
      <c r="CF452" s="37"/>
      <c r="CG452" s="37"/>
      <c r="CH452" s="37"/>
      <c r="CI452" s="37">
        <f t="shared" si="2085"/>
        <v>0</v>
      </c>
      <c r="CJ452" s="38"/>
      <c r="CK452" s="23"/>
      <c r="CL452" s="24"/>
      <c r="CM452" s="166">
        <f t="shared" ref="CM452" si="2368">+AD452</f>
        <v>0</v>
      </c>
      <c r="CN452" s="25" t="e">
        <f t="shared" ref="CN452" si="2369">1-(CL452/CM452)</f>
        <v>#DIV/0!</v>
      </c>
      <c r="CO452" s="23" t="e" cm="1">
        <f t="array" ref="CO452">+_xlfn.IFS(CN452&lt;0.8,"Cambio",CN452&lt;0.9,"Revisión de control",CN452&gt;0.89,"Se mantiene")</f>
        <v>#DIV/0!</v>
      </c>
      <c r="CP452" s="144"/>
      <c r="CQ452" s="144"/>
      <c r="CR452" s="144"/>
      <c r="CS452" s="144"/>
      <c r="CT452" s="25">
        <f t="shared" si="2133"/>
        <v>1</v>
      </c>
    </row>
    <row r="453" spans="1:98" ht="60" hidden="1" customHeight="1" x14ac:dyDescent="0.35">
      <c r="A453" s="147"/>
      <c r="B453" s="228"/>
      <c r="C453" s="148" t="s">
        <v>161</v>
      </c>
      <c r="D453" s="173"/>
      <c r="E453" s="176"/>
      <c r="F453" s="173"/>
      <c r="G453" s="208"/>
      <c r="H453" s="157"/>
      <c r="I453" s="182"/>
      <c r="J453" s="160"/>
      <c r="K453" s="160"/>
      <c r="L453" s="184"/>
      <c r="M453" s="186"/>
      <c r="N453" s="189"/>
      <c r="O453" s="192"/>
      <c r="P453" s="182"/>
      <c r="Q453" s="192"/>
      <c r="R453" s="182"/>
      <c r="S453" s="182"/>
      <c r="T453" s="182"/>
      <c r="U453" s="157"/>
      <c r="V453" s="162"/>
      <c r="W453" s="162"/>
      <c r="X453" s="194"/>
      <c r="Y453" s="160"/>
      <c r="Z453" s="160"/>
      <c r="AA453" s="164"/>
      <c r="AB453" s="164"/>
      <c r="AC453" s="164"/>
      <c r="AD453" s="195"/>
      <c r="AE453" s="157"/>
      <c r="AF453" s="158"/>
      <c r="AG453" s="157"/>
      <c r="AH453" s="157"/>
      <c r="AI453" s="158"/>
      <c r="AJ453" s="157"/>
      <c r="AK453" s="196"/>
      <c r="AL453" s="20" t="str">
        <f>CONCATENATE(J452," Control"," 2")</f>
        <v>GEFIN  Control 2</v>
      </c>
      <c r="AM453" s="22"/>
      <c r="AN453" s="22"/>
      <c r="AO453" s="22"/>
      <c r="AP453" s="22" t="str">
        <f t="shared" si="2274"/>
        <v xml:space="preserve">  a través de </v>
      </c>
      <c r="AQ453" s="20"/>
      <c r="AR453" s="20" t="str">
        <f t="shared" si="2362"/>
        <v/>
      </c>
      <c r="AS453" s="20"/>
      <c r="AT453" s="20" t="str">
        <f t="shared" si="2363"/>
        <v/>
      </c>
      <c r="AU453" s="20"/>
      <c r="AV453" s="20"/>
      <c r="AW453" s="20"/>
      <c r="AX453" s="21" t="str">
        <f t="shared" ref="AX453:AX455" si="2370">+IF(AR453="Probabilidad",AX452-(AX452*AT453),AX452)</f>
        <v/>
      </c>
      <c r="AY453" s="20" t="str">
        <f t="shared" si="2213"/>
        <v/>
      </c>
      <c r="AZ453" s="21" t="e">
        <f t="shared" ref="AZ453:AZ455" si="2371">+IF(AR453="Impacto",AZ452-(AZ452*AT453),AZ452)</f>
        <v>#N/A</v>
      </c>
      <c r="BA453" s="20" t="str">
        <f t="shared" si="2215"/>
        <v/>
      </c>
      <c r="BB453" s="160"/>
      <c r="BC453" s="160"/>
      <c r="BD453" s="198"/>
      <c r="BE453" s="20" t="str">
        <f>CONCATENATE(J452," Acción preventiva"," 2")</f>
        <v>GEFIN  Acción preventiva 2</v>
      </c>
      <c r="BF453" s="22"/>
      <c r="BG453" s="22"/>
      <c r="BH453" s="22"/>
      <c r="BI453" s="20">
        <f t="shared" si="2367"/>
        <v>0</v>
      </c>
      <c r="BJ453" s="20"/>
      <c r="BK453" s="20"/>
      <c r="BL453" s="20"/>
      <c r="BM453" s="20"/>
      <c r="BN453" s="20"/>
      <c r="BO453" s="20"/>
      <c r="BP453" s="20"/>
      <c r="BQ453" s="20"/>
      <c r="BR453" s="20"/>
      <c r="BS453" s="20"/>
      <c r="BT453" s="20"/>
      <c r="BU453" s="20"/>
      <c r="BV453" s="200"/>
      <c r="BW453" s="37"/>
      <c r="BX453" s="37"/>
      <c r="BY453" s="37"/>
      <c r="BZ453" s="37"/>
      <c r="CA453" s="37"/>
      <c r="CB453" s="37"/>
      <c r="CC453" s="37"/>
      <c r="CD453" s="37"/>
      <c r="CE453" s="37"/>
      <c r="CF453" s="37"/>
      <c r="CG453" s="37"/>
      <c r="CH453" s="37"/>
      <c r="CI453" s="37">
        <f t="shared" si="2085"/>
        <v>0</v>
      </c>
      <c r="CJ453" s="38"/>
      <c r="CK453" s="23"/>
      <c r="CL453" s="24"/>
      <c r="CM453" s="167"/>
      <c r="CN453" s="25" t="e">
        <f t="shared" ref="CN453" si="2372">1-(CL453/CM452)</f>
        <v>#DIV/0!</v>
      </c>
      <c r="CO453" s="23" t="e" cm="1">
        <f t="array" ref="CO453">+_xlfn.IFS(CN453&lt;0.8,"Cambio",CN453&lt;0.9,"Revisión de control",CN453&gt;0.89,"Se mantiene")</f>
        <v>#DIV/0!</v>
      </c>
      <c r="CP453" s="144"/>
      <c r="CQ453" s="144"/>
      <c r="CR453" s="144"/>
      <c r="CS453" s="144"/>
      <c r="CT453" s="25">
        <f t="shared" si="2133"/>
        <v>1</v>
      </c>
    </row>
    <row r="454" spans="1:98" ht="60" hidden="1" customHeight="1" x14ac:dyDescent="0.35">
      <c r="A454" s="147"/>
      <c r="B454" s="228"/>
      <c r="C454" s="148" t="s">
        <v>161</v>
      </c>
      <c r="D454" s="173"/>
      <c r="E454" s="176"/>
      <c r="F454" s="173"/>
      <c r="G454" s="208"/>
      <c r="H454" s="157"/>
      <c r="I454" s="182"/>
      <c r="J454" s="160"/>
      <c r="K454" s="160"/>
      <c r="L454" s="184"/>
      <c r="M454" s="186"/>
      <c r="N454" s="189"/>
      <c r="O454" s="192"/>
      <c r="P454" s="182"/>
      <c r="Q454" s="192"/>
      <c r="R454" s="182"/>
      <c r="S454" s="182"/>
      <c r="T454" s="182"/>
      <c r="U454" s="157"/>
      <c r="V454" s="162"/>
      <c r="W454" s="162"/>
      <c r="X454" s="194"/>
      <c r="Y454" s="160"/>
      <c r="Z454" s="160"/>
      <c r="AA454" s="164"/>
      <c r="AB454" s="164"/>
      <c r="AC454" s="164"/>
      <c r="AD454" s="195"/>
      <c r="AE454" s="157"/>
      <c r="AF454" s="158"/>
      <c r="AG454" s="157"/>
      <c r="AH454" s="157"/>
      <c r="AI454" s="158"/>
      <c r="AJ454" s="157"/>
      <c r="AK454" s="196"/>
      <c r="AL454" s="20" t="str">
        <f>CONCATENATE(J452," Control"," 3")</f>
        <v>GEFIN  Control 3</v>
      </c>
      <c r="AM454" s="22"/>
      <c r="AN454" s="22"/>
      <c r="AO454" s="22"/>
      <c r="AP454" s="22" t="str">
        <f t="shared" si="2274"/>
        <v xml:space="preserve">  a través de </v>
      </c>
      <c r="AQ454" s="20"/>
      <c r="AR454" s="20" t="str">
        <f t="shared" si="2362"/>
        <v/>
      </c>
      <c r="AS454" s="20"/>
      <c r="AT454" s="20" t="str">
        <f t="shared" si="2363"/>
        <v/>
      </c>
      <c r="AU454" s="20"/>
      <c r="AV454" s="20"/>
      <c r="AW454" s="20"/>
      <c r="AX454" s="21" t="str">
        <f t="shared" si="2370"/>
        <v/>
      </c>
      <c r="AY454" s="20" t="str">
        <f t="shared" si="2213"/>
        <v/>
      </c>
      <c r="AZ454" s="21" t="e">
        <f t="shared" si="2371"/>
        <v>#N/A</v>
      </c>
      <c r="BA454" s="20" t="str">
        <f t="shared" si="2215"/>
        <v/>
      </c>
      <c r="BB454" s="160"/>
      <c r="BC454" s="160"/>
      <c r="BD454" s="198"/>
      <c r="BE454" s="20" t="str">
        <f>CONCATENATE(J452," Acción preventiva"," 3")</f>
        <v>GEFIN  Acción preventiva 3</v>
      </c>
      <c r="BF454" s="22"/>
      <c r="BG454" s="22"/>
      <c r="BH454" s="22"/>
      <c r="BI454" s="20">
        <f t="shared" si="2367"/>
        <v>0</v>
      </c>
      <c r="BJ454" s="20"/>
      <c r="BK454" s="20"/>
      <c r="BL454" s="20"/>
      <c r="BM454" s="20"/>
      <c r="BN454" s="20"/>
      <c r="BO454" s="20"/>
      <c r="BP454" s="20"/>
      <c r="BQ454" s="20"/>
      <c r="BR454" s="20"/>
      <c r="BS454" s="20"/>
      <c r="BT454" s="20"/>
      <c r="BU454" s="20"/>
      <c r="BV454" s="200"/>
      <c r="BW454" s="37"/>
      <c r="BX454" s="37"/>
      <c r="BY454" s="37"/>
      <c r="BZ454" s="37"/>
      <c r="CA454" s="37"/>
      <c r="CB454" s="37"/>
      <c r="CC454" s="37"/>
      <c r="CD454" s="37"/>
      <c r="CE454" s="37"/>
      <c r="CF454" s="37"/>
      <c r="CG454" s="37"/>
      <c r="CH454" s="37"/>
      <c r="CI454" s="37">
        <f t="shared" si="2085"/>
        <v>0</v>
      </c>
      <c r="CJ454" s="38"/>
      <c r="CK454" s="23"/>
      <c r="CL454" s="24"/>
      <c r="CM454" s="167"/>
      <c r="CN454" s="25" t="e">
        <f t="shared" ref="CN454" si="2373">1-(CL454/CM452)</f>
        <v>#DIV/0!</v>
      </c>
      <c r="CO454" s="23" t="e" cm="1">
        <f t="array" ref="CO454">+_xlfn.IFS(CN454&lt;0.8,"Cambio",CN454&lt;0.9,"Revisión de control",CN454&gt;0.89,"Se mantiene")</f>
        <v>#DIV/0!</v>
      </c>
      <c r="CP454" s="144"/>
      <c r="CQ454" s="144"/>
      <c r="CR454" s="144"/>
      <c r="CS454" s="144"/>
      <c r="CT454" s="25">
        <f t="shared" si="2133"/>
        <v>1</v>
      </c>
    </row>
    <row r="455" spans="1:98" ht="60" hidden="1" customHeight="1" x14ac:dyDescent="0.35">
      <c r="A455" s="147"/>
      <c r="B455" s="229"/>
      <c r="C455" s="148" t="s">
        <v>161</v>
      </c>
      <c r="D455" s="174"/>
      <c r="E455" s="177"/>
      <c r="F455" s="174"/>
      <c r="G455" s="208"/>
      <c r="H455" s="157"/>
      <c r="I455" s="183"/>
      <c r="J455" s="161"/>
      <c r="K455" s="161"/>
      <c r="L455" s="184"/>
      <c r="M455" s="187"/>
      <c r="N455" s="190"/>
      <c r="O455" s="193"/>
      <c r="P455" s="183"/>
      <c r="Q455" s="193"/>
      <c r="R455" s="183"/>
      <c r="S455" s="183"/>
      <c r="T455" s="183"/>
      <c r="U455" s="157"/>
      <c r="V455" s="162"/>
      <c r="W455" s="162"/>
      <c r="X455" s="194"/>
      <c r="Y455" s="161"/>
      <c r="Z455" s="161"/>
      <c r="AA455" s="165"/>
      <c r="AB455" s="165"/>
      <c r="AC455" s="165"/>
      <c r="AD455" s="195"/>
      <c r="AE455" s="157"/>
      <c r="AF455" s="158"/>
      <c r="AG455" s="157"/>
      <c r="AH455" s="157"/>
      <c r="AI455" s="158"/>
      <c r="AJ455" s="157"/>
      <c r="AK455" s="196"/>
      <c r="AL455" s="20" t="str">
        <f>CONCATENATE(J452," Control"," 4")</f>
        <v>GEFIN  Control 4</v>
      </c>
      <c r="AM455" s="22"/>
      <c r="AN455" s="22"/>
      <c r="AO455" s="22"/>
      <c r="AP455" s="22" t="str">
        <f t="shared" si="2274"/>
        <v xml:space="preserve">  a través de </v>
      </c>
      <c r="AQ455" s="20"/>
      <c r="AR455" s="20" t="str">
        <f t="shared" si="2362"/>
        <v/>
      </c>
      <c r="AS455" s="20"/>
      <c r="AT455" s="20" t="str">
        <f t="shared" si="2363"/>
        <v/>
      </c>
      <c r="AU455" s="20"/>
      <c r="AV455" s="20"/>
      <c r="AW455" s="20"/>
      <c r="AX455" s="21" t="str">
        <f t="shared" si="2370"/>
        <v/>
      </c>
      <c r="AY455" s="20" t="str">
        <f t="shared" si="2213"/>
        <v/>
      </c>
      <c r="AZ455" s="21" t="e">
        <f t="shared" si="2371"/>
        <v>#N/A</v>
      </c>
      <c r="BA455" s="20" t="str">
        <f t="shared" si="2215"/>
        <v/>
      </c>
      <c r="BB455" s="161"/>
      <c r="BC455" s="161"/>
      <c r="BD455" s="199"/>
      <c r="BE455" s="20" t="str">
        <f>CONCATENATE(J452," Acción preventiva"," 4")</f>
        <v>GEFIN  Acción preventiva 4</v>
      </c>
      <c r="BF455" s="22"/>
      <c r="BG455" s="22"/>
      <c r="BH455" s="22"/>
      <c r="BI455" s="20">
        <f t="shared" si="2367"/>
        <v>0</v>
      </c>
      <c r="BJ455" s="20"/>
      <c r="BK455" s="20"/>
      <c r="BL455" s="20"/>
      <c r="BM455" s="20"/>
      <c r="BN455" s="20"/>
      <c r="BO455" s="20"/>
      <c r="BP455" s="20"/>
      <c r="BQ455" s="20"/>
      <c r="BR455" s="20"/>
      <c r="BS455" s="20"/>
      <c r="BT455" s="20"/>
      <c r="BU455" s="20"/>
      <c r="BV455" s="200"/>
      <c r="BW455" s="37"/>
      <c r="BX455" s="37"/>
      <c r="BY455" s="37"/>
      <c r="BZ455" s="37"/>
      <c r="CA455" s="37"/>
      <c r="CB455" s="37"/>
      <c r="CC455" s="37"/>
      <c r="CD455" s="37"/>
      <c r="CE455" s="37"/>
      <c r="CF455" s="37"/>
      <c r="CG455" s="37"/>
      <c r="CH455" s="37"/>
      <c r="CI455" s="37">
        <f t="shared" si="2085"/>
        <v>0</v>
      </c>
      <c r="CJ455" s="38"/>
      <c r="CK455" s="23"/>
      <c r="CL455" s="24"/>
      <c r="CM455" s="168"/>
      <c r="CN455" s="25" t="e">
        <f t="shared" ref="CN455" si="2374">1-(CL455/CM452)</f>
        <v>#DIV/0!</v>
      </c>
      <c r="CO455" s="23" t="e" cm="1">
        <f t="array" ref="CO455">+_xlfn.IFS(CN455&lt;0.8,"Cambio",CN455&lt;0.9,"Revisión de control",CN455&gt;0.89,"Se mantiene")</f>
        <v>#DIV/0!</v>
      </c>
      <c r="CP455" s="144"/>
      <c r="CQ455" s="144"/>
      <c r="CR455" s="144"/>
      <c r="CS455" s="144"/>
      <c r="CT455" s="25">
        <f t="shared" si="2133"/>
        <v>1</v>
      </c>
    </row>
    <row r="456" spans="1:98" ht="120" customHeight="1" x14ac:dyDescent="0.35">
      <c r="A456" s="147" t="s">
        <v>410</v>
      </c>
      <c r="B456" s="233" t="s">
        <v>164</v>
      </c>
      <c r="C456" s="148" t="s">
        <v>165</v>
      </c>
      <c r="D456" s="172" t="str">
        <f>VLOOKUP(B456,Datos!$B$65:$F$80,3,FALSE)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56" s="230" t="str">
        <f>VLOOKUP(B456,Datos!$B$65:$F$80,5,FALSE)</f>
        <v>La posibilidad de incumplir con las acciones que generen mejoramiento a los procesos, planes, programas y proyectos que impactan en la toma de decisiones en la entidad</v>
      </c>
      <c r="F456" s="172" t="str">
        <f>VLOOKUP(B456,Datos!$B$65:$F$80,4,FALSE)</f>
        <v>Desde el reporte y análisis de información y datos, la determinación de las causas probables de lo sin cumplimientos y tendencias negativas hasta la formulación de acciones correctivas, preventivas y de mejora.</v>
      </c>
      <c r="G456" s="208" t="s">
        <v>415</v>
      </c>
      <c r="H456" s="157" t="s">
        <v>1594</v>
      </c>
      <c r="I456" s="181">
        <f t="shared" ref="I456" si="2375">IF(K456="",0,1)</f>
        <v>1</v>
      </c>
      <c r="J456" s="159" t="str">
        <f t="shared" ref="J456" si="2376">CONCATENATE(C456," ",K456)</f>
        <v>SEYM 74</v>
      </c>
      <c r="K456" s="159">
        <v>74</v>
      </c>
      <c r="L456" s="184">
        <v>46150</v>
      </c>
      <c r="M456" s="185">
        <f ca="1">+TODAY()-L456</f>
        <v>1</v>
      </c>
      <c r="N456" s="236" t="s">
        <v>1570</v>
      </c>
      <c r="O456" s="191" t="s">
        <v>19</v>
      </c>
      <c r="P456" s="181">
        <f>VLOOKUP(O456,Datos!$B$20:$D$25,3,FALSE)</f>
        <v>0.2</v>
      </c>
      <c r="Q456" s="191" t="s">
        <v>32</v>
      </c>
      <c r="R456" s="181">
        <f>VLOOKUP(Q456,Datos!$C$20:$D$25,2,FALSE)</f>
        <v>0.8</v>
      </c>
      <c r="S456" s="181">
        <f t="shared" ref="S456" si="2377">+IF(P456="",R456,IF(R456="",P456,IF(P456&gt;R456,P456,R456)))</f>
        <v>0.8</v>
      </c>
      <c r="T456" s="181" t="str" cm="1">
        <f t="array" ref="T456">_xlfn.IFS(S456=P456,O456,S456=R456,Q456)</f>
        <v>El riesgo afecta la imagen de  la entidad con efecto publicitario sostenido a nivel de sector administrativo, nivel departamental o municipal</v>
      </c>
      <c r="U456" s="157" t="s">
        <v>4</v>
      </c>
      <c r="V456" s="162" t="s">
        <v>1572</v>
      </c>
      <c r="W456" s="162" t="s">
        <v>1573</v>
      </c>
      <c r="X456" s="162" t="str">
        <f t="shared" ref="X456" si="2378">CONCATENATE("Posibilidad de"," ",U456," ",V456," debido ",W456)</f>
        <v>Posibilidad de pérdida reputacional para la Agencia Nacional de Tierras, por la ejecución incompleta o inoportuna de las auditorías contempladas en el Plan Anual de Auditoría Interna debido debido a la ausencia de una visión clara y de compromiso de la Alta Dirección respecto de la relevancia del Plan como instrumento de control y mejora institucional</v>
      </c>
      <c r="Y456" s="159" t="s">
        <v>211</v>
      </c>
      <c r="Z456" s="159" t="s">
        <v>214</v>
      </c>
      <c r="AA456" s="201" t="s">
        <v>257</v>
      </c>
      <c r="AB456" s="201" t="s">
        <v>1202</v>
      </c>
      <c r="AC456" s="201" t="s">
        <v>1079</v>
      </c>
      <c r="AD456" s="195">
        <v>103</v>
      </c>
      <c r="AE456" s="157" t="str">
        <f t="shared" ref="AE456" si="2379">IF(AD456&lt;=0,"",IF(AD456&lt;=2,"Muy Baja",IF(AD456&lt;=24,"Baja",IF(AD456&lt;=500,"Media",IF(AD456&lt;=5000,"Alta","Muy Alta")))))</f>
        <v>Media</v>
      </c>
      <c r="AF456" s="158">
        <f t="shared" ref="AF456" si="2380">IF(AE456="","",IF(AE456="Muy Baja",0.2,IF(AE456="Baja",0.4,IF(AE456="Media",0.6,IF(AE456="Alta",0.8,IF(AE456="Muy Alta",1,))))))</f>
        <v>0.6</v>
      </c>
      <c r="AG456" s="158" t="str">
        <f t="shared" ref="AG456" si="2381">+T456</f>
        <v>El riesgo afecta la imagen de  la entidad con efecto publicitario sostenido a nivel de sector administrativo, nivel departamental o municipal</v>
      </c>
      <c r="AH456" s="157" t="str" cm="1">
        <f t="array" ref="AH456">_xlfn.IFS(AG456=Datos!$C$6,"Leve",AG456=Datos!$D$6,"Leve",AG456=Datos!$C$7,"Menor",AG456=Datos!$D$7,"Menor",AG456=Datos!$C$8,"Moderado",AG456=Datos!$D$8,"Moderado",AG456=Datos!$C$9,"Mayor",AG456=Datos!$D$9,"Mayor",AG456=Datos!$C$10,"Catastrófico",AG456=Datos!$D$10,"Catastrófico")</f>
        <v>Mayor</v>
      </c>
      <c r="AI456" s="158">
        <f t="shared" ref="AI456" si="2382">IF(AH456="","",IF(AH456="Leve",0.2,IF(AH456="Menor",0.4,IF(AH456="Moderado",0.6,IF(AH456="Mayor",0.8,IF(AH456="Catastrófico",1,))))))</f>
        <v>0.8</v>
      </c>
      <c r="AJ456" s="157" t="str">
        <f t="shared" ref="AJ456" si="2383">IF(OR(AND(AE456="Muy Baja",AH456="Leve"),AND(AE456="Muy Baja",AH456="Menor"),AND(AE456="Baja",AH456="Leve")),"Bajo",IF(OR(AND(AE456="Muy baja",AH456="Moderado"),AND(AE456="Baja",AH456="Menor"),AND(AE456="Baja",AH456="Moderado"),AND(AE456="Media",AH456="Leve"),AND(AE456="Media",AH456="Menor"),AND(AE456="Media",AH456="Moderado"),AND(AE456="Alta",AH456="Leve"),AND(AE456="Alta",AH456="Menor")),"Moderado",IF(OR(AND(AE456="Muy Baja",AH456="Mayor"),AND(AE456="Baja",AH456="Mayor"),AND(AE456="Media",AH456="Mayor"),AND(AE456="Alta",AH456="Moderado"),AND(AE456="Alta",AH456="Mayor"),AND(AE456="Muy Alta",AH456="Leve"),AND(AE456="Muy Alta",AH456="Menor"),AND(AE456="Muy Alta",AH456="Moderado"),AND(AE456="Muy Alta",AH456="Mayor")),"Alto",IF(OR(AND(AE456="Muy Baja",AH456="Catastrófico"),AND(AE456="Baja",AH456="Catastrófico"),AND(AE456="Media",AH456="Catastrófico"),AND(AE456="Alta",AH456="Catastrófico"),AND(AE456="Muy Alta",AH456="Catastrófico")),"Extremo",""))))</f>
        <v>Alto</v>
      </c>
      <c r="AK456" s="196" t="str" cm="1">
        <f t="array" ref="AK456">_xlfn.IFS(AJ456="Bajo","Aceptar",AJ456="Moderado","Reducir",AJ456="Alto","Reducir",AJ456="Extremo","Reducir")</f>
        <v>Reducir</v>
      </c>
      <c r="AL456" s="20" t="str">
        <f>CONCATENATE(J456," Control"," 1")</f>
        <v>SEYM 74 Control 1</v>
      </c>
      <c r="AM456" s="22" t="s">
        <v>1565</v>
      </c>
      <c r="AN456" s="22" t="s">
        <v>1576</v>
      </c>
      <c r="AO456" s="22" t="s">
        <v>1577</v>
      </c>
      <c r="AP456" s="22" t="str">
        <f>CONCATENATE(AM456," ",AN456," a través de ",AO456)</f>
        <v>El JEFE DE OFICINA DE CONTROL verifica que el borrador del Plan Anual de Auditoría Interna (PAAI), elaborado por el funcionario designado para la siguiente vigencia, cumpla íntegramente con los lineamientos establecidos por el Departamento Administrativo de la Función Pública (DAFP) para la formulación de un plan basado en riesgos. a través de la propuesta anual Plan Anual de Auditoría Interna (PAAI). Esta verificación incluye: (i) la inclusión del universo de auditoría, (ii) la aplicación de la matriz de priorización con criterios y pesos, (iii) la definición del ciclo de rotación según los niveles de criticidad, (iv) la consignación de las necesidades de recursos humanos, OPSP, viáticos y tiempos, (v) la asignación proporcional de recursos, y (vi) la coherencia entre el cronograma, la carga de trabajo y la disponibilidad presupuestal.
Si el borrador cumple con los criterios establecidos, se somete a aprobación del Comité Institucional de Coordinación de Control Interno (CICCI).
Si no cumple con los criterios, se devuelve mediante correo electrónico al funcionario responsable, con las observaciones correspondientes, para su ajuste.</v>
      </c>
      <c r="AQ456" s="20" t="s">
        <v>53</v>
      </c>
      <c r="AR456" s="20" t="str">
        <f t="shared" ref="AR456:AR475" si="2384">IF(OR(AQ456="Preventivo",AQ456="Detectivo"),"Probabilidad",IF(AQ456="Correctivo","Impacto",""))</f>
        <v>Probabilidad</v>
      </c>
      <c r="AS456" s="20" t="s">
        <v>56</v>
      </c>
      <c r="AT456" s="20" t="str">
        <f t="shared" ref="AT456:AT475" si="2385">IF(AND(AQ456="Preventivo",AS456="Automático"),"50%",IF(AND(AQ456="Preventivo",AS456="Manual"),"40%",IF(AND(AQ456="Detectivo",AS456="Automático"),"40%",IF(AND(AQ456="Detectivo",AS456="Manual"),"30%",IF(AND(AQ456="Correctivo",AS456="Automático"),"35%",IF(AND(AQ456="Correctivo",AS456="Manual"),"25%",""))))))</f>
        <v>40%</v>
      </c>
      <c r="AU456" s="20" t="s">
        <v>1</v>
      </c>
      <c r="AV456" s="20" t="s">
        <v>2</v>
      </c>
      <c r="AW456" s="20" t="s">
        <v>3</v>
      </c>
      <c r="AX456" s="21">
        <f t="shared" ref="AX456" si="2386">+IF(AR456="Probabilidad",AF456-(AF456*AT456),AF456)</f>
        <v>0.36</v>
      </c>
      <c r="AY456" s="20" t="str">
        <f t="shared" si="2213"/>
        <v>Baja</v>
      </c>
      <c r="AZ456" s="21">
        <f t="shared" ref="AZ456" si="2387">+IF(AR456="Impacto",AI456-(AI456*AT456),AI456)</f>
        <v>0.8</v>
      </c>
      <c r="BA456" s="20" t="str">
        <f t="shared" si="2215"/>
        <v>Mayor</v>
      </c>
      <c r="BB456" s="159" t="str">
        <f t="shared" ref="BB456" si="2388">IF(OR(AND(AY459="Muy Baja",BA459="Leve"),AND(AY459="Muy Baja",BA459="Menor"),AND(AY459="Baja",BA459="Leve")),"Bajo",IF(OR(AND(AY459="Muy baja",BA459="Moderado"),AND(AY459="Baja",BA459="Menor"),AND(AY459="Baja",BA459="Moderado"),AND(AY459="Media",BA459="Leve"),AND(AY459="Media",BA459="Menor"),AND(AY459="Media",BA459="Moderado"),AND(AY459="Alta",BA459="Leve"),AND(AY459="Alta",BA459="Menor")),"Moderado",IF(OR(AND(AY459="Muy Baja",BA459="Mayor"),AND(AY459="Baja",BA459="Mayor"),AND(AY459="Media",BA459="Mayor"),AND(AY459="Alta",BA459="Moderado"),AND(AY459="Alta",BA459="Mayor"),AND(AY459="Muy Alta",BA459="Leve"),AND(AY459="Muy Alta",BA459="Menor"),AND(AY459="Muy Alta",BA459="Moderado"),AND(AY459="Muy Alta",BA459="Mayor")),"Alto",IF(OR(AND(AY459="Muy Baja",BA459="Catastrófico"),AND(AY459="Baja",BA459="Catastrófico"),AND(AY459="Media",BA459="Catastrófico"),AND(AY459="Alta",BA459="Catastrófico"),AND(AY459="Muy Alta",BA459="Catastrófico")),"Extremo",""))))</f>
        <v>Moderado</v>
      </c>
      <c r="BC456" s="159" t="str" cm="1">
        <f t="array" ref="BC456">_xlfn.IFS(BB456="Bajo","Aceptar",BB456="Moderado","Reducir",BB456="Alto","Reducir",BB456="Extremo","Reducir")</f>
        <v>Reducir</v>
      </c>
      <c r="BD456" s="197" t="str" cm="1">
        <f t="array" ref="BD456">_xlfn.IFS(BC456="Aceptar","No",BC456="Reducir","Si")</f>
        <v>Si</v>
      </c>
      <c r="BE456" s="20" t="str">
        <f>CONCATENATE(J456," Acción preventiva"," 1")</f>
        <v>SEYM 74 Acción preventiva 1</v>
      </c>
      <c r="BF456" s="22" t="s">
        <v>412</v>
      </c>
      <c r="BG456" s="22" t="s">
        <v>418</v>
      </c>
      <c r="BH456" s="22" t="s">
        <v>419</v>
      </c>
      <c r="BI456" s="20">
        <f t="shared" ref="BI456:BI475" si="2389">+SUM(BJ456:BU456)</f>
        <v>1</v>
      </c>
      <c r="BJ456" s="20"/>
      <c r="BK456" s="20"/>
      <c r="BL456" s="20"/>
      <c r="BM456" s="20"/>
      <c r="BN456" s="20"/>
      <c r="BO456" s="20"/>
      <c r="BP456" s="20"/>
      <c r="BQ456" s="20"/>
      <c r="BR456" s="20"/>
      <c r="BS456" s="20"/>
      <c r="BT456" s="20">
        <v>1</v>
      </c>
      <c r="BU456" s="20"/>
      <c r="BV456" s="200">
        <f t="shared" si="2108"/>
        <v>0</v>
      </c>
      <c r="BW456" s="37"/>
      <c r="BX456" s="37"/>
      <c r="BY456" s="37"/>
      <c r="BZ456" s="37"/>
      <c r="CA456" s="37"/>
      <c r="CB456" s="37"/>
      <c r="CC456" s="37"/>
      <c r="CD456" s="37"/>
      <c r="CE456" s="37"/>
      <c r="CF456" s="37"/>
      <c r="CG456" s="37"/>
      <c r="CH456" s="37"/>
      <c r="CI456" s="37">
        <f t="shared" si="2085"/>
        <v>0</v>
      </c>
      <c r="CJ456" s="38"/>
      <c r="CK456" s="23"/>
      <c r="CL456" s="24"/>
      <c r="CM456" s="166">
        <f t="shared" ref="CM456" si="2390">+AD456</f>
        <v>103</v>
      </c>
      <c r="CN456" s="25">
        <f t="shared" ref="CN456" si="2391">1-(CL456/CM456)</f>
        <v>1</v>
      </c>
      <c r="CO456" s="23" t="str" cm="1">
        <f t="array" ref="CO456">+_xlfn.IFS(CN456&lt;0.8,"Cambio",CN456&lt;0.9,"Revisión de control",CN456&gt;0.89,"Se mantiene")</f>
        <v>Se mantiene</v>
      </c>
      <c r="CP456" s="144"/>
      <c r="CQ456" s="144"/>
      <c r="CR456" s="144"/>
      <c r="CS456" s="144"/>
      <c r="CT456" s="25">
        <f t="shared" ref="CT456:CT463" si="2392">(_xlfn.IFS(CK456="",1,CK456="SI",0)+_xlfn.IFS(CP456="",1,CP456="SI",1,CP456="NO",0)+_xlfn.IFS(CQ456="",1,CQ456="SI",1,CQ456="NO",0)+_xlfn.IFS(CR456="",1,CR456="SI",1,CR456="NO",0)+_xlfn.IFS(CS456="",1,CS456="SI",1,CS456="NO",0))/5</f>
        <v>1</v>
      </c>
    </row>
    <row r="457" spans="1:98" ht="120" customHeight="1" x14ac:dyDescent="0.35">
      <c r="A457" s="147" t="s">
        <v>410</v>
      </c>
      <c r="B457" s="234"/>
      <c r="C457" s="148" t="s">
        <v>165</v>
      </c>
      <c r="D457" s="173"/>
      <c r="E457" s="231"/>
      <c r="F457" s="173"/>
      <c r="G457" s="208"/>
      <c r="H457" s="157"/>
      <c r="I457" s="182"/>
      <c r="J457" s="160"/>
      <c r="K457" s="160"/>
      <c r="L457" s="184"/>
      <c r="M457" s="186"/>
      <c r="N457" s="237"/>
      <c r="O457" s="192"/>
      <c r="P457" s="182"/>
      <c r="Q457" s="192"/>
      <c r="R457" s="182"/>
      <c r="S457" s="182"/>
      <c r="T457" s="182"/>
      <c r="U457" s="157"/>
      <c r="V457" s="162"/>
      <c r="W457" s="162"/>
      <c r="X457" s="162"/>
      <c r="Y457" s="160"/>
      <c r="Z457" s="160"/>
      <c r="AA457" s="202"/>
      <c r="AB457" s="202"/>
      <c r="AC457" s="202"/>
      <c r="AD457" s="195"/>
      <c r="AE457" s="157"/>
      <c r="AF457" s="158"/>
      <c r="AG457" s="157"/>
      <c r="AH457" s="157"/>
      <c r="AI457" s="158"/>
      <c r="AJ457" s="157"/>
      <c r="AK457" s="196"/>
      <c r="AL457" s="20" t="str">
        <f>CONCATENATE(J456," Control"," 2")</f>
        <v>SEYM 74 Control 2</v>
      </c>
      <c r="AM457" s="22" t="s">
        <v>1565</v>
      </c>
      <c r="AN457" s="22" t="s">
        <v>1578</v>
      </c>
      <c r="AO457" s="22" t="s">
        <v>1579</v>
      </c>
      <c r="AP457" s="22" t="str">
        <f>CONCATENATE(AM457," ",AN457," a través del ",AO457)</f>
        <v>El JEFE DE OFICINA DE CONTROL verifica que los recursos necesarios para la ejecución de las actividades del Plan Anual de Auditoría Interna (PAAI) hayan sido incluidos a través del anteproyecto de presupuesto anual de la entidad. Esta verificación comprende: (i) que las actividades del PAAI estén debidamente programadas y financiadas, y (ii) que existan apropiaciones suficientes en los rubros de Orden de Prestación de Servicios Profesionales (OPSP), comisiones y viáticos.
Si se detecta desfinanciación, se solicita a la Dirección General, a la Secretaría General y a la Subdirección Administrativa y Financiera la reasignación o gestión de los recursos requeridos. En caso de que persista la insuficiencia presupuestal, se ajustarán las actividades del PAAI conforme al presupuesto efectivamente aprobado.
Si no se detecta desfinanciación, el Plan se somete al Comité Institucional de Coordinación de Control Interno (CICCI) para su aprobación.</v>
      </c>
      <c r="AQ457" s="20" t="s">
        <v>53</v>
      </c>
      <c r="AR457" s="20" t="str">
        <f t="shared" si="2384"/>
        <v>Probabilidad</v>
      </c>
      <c r="AS457" s="20" t="s">
        <v>56</v>
      </c>
      <c r="AT457" s="20" t="str">
        <f t="shared" si="2385"/>
        <v>40%</v>
      </c>
      <c r="AU457" s="20" t="s">
        <v>1</v>
      </c>
      <c r="AV457" s="20" t="s">
        <v>2</v>
      </c>
      <c r="AW457" s="20" t="s">
        <v>3</v>
      </c>
      <c r="AX457" s="21">
        <f t="shared" ref="AX457:AX459" si="2393">+IF(AR457="Probabilidad",AX456-(AX456*AT457),AX456)</f>
        <v>0.216</v>
      </c>
      <c r="AY457" s="20" t="str">
        <f t="shared" si="2213"/>
        <v>Baja</v>
      </c>
      <c r="AZ457" s="21">
        <f t="shared" ref="AZ457:AZ459" si="2394">+IF(AR457="Impacto",AZ456-(AZ456*AT457),AZ456)</f>
        <v>0.8</v>
      </c>
      <c r="BA457" s="20" t="str">
        <f t="shared" si="2215"/>
        <v>Mayor</v>
      </c>
      <c r="BB457" s="160"/>
      <c r="BC457" s="160"/>
      <c r="BD457" s="198"/>
      <c r="BE457" s="20" t="str">
        <f>CONCATENATE(J456," Acción preventiva"," 2")</f>
        <v>SEYM 74 Acción preventiva 2</v>
      </c>
      <c r="BF457" s="22" t="s">
        <v>412</v>
      </c>
      <c r="BG457" s="22" t="s">
        <v>1592</v>
      </c>
      <c r="BH457" s="22" t="s">
        <v>421</v>
      </c>
      <c r="BI457" s="20">
        <f t="shared" si="2389"/>
        <v>1</v>
      </c>
      <c r="BJ457" s="20"/>
      <c r="BK457" s="20"/>
      <c r="BL457" s="20"/>
      <c r="BM457" s="20"/>
      <c r="BN457" s="20"/>
      <c r="BO457" s="20"/>
      <c r="BP457" s="20"/>
      <c r="BQ457" s="20"/>
      <c r="BR457" s="20"/>
      <c r="BS457" s="20"/>
      <c r="BT457" s="20">
        <v>1</v>
      </c>
      <c r="BU457" s="20"/>
      <c r="BV457" s="200"/>
      <c r="BW457" s="37"/>
      <c r="BX457" s="37"/>
      <c r="BY457" s="37"/>
      <c r="BZ457" s="37"/>
      <c r="CA457" s="37"/>
      <c r="CB457" s="37"/>
      <c r="CC457" s="37"/>
      <c r="CD457" s="37"/>
      <c r="CE457" s="37"/>
      <c r="CF457" s="37"/>
      <c r="CG457" s="37"/>
      <c r="CH457" s="37"/>
      <c r="CI457" s="37">
        <f t="shared" si="2085"/>
        <v>0</v>
      </c>
      <c r="CJ457" s="38"/>
      <c r="CK457" s="23"/>
      <c r="CL457" s="24"/>
      <c r="CM457" s="167"/>
      <c r="CN457" s="25">
        <f t="shared" ref="CN457" si="2395">1-(CL457/CM456)</f>
        <v>1</v>
      </c>
      <c r="CO457" s="23" t="str" cm="1">
        <f t="array" ref="CO457">+_xlfn.IFS(CN457&lt;0.8,"Cambio",CN457&lt;0.9,"Revisión de control",CN457&gt;0.89,"Se mantiene")</f>
        <v>Se mantiene</v>
      </c>
      <c r="CP457" s="144"/>
      <c r="CQ457" s="144"/>
      <c r="CR457" s="144"/>
      <c r="CS457" s="144"/>
      <c r="CT457" s="25">
        <f t="shared" si="2392"/>
        <v>1</v>
      </c>
    </row>
    <row r="458" spans="1:98" ht="90" customHeight="1" x14ac:dyDescent="0.35">
      <c r="A458" s="147" t="s">
        <v>410</v>
      </c>
      <c r="B458" s="234"/>
      <c r="C458" s="148" t="s">
        <v>165</v>
      </c>
      <c r="D458" s="173"/>
      <c r="E458" s="231"/>
      <c r="F458" s="173"/>
      <c r="G458" s="208"/>
      <c r="H458" s="157"/>
      <c r="I458" s="182"/>
      <c r="J458" s="160"/>
      <c r="K458" s="160"/>
      <c r="L458" s="184"/>
      <c r="M458" s="186"/>
      <c r="N458" s="237"/>
      <c r="O458" s="192"/>
      <c r="P458" s="182"/>
      <c r="Q458" s="192"/>
      <c r="R458" s="182"/>
      <c r="S458" s="182"/>
      <c r="T458" s="182"/>
      <c r="U458" s="157"/>
      <c r="V458" s="162"/>
      <c r="W458" s="162"/>
      <c r="X458" s="162"/>
      <c r="Y458" s="160"/>
      <c r="Z458" s="160"/>
      <c r="AA458" s="202"/>
      <c r="AB458" s="202"/>
      <c r="AC458" s="202"/>
      <c r="AD458" s="195"/>
      <c r="AE458" s="157"/>
      <c r="AF458" s="158"/>
      <c r="AG458" s="157"/>
      <c r="AH458" s="157"/>
      <c r="AI458" s="158"/>
      <c r="AJ458" s="157"/>
      <c r="AK458" s="196"/>
      <c r="AL458" s="20" t="str">
        <f>CONCATENATE(J456," Control"," 3")</f>
        <v>SEYM 74 Control 3</v>
      </c>
      <c r="AM458" s="22" t="s">
        <v>1565</v>
      </c>
      <c r="AN458" s="22" t="s">
        <v>1580</v>
      </c>
      <c r="AO458" s="22" t="s">
        <v>1581</v>
      </c>
      <c r="AP458" s="22" t="str">
        <f>CONCATENATE(AM458," ",AN458," a través del ",AO458)</f>
        <v>El JEFE DE OFICINA DE CONTROL verifica la ejecución del Plan Anual de Auditoría Interna (PAAI) se esté desarrollando conforme a lo planeado a través del Plan Anual de Auditoría Interna (PAAI) trimestralmente con el análisis del cumplimiento de metas, porcentajes de ejecución, desviaciones y requerimientos de apoyo.
Si se identifican desviaciones en la ejecución, se informa al Comité Institucional de Coordinación de Control Interno (CICCI), dejando constancia en acta firmada por los miembros del comité sobre los compromisos asumidos y los plazos definidos para su corrección.
Si no se presentan desviaciones, se remite al CICCI un informe de avance y ejecución del PAA.</v>
      </c>
      <c r="AQ458" s="20" t="s">
        <v>54</v>
      </c>
      <c r="AR458" s="20" t="str">
        <f t="shared" si="2384"/>
        <v>Probabilidad</v>
      </c>
      <c r="AS458" s="20" t="s">
        <v>56</v>
      </c>
      <c r="AT458" s="20" t="str">
        <f t="shared" si="2385"/>
        <v>30%</v>
      </c>
      <c r="AU458" s="20" t="s">
        <v>1</v>
      </c>
      <c r="AV458" s="20" t="s">
        <v>2</v>
      </c>
      <c r="AW458" s="20" t="s">
        <v>3</v>
      </c>
      <c r="AX458" s="21">
        <f t="shared" si="2393"/>
        <v>0.1512</v>
      </c>
      <c r="AY458" s="20" t="str">
        <f t="shared" si="2213"/>
        <v>Muy Baja</v>
      </c>
      <c r="AZ458" s="21">
        <f t="shared" si="2394"/>
        <v>0.8</v>
      </c>
      <c r="BA458" s="20" t="str">
        <f t="shared" si="2215"/>
        <v>Mayor</v>
      </c>
      <c r="BB458" s="160"/>
      <c r="BC458" s="160"/>
      <c r="BD458" s="198"/>
      <c r="BE458" s="20" t="str">
        <f>CONCATENATE(J456," Acción preventiva"," 3")</f>
        <v>SEYM 74 Acción preventiva 3</v>
      </c>
      <c r="BF458" s="22"/>
      <c r="BG458" s="22"/>
      <c r="BH458" s="22"/>
      <c r="BI458" s="20">
        <f t="shared" si="2389"/>
        <v>0</v>
      </c>
      <c r="BJ458" s="20"/>
      <c r="BK458" s="20"/>
      <c r="BL458" s="20"/>
      <c r="BM458" s="20"/>
      <c r="BN458" s="20"/>
      <c r="BO458" s="20"/>
      <c r="BP458" s="20"/>
      <c r="BQ458" s="20"/>
      <c r="BR458" s="20"/>
      <c r="BS458" s="20"/>
      <c r="BT458" s="20"/>
      <c r="BU458" s="20"/>
      <c r="BV458" s="200"/>
      <c r="BW458" s="37"/>
      <c r="BX458" s="37"/>
      <c r="BY458" s="37"/>
      <c r="BZ458" s="37"/>
      <c r="CA458" s="37"/>
      <c r="CB458" s="37"/>
      <c r="CC458" s="37"/>
      <c r="CD458" s="37"/>
      <c r="CE458" s="37"/>
      <c r="CF458" s="37"/>
      <c r="CG458" s="37"/>
      <c r="CH458" s="37"/>
      <c r="CI458" s="37">
        <f t="shared" si="2085"/>
        <v>0</v>
      </c>
      <c r="CJ458" s="38"/>
      <c r="CK458" s="23"/>
      <c r="CL458" s="24"/>
      <c r="CM458" s="167"/>
      <c r="CN458" s="25">
        <f t="shared" ref="CN458" si="2396">1-(CL458/CM456)</f>
        <v>1</v>
      </c>
      <c r="CO458" s="23" t="str" cm="1">
        <f t="array" ref="CO458">+_xlfn.IFS(CN458&lt;0.8,"Cambio",CN458&lt;0.9,"Revisión de control",CN458&gt;0.89,"Se mantiene")</f>
        <v>Se mantiene</v>
      </c>
      <c r="CP458" s="144"/>
      <c r="CQ458" s="144"/>
      <c r="CR458" s="144"/>
      <c r="CS458" s="144"/>
      <c r="CT458" s="25">
        <f t="shared" si="2392"/>
        <v>1</v>
      </c>
    </row>
    <row r="459" spans="1:98" ht="60" customHeight="1" x14ac:dyDescent="0.35">
      <c r="A459" s="147" t="s">
        <v>410</v>
      </c>
      <c r="B459" s="235"/>
      <c r="C459" s="148" t="s">
        <v>165</v>
      </c>
      <c r="D459" s="174"/>
      <c r="E459" s="232"/>
      <c r="F459" s="174"/>
      <c r="G459" s="208"/>
      <c r="H459" s="157"/>
      <c r="I459" s="183"/>
      <c r="J459" s="161"/>
      <c r="K459" s="161"/>
      <c r="L459" s="184"/>
      <c r="M459" s="187"/>
      <c r="N459" s="238"/>
      <c r="O459" s="193"/>
      <c r="P459" s="183"/>
      <c r="Q459" s="193"/>
      <c r="R459" s="183"/>
      <c r="S459" s="183"/>
      <c r="T459" s="183"/>
      <c r="U459" s="157"/>
      <c r="V459" s="162"/>
      <c r="W459" s="162"/>
      <c r="X459" s="162"/>
      <c r="Y459" s="161"/>
      <c r="Z459" s="161"/>
      <c r="AA459" s="203"/>
      <c r="AB459" s="203"/>
      <c r="AC459" s="203"/>
      <c r="AD459" s="195"/>
      <c r="AE459" s="157"/>
      <c r="AF459" s="158"/>
      <c r="AG459" s="157"/>
      <c r="AH459" s="157"/>
      <c r="AI459" s="158"/>
      <c r="AJ459" s="157"/>
      <c r="AK459" s="196"/>
      <c r="AL459" s="20" t="str">
        <f>CONCATENATE(J456," Control"," 4")</f>
        <v>SEYM 74 Control 4</v>
      </c>
      <c r="AM459" s="22" t="s">
        <v>1582</v>
      </c>
      <c r="AN459" s="22" t="s">
        <v>1583</v>
      </c>
      <c r="AO459" s="22" t="s">
        <v>1584</v>
      </c>
      <c r="AP459" s="22" t="str">
        <f>CONCATENATE(AM459," ",AN459," a través de ",AO459)</f>
        <v>El COMITÉ INSTITUCIONAL DE COORDINACIÓN DE CONTROL INTERNO - CICCI aprueba las modificaciones del Plan Anual de Auditorías a través de la actualización de este, con base a los argumentos técnicos que presenta la Oficina de Control Interno</v>
      </c>
      <c r="AQ459" s="20" t="s">
        <v>55</v>
      </c>
      <c r="AR459" s="20" t="str">
        <f t="shared" si="2384"/>
        <v>Impacto</v>
      </c>
      <c r="AS459" s="20" t="s">
        <v>56</v>
      </c>
      <c r="AT459" s="20" t="str">
        <f t="shared" si="2385"/>
        <v>25%</v>
      </c>
      <c r="AU459" s="20" t="s">
        <v>1</v>
      </c>
      <c r="AV459" s="20" t="s">
        <v>2</v>
      </c>
      <c r="AW459" s="20" t="s">
        <v>3</v>
      </c>
      <c r="AX459" s="21">
        <f t="shared" si="2393"/>
        <v>0.1512</v>
      </c>
      <c r="AY459" s="20" t="str">
        <f t="shared" si="2213"/>
        <v>Muy Baja</v>
      </c>
      <c r="AZ459" s="21">
        <f t="shared" si="2394"/>
        <v>0.60000000000000009</v>
      </c>
      <c r="BA459" s="20" t="str">
        <f t="shared" si="2215"/>
        <v>Moderado</v>
      </c>
      <c r="BB459" s="161"/>
      <c r="BC459" s="161"/>
      <c r="BD459" s="199"/>
      <c r="BE459" s="20" t="str">
        <f>CONCATENATE(J456," Acción preventiva"," 4")</f>
        <v>SEYM 74 Acción preventiva 4</v>
      </c>
      <c r="BF459" s="22"/>
      <c r="BG459" s="22"/>
      <c r="BH459" s="22"/>
      <c r="BI459" s="20">
        <f t="shared" si="2389"/>
        <v>0</v>
      </c>
      <c r="BJ459" s="20"/>
      <c r="BK459" s="20"/>
      <c r="BL459" s="20"/>
      <c r="BM459" s="20"/>
      <c r="BN459" s="20"/>
      <c r="BO459" s="20"/>
      <c r="BP459" s="20"/>
      <c r="BQ459" s="20"/>
      <c r="BR459" s="20"/>
      <c r="BS459" s="20"/>
      <c r="BT459" s="20"/>
      <c r="BU459" s="20"/>
      <c r="BV459" s="200"/>
      <c r="BW459" s="37"/>
      <c r="BX459" s="37"/>
      <c r="BY459" s="37"/>
      <c r="BZ459" s="37"/>
      <c r="CA459" s="37"/>
      <c r="CB459" s="37"/>
      <c r="CC459" s="37"/>
      <c r="CD459" s="37"/>
      <c r="CE459" s="37"/>
      <c r="CF459" s="37"/>
      <c r="CG459" s="37"/>
      <c r="CH459" s="37"/>
      <c r="CI459" s="37">
        <f t="shared" si="2085"/>
        <v>0</v>
      </c>
      <c r="CJ459" s="38"/>
      <c r="CK459" s="23"/>
      <c r="CL459" s="24"/>
      <c r="CM459" s="168"/>
      <c r="CN459" s="25">
        <f t="shared" ref="CN459" si="2397">1-(CL459/CM456)</f>
        <v>1</v>
      </c>
      <c r="CO459" s="23" t="str" cm="1">
        <f t="array" ref="CO459">+_xlfn.IFS(CN459&lt;0.8,"Cambio",CN459&lt;0.9,"Revisión de control",CN459&gt;0.89,"Se mantiene")</f>
        <v>Se mantiene</v>
      </c>
      <c r="CP459" s="144"/>
      <c r="CQ459" s="144"/>
      <c r="CR459" s="144"/>
      <c r="CS459" s="144"/>
      <c r="CT459" s="25">
        <f t="shared" si="2392"/>
        <v>1</v>
      </c>
    </row>
    <row r="460" spans="1:98" ht="60" customHeight="1" x14ac:dyDescent="0.35">
      <c r="A460" s="147" t="s">
        <v>410</v>
      </c>
      <c r="B460" s="233" t="s">
        <v>164</v>
      </c>
      <c r="C460" s="148" t="s">
        <v>165</v>
      </c>
      <c r="D460" s="172" t="str">
        <f>VLOOKUP(B460,Datos!$B$65:$F$80,3,FALSE)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0" s="230" t="str">
        <f>VLOOKUP(B460,Datos!$B$65:$F$80,5,FALSE)</f>
        <v>La posibilidad de incumplir con las acciones que generen mejoramiento a los procesos, planes, programas y proyectos que impactan en la toma de decisiones en la entidad</v>
      </c>
      <c r="F460" s="172" t="str">
        <f>VLOOKUP(B460,Datos!$B$65:$F$80,4,FALSE)</f>
        <v>Desde el reporte y análisis de información y datos, la determinación de las causas probables de lo sin cumplimientos y tendencias negativas hasta la formulación de acciones correctivas, preventivas y de mejora.</v>
      </c>
      <c r="G460" s="208" t="s">
        <v>415</v>
      </c>
      <c r="H460" s="157" t="s">
        <v>1594</v>
      </c>
      <c r="I460" s="181">
        <f t="shared" ref="I460" si="2398">IF(K460="",0,1)</f>
        <v>1</v>
      </c>
      <c r="J460" s="159" t="str">
        <f t="shared" ref="J460" si="2399">CONCATENATE(C460," ",K460)</f>
        <v>SEYM 75</v>
      </c>
      <c r="K460" s="159">
        <v>75</v>
      </c>
      <c r="L460" s="184">
        <v>46150</v>
      </c>
      <c r="M460" s="185">
        <f ca="1">+TODAY()-L460</f>
        <v>1</v>
      </c>
      <c r="N460" s="236" t="s">
        <v>1571</v>
      </c>
      <c r="O460" s="191" t="s">
        <v>19</v>
      </c>
      <c r="P460" s="181">
        <f>VLOOKUP(O460,Datos!$B$20:$D$25,3,FALSE)</f>
        <v>0.2</v>
      </c>
      <c r="Q460" s="191" t="s">
        <v>32</v>
      </c>
      <c r="R460" s="181">
        <f>VLOOKUP(Q460,Datos!$C$20:$D$25,2,FALSE)</f>
        <v>0.8</v>
      </c>
      <c r="S460" s="181">
        <f t="shared" ref="S460" si="2400">+IF(P460="",R460,IF(R460="",P460,IF(P460&gt;R460,P460,R460)))</f>
        <v>0.8</v>
      </c>
      <c r="T460" s="181" t="str" cm="1">
        <f t="array" ref="T460">_xlfn.IFS(S460=P460,O460,S460=R460,Q460)</f>
        <v>El riesgo afecta la imagen de  la entidad con efecto publicitario sostenido a nivel de sector administrativo, nivel departamental o municipal</v>
      </c>
      <c r="U460" s="157" t="s">
        <v>4</v>
      </c>
      <c r="V460" s="162" t="s">
        <v>1575</v>
      </c>
      <c r="W460" s="162" t="s">
        <v>1574</v>
      </c>
      <c r="X460" s="162" t="str">
        <f t="shared" ref="X460" si="2401">CONCATENATE("Posibilidad de"," ",U460," ",V460," debido ",W460)</f>
        <v>Posibilidad de pérdida reputacional en apertura de procesos sancionatorios y restricciones presupuestales para la Agencia Nacional de Tierras, por la presentación extemporánea de los informes de ley que origina hallazgos de incumplimiento ante los organismos de control debido al desconocimiento de los plazos y requisitos normativos que rigen cada reporte por el talento humano especializado para elaborar los informes o insuficiencia de este, además de la novedad en la entrega tardía o incompleta de la información soporte por parte de las dependencias responsables</v>
      </c>
      <c r="Y460" s="159" t="s">
        <v>211</v>
      </c>
      <c r="Z460" s="159" t="s">
        <v>214</v>
      </c>
      <c r="AA460" s="201" t="s">
        <v>257</v>
      </c>
      <c r="AB460" s="201" t="s">
        <v>1202</v>
      </c>
      <c r="AC460" s="201" t="s">
        <v>1079</v>
      </c>
      <c r="AD460" s="195">
        <v>17</v>
      </c>
      <c r="AE460" s="157" t="str">
        <f t="shared" ref="AE460" si="2402">IF(AD460&lt;=0,"",IF(AD460&lt;=2,"Muy Baja",IF(AD460&lt;=24,"Baja",IF(AD460&lt;=500,"Media",IF(AD460&lt;=5000,"Alta","Muy Alta")))))</f>
        <v>Baja</v>
      </c>
      <c r="AF460" s="158">
        <f t="shared" ref="AF460" si="2403">IF(AE460="","",IF(AE460="Muy Baja",0.2,IF(AE460="Baja",0.4,IF(AE460="Media",0.6,IF(AE460="Alta",0.8,IF(AE460="Muy Alta",1,))))))</f>
        <v>0.4</v>
      </c>
      <c r="AG460" s="158" t="str">
        <f t="shared" ref="AG460" si="2404">+T460</f>
        <v>El riesgo afecta la imagen de  la entidad con efecto publicitario sostenido a nivel de sector administrativo, nivel departamental o municipal</v>
      </c>
      <c r="AH460" s="157" t="str" cm="1">
        <f t="array" ref="AH460">_xlfn.IFS(AG460=Datos!$C$6,"Leve",AG460=Datos!$D$6,"Leve",AG460=Datos!$C$7,"Menor",AG460=Datos!$D$7,"Menor",AG460=Datos!$C$8,"Moderado",AG460=Datos!$D$8,"Moderado",AG460=Datos!$C$9,"Mayor",AG460=Datos!$D$9,"Mayor",AG460=Datos!$C$10,"Catastrófico",AG460=Datos!$D$10,"Catastrófico")</f>
        <v>Mayor</v>
      </c>
      <c r="AI460" s="158">
        <f t="shared" ref="AI460" si="2405">IF(AH460="","",IF(AH460="Leve",0.2,IF(AH460="Menor",0.4,IF(AH460="Moderado",0.6,IF(AH460="Mayor",0.8,IF(AH460="Catastrófico",1,))))))</f>
        <v>0.8</v>
      </c>
      <c r="AJ460" s="157" t="str">
        <f t="shared" ref="AJ460" si="2406">IF(OR(AND(AE460="Muy Baja",AH460="Leve"),AND(AE460="Muy Baja",AH460="Menor"),AND(AE460="Baja",AH460="Leve")),"Bajo",IF(OR(AND(AE460="Muy baja",AH460="Moderado"),AND(AE460="Baja",AH460="Menor"),AND(AE460="Baja",AH460="Moderado"),AND(AE460="Media",AH460="Leve"),AND(AE460="Media",AH460="Menor"),AND(AE460="Media",AH460="Moderado"),AND(AE460="Alta",AH460="Leve"),AND(AE460="Alta",AH460="Menor")),"Moderado",IF(OR(AND(AE460="Muy Baja",AH460="Mayor"),AND(AE460="Baja",AH460="Mayor"),AND(AE460="Media",AH460="Mayor"),AND(AE460="Alta",AH460="Moderado"),AND(AE460="Alta",AH460="Mayor"),AND(AE460="Muy Alta",AH460="Leve"),AND(AE460="Muy Alta",AH460="Menor"),AND(AE460="Muy Alta",AH460="Moderado"),AND(AE460="Muy Alta",AH460="Mayor")),"Alto",IF(OR(AND(AE460="Muy Baja",AH460="Catastrófico"),AND(AE460="Baja",AH460="Catastrófico"),AND(AE460="Media",AH460="Catastrófico"),AND(AE460="Alta",AH460="Catastrófico"),AND(AE460="Muy Alta",AH460="Catastrófico")),"Extremo",""))))</f>
        <v>Alto</v>
      </c>
      <c r="AK460" s="196" t="str" cm="1">
        <f t="array" ref="AK460">_xlfn.IFS(AJ460="Bajo","Aceptar",AJ460="Moderado","Reducir",AJ460="Alto","Reducir",AJ460="Extremo","Reducir")</f>
        <v>Reducir</v>
      </c>
      <c r="AL460" s="20" t="str">
        <f>CONCATENATE(J460," Control"," 1")</f>
        <v>SEYM 75 Control 1</v>
      </c>
      <c r="AM460" s="22" t="s">
        <v>1565</v>
      </c>
      <c r="AN460" s="22" t="s">
        <v>1585</v>
      </c>
      <c r="AO460" s="22" t="s">
        <v>1586</v>
      </c>
      <c r="AP460" s="22" t="str">
        <f>CONCATENATE(AM460," ",AN460," a través de ",AO460)</f>
        <v>El JEFE DE OFICINA DE CONTROL verifica que el perfil del candidato -ya sea funcionario de planta o contratista- cumpla con los requisitos establecidos en cuanto a formación académica, experiencia profesional, conocimientos técnicos y habilidades interpersonales y, a través de un correo electrónico cada vez que se requiera la incorporación de personal para la ejecución del Plan Anual de Auditoría Interna (PAAI), da el visto bueno para dar inicio al trámite de contratación o en caso contrario si el candidato no cumple con los requisitos solicitados, se devuelve la hoja de vida, solicitando la remisión de un nuevo perfil. En caso de que la vacante persista, se elevará un informe al Director General con el fin de priorizar la asignación de recursos o reprogramar las actividades del PAAI conforme a la disponibilidad de personal.</v>
      </c>
      <c r="AQ460" s="20" t="s">
        <v>53</v>
      </c>
      <c r="AR460" s="20" t="str">
        <f t="shared" ref="AR460:AR463" si="2407">IF(OR(AQ460="Preventivo",AQ460="Detectivo"),"Probabilidad",IF(AQ460="Correctivo","Impacto",""))</f>
        <v>Probabilidad</v>
      </c>
      <c r="AS460" s="20" t="s">
        <v>56</v>
      </c>
      <c r="AT460" s="20" t="str">
        <f t="shared" ref="AT460:AT463" si="2408">IF(AND(AQ460="Preventivo",AS460="Automático"),"50%",IF(AND(AQ460="Preventivo",AS460="Manual"),"40%",IF(AND(AQ460="Detectivo",AS460="Automático"),"40%",IF(AND(AQ460="Detectivo",AS460="Manual"),"30%",IF(AND(AQ460="Correctivo",AS460="Automático"),"35%",IF(AND(AQ460="Correctivo",AS460="Manual"),"25%",""))))))</f>
        <v>40%</v>
      </c>
      <c r="AU460" s="20" t="s">
        <v>1</v>
      </c>
      <c r="AV460" s="20" t="s">
        <v>2</v>
      </c>
      <c r="AW460" s="20" t="s">
        <v>3</v>
      </c>
      <c r="AX460" s="21">
        <f t="shared" ref="AX460" si="2409">+IF(AR460="Probabilidad",AF460-(AF460*AT460),AF460)</f>
        <v>0.24</v>
      </c>
      <c r="AY460" s="20" t="str">
        <f t="shared" ref="AY460:AY463" si="2410">IFERROR(IF(AX460="","",IF(AX460&lt;=20%,"Muy Baja",IF(AX460&lt;=40%,"Baja",IF(AX460&lt;=60%,"Media",IF(AX460&lt;=80%,"Alta","Muy Alta"))))),"")</f>
        <v>Baja</v>
      </c>
      <c r="AZ460" s="21">
        <f t="shared" ref="AZ460" si="2411">+IF(AR460="Impacto",AI460-(AI460*AT460),AI460)</f>
        <v>0.8</v>
      </c>
      <c r="BA460" s="20" t="str">
        <f t="shared" ref="BA460:BA463" si="2412">IFERROR(IF(AZ460="","",IF(AZ460&lt;=0.2,"Leve",IF(AZ460&lt;=0.4,"Menor",IF(AZ460&lt;=0.6,"Moderado",IF(AZ460&lt;=0.8,"Mayor","Catastrófico"))))),"")</f>
        <v>Mayor</v>
      </c>
      <c r="BB460" s="159" t="str">
        <f t="shared" ref="BB460" si="2413">IF(OR(AND(AY463="Muy Baja",BA463="Leve"),AND(AY463="Muy Baja",BA463="Menor"),AND(AY463="Baja",BA463="Leve")),"Bajo",IF(OR(AND(AY463="Muy baja",BA463="Moderado"),AND(AY463="Baja",BA463="Menor"),AND(AY463="Baja",BA463="Moderado"),AND(AY463="Media",BA463="Leve"),AND(AY463="Media",BA463="Menor"),AND(AY463="Media",BA463="Moderado"),AND(AY463="Alta",BA463="Leve"),AND(AY463="Alta",BA463="Menor")),"Moderado",IF(OR(AND(AY463="Muy Baja",BA463="Mayor"),AND(AY463="Baja",BA463="Mayor"),AND(AY463="Media",BA463="Mayor"),AND(AY463="Alta",BA463="Moderado"),AND(AY463="Alta",BA463="Mayor"),AND(AY463="Muy Alta",BA463="Leve"),AND(AY463="Muy Alta",BA463="Menor"),AND(AY463="Muy Alta",BA463="Moderado"),AND(AY463="Muy Alta",BA463="Mayor")),"Alto",IF(OR(AND(AY463="Muy Baja",BA463="Catastrófico"),AND(AY463="Baja",BA463="Catastrófico"),AND(AY463="Media",BA463="Catastrófico"),AND(AY463="Alta",BA463="Catastrófico"),AND(AY463="Muy Alta",BA463="Catastrófico")),"Extremo",""))))</f>
        <v>Moderado</v>
      </c>
      <c r="BC460" s="159" t="str" cm="1">
        <f t="array" ref="BC460">_xlfn.IFS(BB460="Bajo","Aceptar",BB460="Moderado","Reducir",BB460="Alto","Reducir",BB460="Extremo","Reducir")</f>
        <v>Reducir</v>
      </c>
      <c r="BD460" s="197" t="str" cm="1">
        <f t="array" ref="BD460">_xlfn.IFS(BC460="Aceptar","No",BC460="Reducir","Si")</f>
        <v>Si</v>
      </c>
      <c r="BE460" s="20" t="str">
        <f>CONCATENATE(J460," Acción preventiva"," 1")</f>
        <v>SEYM 75 Acción preventiva 1</v>
      </c>
      <c r="BF460" s="22" t="s">
        <v>412</v>
      </c>
      <c r="BG460" s="22" t="s">
        <v>422</v>
      </c>
      <c r="BH460" s="22" t="s">
        <v>1593</v>
      </c>
      <c r="BI460" s="20">
        <f t="shared" ref="BI460:BI463" si="2414">+SUM(BJ460:BU460)</f>
        <v>1</v>
      </c>
      <c r="BJ460" s="20"/>
      <c r="BK460" s="20">
        <v>1</v>
      </c>
      <c r="BL460" s="20"/>
      <c r="BM460" s="20"/>
      <c r="BN460" s="20"/>
      <c r="BO460" s="20"/>
      <c r="BP460" s="20"/>
      <c r="BQ460" s="20"/>
      <c r="BR460" s="20"/>
      <c r="BS460" s="20"/>
      <c r="BT460" s="20"/>
      <c r="BU460" s="20"/>
      <c r="BV460" s="200">
        <f t="shared" si="2108"/>
        <v>0</v>
      </c>
      <c r="BW460" s="37"/>
      <c r="BX460" s="37"/>
      <c r="BY460" s="37"/>
      <c r="BZ460" s="37"/>
      <c r="CA460" s="37"/>
      <c r="CB460" s="37"/>
      <c r="CC460" s="37"/>
      <c r="CD460" s="37"/>
      <c r="CE460" s="37"/>
      <c r="CF460" s="37"/>
      <c r="CG460" s="37"/>
      <c r="CH460" s="37"/>
      <c r="CI460" s="37">
        <f t="shared" si="2085"/>
        <v>0</v>
      </c>
      <c r="CJ460" s="38"/>
      <c r="CK460" s="23"/>
      <c r="CL460" s="24"/>
      <c r="CM460" s="166">
        <f t="shared" ref="CM460" si="2415">+AD460</f>
        <v>17</v>
      </c>
      <c r="CN460" s="25">
        <f t="shared" ref="CN460" si="2416">1-(CL460/CM460)</f>
        <v>1</v>
      </c>
      <c r="CO460" s="23" t="str" cm="1">
        <f t="array" ref="CO460">+_xlfn.IFS(CN460&lt;0.8,"Cambio",CN460&lt;0.9,"Revisión de control",CN460&gt;0.89,"Se mantiene")</f>
        <v>Se mantiene</v>
      </c>
      <c r="CP460" s="144"/>
      <c r="CQ460" s="144"/>
      <c r="CR460" s="144"/>
      <c r="CS460" s="144"/>
      <c r="CT460" s="25">
        <f t="shared" si="2392"/>
        <v>1</v>
      </c>
    </row>
    <row r="461" spans="1:98" ht="60" customHeight="1" x14ac:dyDescent="0.35">
      <c r="A461" s="147" t="s">
        <v>410</v>
      </c>
      <c r="B461" s="234"/>
      <c r="C461" s="148" t="s">
        <v>165</v>
      </c>
      <c r="D461" s="173"/>
      <c r="E461" s="231"/>
      <c r="F461" s="173"/>
      <c r="G461" s="208"/>
      <c r="H461" s="157"/>
      <c r="I461" s="182"/>
      <c r="J461" s="160"/>
      <c r="K461" s="160"/>
      <c r="L461" s="184"/>
      <c r="M461" s="186"/>
      <c r="N461" s="237"/>
      <c r="O461" s="192"/>
      <c r="P461" s="182"/>
      <c r="Q461" s="192"/>
      <c r="R461" s="182"/>
      <c r="S461" s="182"/>
      <c r="T461" s="182"/>
      <c r="U461" s="157"/>
      <c r="V461" s="162"/>
      <c r="W461" s="162"/>
      <c r="X461" s="162"/>
      <c r="Y461" s="160"/>
      <c r="Z461" s="160"/>
      <c r="AA461" s="202"/>
      <c r="AB461" s="202"/>
      <c r="AC461" s="202"/>
      <c r="AD461" s="195"/>
      <c r="AE461" s="157"/>
      <c r="AF461" s="158"/>
      <c r="AG461" s="157"/>
      <c r="AH461" s="157"/>
      <c r="AI461" s="158"/>
      <c r="AJ461" s="157"/>
      <c r="AK461" s="196"/>
      <c r="AL461" s="20" t="str">
        <f>CONCATENATE(J460," Control"," 2")</f>
        <v>SEYM 75 Control 2</v>
      </c>
      <c r="AM461" s="22" t="s">
        <v>1587</v>
      </c>
      <c r="AN461" s="22" t="s">
        <v>1588</v>
      </c>
      <c r="AO461" s="22" t="s">
        <v>1589</v>
      </c>
      <c r="AP461" s="22" t="str">
        <f>CONCATENATE(AM461," ",AN461," a través del ",AO461)</f>
        <v xml:space="preserve">El TÉCNICO ASISTENCIAL DE LA OCI ASIGNADO verifica la programación del mes para identificar los informes de ley y auditorías que deben elaborarse en ese periodo, así como el funcionario o contratista responsable de su elaboración a través del un correo electrónico enviado mensualmente a todos los colaboradores de la OCI donde se informa la programación mensual del Plan Anual de Auditoría Interna (PAAI). </v>
      </c>
      <c r="AQ461" s="20" t="s">
        <v>54</v>
      </c>
      <c r="AR461" s="20" t="str">
        <f t="shared" si="2407"/>
        <v>Probabilidad</v>
      </c>
      <c r="AS461" s="20" t="s">
        <v>56</v>
      </c>
      <c r="AT461" s="20" t="str">
        <f t="shared" si="2408"/>
        <v>30%</v>
      </c>
      <c r="AU461" s="20" t="s">
        <v>1</v>
      </c>
      <c r="AV461" s="20" t="s">
        <v>2</v>
      </c>
      <c r="AW461" s="20" t="s">
        <v>3</v>
      </c>
      <c r="AX461" s="21">
        <f t="shared" ref="AX461:AX463" si="2417">+IF(AR461="Probabilidad",AX460-(AX460*AT461),AX460)</f>
        <v>0.16799999999999998</v>
      </c>
      <c r="AY461" s="20" t="str">
        <f t="shared" si="2410"/>
        <v>Muy Baja</v>
      </c>
      <c r="AZ461" s="21">
        <f t="shared" ref="AZ461:AZ463" si="2418">+IF(AR461="Impacto",AZ460-(AZ460*AT461),AZ460)</f>
        <v>0.8</v>
      </c>
      <c r="BA461" s="20" t="str">
        <f t="shared" si="2412"/>
        <v>Mayor</v>
      </c>
      <c r="BB461" s="160"/>
      <c r="BC461" s="160"/>
      <c r="BD461" s="198"/>
      <c r="BE461" s="20" t="str">
        <f>CONCATENATE(J460," Acción preventiva"," 2")</f>
        <v>SEYM 75 Acción preventiva 2</v>
      </c>
      <c r="BF461" s="22"/>
      <c r="BG461" s="22"/>
      <c r="BH461" s="22"/>
      <c r="BI461" s="20">
        <f t="shared" si="2414"/>
        <v>0</v>
      </c>
      <c r="BJ461" s="20"/>
      <c r="BK461" s="20"/>
      <c r="BL461" s="20"/>
      <c r="BM461" s="20"/>
      <c r="BN461" s="20"/>
      <c r="BO461" s="20"/>
      <c r="BP461" s="20"/>
      <c r="BQ461" s="20"/>
      <c r="BR461" s="20"/>
      <c r="BS461" s="20"/>
      <c r="BT461" s="20"/>
      <c r="BU461" s="20"/>
      <c r="BV461" s="200"/>
      <c r="BW461" s="37"/>
      <c r="BX461" s="37"/>
      <c r="BY461" s="37"/>
      <c r="BZ461" s="37"/>
      <c r="CA461" s="37"/>
      <c r="CB461" s="37"/>
      <c r="CC461" s="37"/>
      <c r="CD461" s="37"/>
      <c r="CE461" s="37"/>
      <c r="CF461" s="37"/>
      <c r="CG461" s="37"/>
      <c r="CH461" s="37"/>
      <c r="CI461" s="37">
        <f t="shared" si="2085"/>
        <v>0</v>
      </c>
      <c r="CJ461" s="38"/>
      <c r="CK461" s="23"/>
      <c r="CL461" s="24"/>
      <c r="CM461" s="167"/>
      <c r="CN461" s="25">
        <f t="shared" ref="CN461" si="2419">1-(CL461/CM460)</f>
        <v>1</v>
      </c>
      <c r="CO461" s="23" t="str" cm="1">
        <f t="array" ref="CO461">+_xlfn.IFS(CN461&lt;0.8,"Cambio",CN461&lt;0.9,"Revisión de control",CN461&gt;0.89,"Se mantiene")</f>
        <v>Se mantiene</v>
      </c>
      <c r="CP461" s="144"/>
      <c r="CQ461" s="144"/>
      <c r="CR461" s="144"/>
      <c r="CS461" s="144"/>
      <c r="CT461" s="25">
        <f t="shared" si="2392"/>
        <v>1</v>
      </c>
    </row>
    <row r="462" spans="1:98" ht="90" customHeight="1" x14ac:dyDescent="0.35">
      <c r="A462" s="147" t="s">
        <v>410</v>
      </c>
      <c r="B462" s="234"/>
      <c r="C462" s="148" t="s">
        <v>165</v>
      </c>
      <c r="D462" s="173"/>
      <c r="E462" s="231"/>
      <c r="F462" s="173"/>
      <c r="G462" s="208"/>
      <c r="H462" s="157"/>
      <c r="I462" s="182"/>
      <c r="J462" s="160"/>
      <c r="K462" s="160"/>
      <c r="L462" s="184"/>
      <c r="M462" s="186"/>
      <c r="N462" s="237"/>
      <c r="O462" s="192"/>
      <c r="P462" s="182"/>
      <c r="Q462" s="192"/>
      <c r="R462" s="182"/>
      <c r="S462" s="182"/>
      <c r="T462" s="182"/>
      <c r="U462" s="157"/>
      <c r="V462" s="162"/>
      <c r="W462" s="162"/>
      <c r="X462" s="162"/>
      <c r="Y462" s="160"/>
      <c r="Z462" s="160"/>
      <c r="AA462" s="202"/>
      <c r="AB462" s="202"/>
      <c r="AC462" s="202"/>
      <c r="AD462" s="195"/>
      <c r="AE462" s="157"/>
      <c r="AF462" s="158"/>
      <c r="AG462" s="157"/>
      <c r="AH462" s="157"/>
      <c r="AI462" s="158"/>
      <c r="AJ462" s="157"/>
      <c r="AK462" s="196"/>
      <c r="AL462" s="20" t="str">
        <f>CONCATENATE(J460," Control"," 3")</f>
        <v>SEYM 75 Control 3</v>
      </c>
      <c r="AM462" s="22" t="s">
        <v>1565</v>
      </c>
      <c r="AN462" s="22" t="s">
        <v>1590</v>
      </c>
      <c r="AO462" s="22" t="s">
        <v>1591</v>
      </c>
      <c r="AP462" s="22" t="str">
        <f>CONCATENATE(AM462," ",AN462," a través del ",AO462)</f>
        <v>El JEFE DE OFICINA DE CONTROL activa un protocolo de contingencia y notificación inmediata para la gestión de los informes que no se han remitido dentro de los términos legales establecidos a través del un escrito al Director General y, según la naturaleza del requerimiento, solicitar formalmente al organismo de control una prórroga o la aceptación de información complementaria, entro de las primeras 24 horas.
Simultáneamente, se convocará al Comité Institucional de Coordinación de Control Interno (CICCI) para declarar la materialización del riesgo y designar responsables de las acciones correctivas correspondientes.
Si el informe fue enviado dentro de los términos legales, se informará a la Dirección General para su conocimiento y archivo.</v>
      </c>
      <c r="AQ462" s="20" t="s">
        <v>55</v>
      </c>
      <c r="AR462" s="20" t="str">
        <f t="shared" si="2407"/>
        <v>Impacto</v>
      </c>
      <c r="AS462" s="20" t="s">
        <v>56</v>
      </c>
      <c r="AT462" s="20" t="str">
        <f t="shared" si="2408"/>
        <v>25%</v>
      </c>
      <c r="AU462" s="20" t="s">
        <v>1</v>
      </c>
      <c r="AV462" s="20" t="s">
        <v>2</v>
      </c>
      <c r="AW462" s="20" t="s">
        <v>3</v>
      </c>
      <c r="AX462" s="21">
        <f t="shared" si="2417"/>
        <v>0.16799999999999998</v>
      </c>
      <c r="AY462" s="20" t="str">
        <f t="shared" si="2410"/>
        <v>Muy Baja</v>
      </c>
      <c r="AZ462" s="21">
        <f t="shared" si="2418"/>
        <v>0.60000000000000009</v>
      </c>
      <c r="BA462" s="20" t="str">
        <f t="shared" si="2412"/>
        <v>Moderado</v>
      </c>
      <c r="BB462" s="160"/>
      <c r="BC462" s="160"/>
      <c r="BD462" s="198"/>
      <c r="BE462" s="20" t="str">
        <f>CONCATENATE(J460," Acción preventiva"," 3")</f>
        <v>SEYM 75 Acción preventiva 3</v>
      </c>
      <c r="BF462" s="22"/>
      <c r="BG462" s="22"/>
      <c r="BH462" s="22"/>
      <c r="BI462" s="20">
        <f t="shared" si="2414"/>
        <v>0</v>
      </c>
      <c r="BJ462" s="20"/>
      <c r="BK462" s="20"/>
      <c r="BL462" s="20"/>
      <c r="BM462" s="20"/>
      <c r="BN462" s="20"/>
      <c r="BO462" s="20"/>
      <c r="BP462" s="20"/>
      <c r="BQ462" s="20"/>
      <c r="BR462" s="20"/>
      <c r="BS462" s="20"/>
      <c r="BT462" s="20"/>
      <c r="BU462" s="20"/>
      <c r="BV462" s="200"/>
      <c r="BW462" s="37"/>
      <c r="BX462" s="37"/>
      <c r="BY462" s="37"/>
      <c r="BZ462" s="37"/>
      <c r="CA462" s="37"/>
      <c r="CB462" s="37"/>
      <c r="CC462" s="37"/>
      <c r="CD462" s="37"/>
      <c r="CE462" s="37"/>
      <c r="CF462" s="37"/>
      <c r="CG462" s="37"/>
      <c r="CH462" s="37"/>
      <c r="CI462" s="37">
        <f t="shared" si="2085"/>
        <v>0</v>
      </c>
      <c r="CJ462" s="38"/>
      <c r="CK462" s="23"/>
      <c r="CL462" s="24"/>
      <c r="CM462" s="167"/>
      <c r="CN462" s="25">
        <f t="shared" ref="CN462" si="2420">1-(CL462/CM460)</f>
        <v>1</v>
      </c>
      <c r="CO462" s="23" t="str" cm="1">
        <f t="array" ref="CO462">+_xlfn.IFS(CN462&lt;0.8,"Cambio",CN462&lt;0.9,"Revisión de control",CN462&gt;0.89,"Se mantiene")</f>
        <v>Se mantiene</v>
      </c>
      <c r="CP462" s="144"/>
      <c r="CQ462" s="144"/>
      <c r="CR462" s="144"/>
      <c r="CS462" s="144"/>
      <c r="CT462" s="25">
        <f t="shared" si="2392"/>
        <v>1</v>
      </c>
    </row>
    <row r="463" spans="1:98" ht="60" customHeight="1" x14ac:dyDescent="0.35">
      <c r="A463" s="147" t="s">
        <v>410</v>
      </c>
      <c r="B463" s="235"/>
      <c r="C463" s="148" t="s">
        <v>165</v>
      </c>
      <c r="D463" s="174"/>
      <c r="E463" s="232"/>
      <c r="F463" s="174"/>
      <c r="G463" s="208"/>
      <c r="H463" s="157"/>
      <c r="I463" s="183"/>
      <c r="J463" s="161"/>
      <c r="K463" s="161"/>
      <c r="L463" s="184"/>
      <c r="M463" s="187"/>
      <c r="N463" s="238"/>
      <c r="O463" s="193"/>
      <c r="P463" s="183"/>
      <c r="Q463" s="193"/>
      <c r="R463" s="183"/>
      <c r="S463" s="183"/>
      <c r="T463" s="183"/>
      <c r="U463" s="157"/>
      <c r="V463" s="162"/>
      <c r="W463" s="162"/>
      <c r="X463" s="162"/>
      <c r="Y463" s="161"/>
      <c r="Z463" s="161"/>
      <c r="AA463" s="203"/>
      <c r="AB463" s="203"/>
      <c r="AC463" s="203"/>
      <c r="AD463" s="195"/>
      <c r="AE463" s="157"/>
      <c r="AF463" s="158"/>
      <c r="AG463" s="157"/>
      <c r="AH463" s="157"/>
      <c r="AI463" s="158"/>
      <c r="AJ463" s="157"/>
      <c r="AK463" s="196"/>
      <c r="AL463" s="20" t="str">
        <f>CONCATENATE(J460," Control"," 4")</f>
        <v>SEYM 75 Control 4</v>
      </c>
      <c r="AM463" s="22"/>
      <c r="AN463" s="22"/>
      <c r="AO463" s="22"/>
      <c r="AP463" s="22" t="str">
        <f>CONCATENATE(AM463," ",AN463," a través de ",AO463)</f>
        <v xml:space="preserve">  a través de </v>
      </c>
      <c r="AQ463" s="20"/>
      <c r="AR463" s="20" t="str">
        <f t="shared" si="2407"/>
        <v/>
      </c>
      <c r="AS463" s="20"/>
      <c r="AT463" s="20" t="str">
        <f t="shared" si="2408"/>
        <v/>
      </c>
      <c r="AU463" s="20"/>
      <c r="AV463" s="20"/>
      <c r="AW463" s="20"/>
      <c r="AX463" s="21">
        <f t="shared" si="2417"/>
        <v>0.16799999999999998</v>
      </c>
      <c r="AY463" s="20" t="str">
        <f t="shared" si="2410"/>
        <v>Muy Baja</v>
      </c>
      <c r="AZ463" s="21">
        <f t="shared" si="2418"/>
        <v>0.60000000000000009</v>
      </c>
      <c r="BA463" s="20" t="str">
        <f t="shared" si="2412"/>
        <v>Moderado</v>
      </c>
      <c r="BB463" s="161"/>
      <c r="BC463" s="161"/>
      <c r="BD463" s="199"/>
      <c r="BE463" s="20" t="str">
        <f>CONCATENATE(J460," Acción preventiva"," 4")</f>
        <v>SEYM 75 Acción preventiva 4</v>
      </c>
      <c r="BF463" s="22"/>
      <c r="BG463" s="22"/>
      <c r="BH463" s="22"/>
      <c r="BI463" s="20">
        <f t="shared" si="2414"/>
        <v>0</v>
      </c>
      <c r="BJ463" s="20"/>
      <c r="BK463" s="20"/>
      <c r="BL463" s="20"/>
      <c r="BM463" s="20"/>
      <c r="BN463" s="20"/>
      <c r="BO463" s="20"/>
      <c r="BP463" s="20"/>
      <c r="BQ463" s="20"/>
      <c r="BR463" s="20"/>
      <c r="BS463" s="20"/>
      <c r="BT463" s="20"/>
      <c r="BU463" s="20"/>
      <c r="BV463" s="200"/>
      <c r="BW463" s="37"/>
      <c r="BX463" s="37"/>
      <c r="BY463" s="37"/>
      <c r="BZ463" s="37"/>
      <c r="CA463" s="37"/>
      <c r="CB463" s="37"/>
      <c r="CC463" s="37"/>
      <c r="CD463" s="37"/>
      <c r="CE463" s="37"/>
      <c r="CF463" s="37"/>
      <c r="CG463" s="37"/>
      <c r="CH463" s="37"/>
      <c r="CI463" s="37">
        <f t="shared" si="2085"/>
        <v>0</v>
      </c>
      <c r="CJ463" s="38"/>
      <c r="CK463" s="23"/>
      <c r="CL463" s="24"/>
      <c r="CM463" s="168"/>
      <c r="CN463" s="25">
        <f t="shared" ref="CN463" si="2421">1-(CL463/CM460)</f>
        <v>1</v>
      </c>
      <c r="CO463" s="23" t="str" cm="1">
        <f t="array" ref="CO463">+_xlfn.IFS(CN463&lt;0.8,"Cambio",CN463&lt;0.9,"Revisión de control",CN463&gt;0.89,"Se mantiene")</f>
        <v>Se mantiene</v>
      </c>
      <c r="CP463" s="144"/>
      <c r="CQ463" s="144"/>
      <c r="CR463" s="144"/>
      <c r="CS463" s="144"/>
      <c r="CT463" s="25">
        <f t="shared" si="2392"/>
        <v>1</v>
      </c>
    </row>
    <row r="464" spans="1:98" ht="60" hidden="1" customHeight="1" x14ac:dyDescent="0.35">
      <c r="A464" s="147"/>
      <c r="B464" s="227" t="s">
        <v>164</v>
      </c>
      <c r="C464" s="149" t="s">
        <v>165</v>
      </c>
      <c r="D464" s="172" t="str">
        <f>VLOOKUP(B464,Datos!$B$65:$F$80,3,FALSE)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4" s="230" t="str">
        <f>VLOOKUP(B464,Datos!$B$65:$F$80,5,FALSE)</f>
        <v>La posibilidad de incumplir con las acciones que generen mejoramiento a los procesos, planes, programas y proyectos que impactan en la toma de decisiones en la entidad</v>
      </c>
      <c r="F464" s="172" t="str">
        <f>VLOOKUP(B464,Datos!$B$65:$F$80,4,FALSE)</f>
        <v>Desde el reporte y análisis de información y datos, la determinación de las causas probables de lo sin cumplimientos y tendencias negativas hasta la formulación de acciones correctivas, preventivas y de mejora.</v>
      </c>
      <c r="G464" s="208" t="s">
        <v>671</v>
      </c>
      <c r="H464" s="157"/>
      <c r="I464" s="181">
        <f t="shared" ref="I464" si="2422">IF(K464="",0,1)</f>
        <v>0</v>
      </c>
      <c r="J464" s="159" t="str">
        <f t="shared" ref="J464" si="2423">CONCATENATE(C464," ",K464)</f>
        <v xml:space="preserve">SEYM </v>
      </c>
      <c r="K464" s="159"/>
      <c r="L464" s="184"/>
      <c r="M464" s="185">
        <f ca="1">+TODAY()-L464</f>
        <v>46151</v>
      </c>
      <c r="N464" s="236"/>
      <c r="O464" s="191"/>
      <c r="P464" s="181" t="e">
        <f>VLOOKUP(O464,Datos!$B$20:$D$25,3,FALSE)</f>
        <v>#N/A</v>
      </c>
      <c r="Q464" s="191"/>
      <c r="R464" s="181" t="e">
        <f>VLOOKUP(Q464,Datos!$C$20:$D$25,2,FALSE)</f>
        <v>#N/A</v>
      </c>
      <c r="S464" s="181" t="e">
        <f t="shared" ref="S464" si="2424">+IF(P464="",R464,IF(R464="",P464,IF(P464&gt;R464,P464,R464)))</f>
        <v>#N/A</v>
      </c>
      <c r="T464" s="181" t="e" cm="1">
        <f t="array" ref="T464">_xlfn.IFS(S464=P464,O464,S464=R464,Q464)</f>
        <v>#N/A</v>
      </c>
      <c r="U464" s="157"/>
      <c r="V464" s="162"/>
      <c r="W464" s="162"/>
      <c r="X464" s="162" t="str">
        <f t="shared" ref="X464" si="2425">CONCATENATE("Posibilidad de"," ",U464," ",V464," debido ",W464)</f>
        <v xml:space="preserve">Posibilidad de   debido </v>
      </c>
      <c r="Y464" s="159"/>
      <c r="Z464" s="159"/>
      <c r="AA464" s="201"/>
      <c r="AB464" s="201"/>
      <c r="AC464" s="201"/>
      <c r="AD464" s="195"/>
      <c r="AE464" s="157" t="str">
        <f t="shared" ref="AE464" si="2426">IF(AD464&lt;=0,"",IF(AD464&lt;=2,"Muy Baja",IF(AD464&lt;=24,"Baja",IF(AD464&lt;=500,"Media",IF(AD464&lt;=5000,"Alta","Muy Alta")))))</f>
        <v/>
      </c>
      <c r="AF464" s="158" t="str">
        <f t="shared" ref="AF464" si="2427">IF(AE464="","",IF(AE464="Muy Baja",0.2,IF(AE464="Baja",0.4,IF(AE464="Media",0.6,IF(AE464="Alta",0.8,IF(AE464="Muy Alta",1,))))))</f>
        <v/>
      </c>
      <c r="AG464" s="158" t="e">
        <f t="shared" ref="AG464" si="2428">+T464</f>
        <v>#N/A</v>
      </c>
      <c r="AH464" s="157" t="e" cm="1">
        <f t="array" ref="AH464">_xlfn.IFS(AG464=Datos!$C$6,"Leve",AG464=Datos!$D$6,"Leve",AG464=Datos!$C$7,"Menor",AG464=Datos!$D$7,"Menor",AG464=Datos!$C$8,"Moderado",AG464=Datos!$D$8,"Moderado",AG464=Datos!$C$9,"Mayor",AG464=Datos!$D$9,"Mayor",AG464=Datos!$C$10,"Catastrófico",AG464=Datos!$D$10,"Catastrófico")</f>
        <v>#N/A</v>
      </c>
      <c r="AI464" s="158" t="e">
        <f t="shared" ref="AI464" si="2429">IF(AH464="","",IF(AH464="Leve",0.2,IF(AH464="Menor",0.4,IF(AH464="Moderado",0.6,IF(AH464="Mayor",0.8,IF(AH464="Catastrófico",1,))))))</f>
        <v>#N/A</v>
      </c>
      <c r="AJ464" s="157" t="e">
        <f t="shared" ref="AJ464" si="2430">IF(OR(AND(AE464="Muy Baja",AH464="Leve"),AND(AE464="Muy Baja",AH464="Menor"),AND(AE464="Baja",AH464="Leve")),"Bajo",IF(OR(AND(AE464="Muy baja",AH464="Moderado"),AND(AE464="Baja",AH464="Menor"),AND(AE464="Baja",AH464="Moderado"),AND(AE464="Media",AH464="Leve"),AND(AE464="Media",AH464="Menor"),AND(AE464="Media",AH464="Moderado"),AND(AE464="Alta",AH464="Leve"),AND(AE464="Alta",AH464="Menor")),"Moderado",IF(OR(AND(AE464="Muy Baja",AH464="Mayor"),AND(AE464="Baja",AH464="Mayor"),AND(AE464="Media",AH464="Mayor"),AND(AE464="Alta",AH464="Moderado"),AND(AE464="Alta",AH464="Mayor"),AND(AE464="Muy Alta",AH464="Leve"),AND(AE464="Muy Alta",AH464="Menor"),AND(AE464="Muy Alta",AH464="Moderado"),AND(AE464="Muy Alta",AH464="Mayor")),"Alto",IF(OR(AND(AE464="Muy Baja",AH464="Catastrófico"),AND(AE464="Baja",AH464="Catastrófico"),AND(AE464="Media",AH464="Catastrófico"),AND(AE464="Alta",AH464="Catastrófico"),AND(AE464="Muy Alta",AH464="Catastrófico")),"Extremo",""))))</f>
        <v>#N/A</v>
      </c>
      <c r="AK464" s="196" t="e" cm="1">
        <f t="array" ref="AK464">_xlfn.IFS(AJ464="Bajo","Aceptar",AJ464="Moderado","Reducir",AJ464="Alto","Reducir",AJ464="Extremo","Reducir")</f>
        <v>#N/A</v>
      </c>
      <c r="AL464" s="20" t="str">
        <f>CONCATENATE(J464," Control"," 1")</f>
        <v>SEYM  Control 1</v>
      </c>
      <c r="AM464" s="22"/>
      <c r="AN464" s="22"/>
      <c r="AO464" s="22"/>
      <c r="AP464" s="22" t="str">
        <f t="shared" ref="AP464:AP467" si="2431">CONCATENATE(AM464," ",AN464," a través de ",AO464)</f>
        <v xml:space="preserve">  a través de </v>
      </c>
      <c r="AQ464" s="20"/>
      <c r="AR464" s="20" t="str">
        <f t="shared" si="2384"/>
        <v/>
      </c>
      <c r="AS464" s="20"/>
      <c r="AT464" s="20" t="str">
        <f t="shared" si="2385"/>
        <v/>
      </c>
      <c r="AU464" s="20"/>
      <c r="AV464" s="20"/>
      <c r="AW464" s="20"/>
      <c r="AX464" s="21" t="str">
        <f t="shared" ref="AX464" si="2432">+IF(AR464="Probabilidad",AF464-(AF464*AT464),AF464)</f>
        <v/>
      </c>
      <c r="AY464" s="20" t="str">
        <f t="shared" si="2213"/>
        <v/>
      </c>
      <c r="AZ464" s="21" t="e">
        <f t="shared" ref="AZ464" si="2433">+IF(AR464="Impacto",AI464-(AI464*AT464),AI464)</f>
        <v>#N/A</v>
      </c>
      <c r="BA464" s="20" t="str">
        <f t="shared" si="2215"/>
        <v/>
      </c>
      <c r="BB464" s="159" t="str">
        <f t="shared" ref="BB464" si="2434">IF(OR(AND(AY467="Muy Baja",BA467="Leve"),AND(AY467="Muy Baja",BA467="Menor"),AND(AY467="Baja",BA467="Leve")),"Bajo",IF(OR(AND(AY467="Muy baja",BA467="Moderado"),AND(AY467="Baja",BA467="Menor"),AND(AY467="Baja",BA467="Moderado"),AND(AY467="Media",BA467="Leve"),AND(AY467="Media",BA467="Menor"),AND(AY467="Media",BA467="Moderado"),AND(AY467="Alta",BA467="Leve"),AND(AY467="Alta",BA467="Menor")),"Moderado",IF(OR(AND(AY467="Muy Baja",BA467="Mayor"),AND(AY467="Baja",BA467="Mayor"),AND(AY467="Media",BA467="Mayor"),AND(AY467="Alta",BA467="Moderado"),AND(AY467="Alta",BA467="Mayor"),AND(AY467="Muy Alta",BA467="Leve"),AND(AY467="Muy Alta",BA467="Menor"),AND(AY467="Muy Alta",BA467="Moderado"),AND(AY467="Muy Alta",BA467="Mayor")),"Alto",IF(OR(AND(AY467="Muy Baja",BA467="Catastrófico"),AND(AY467="Baja",BA467="Catastrófico"),AND(AY467="Media",BA467="Catastrófico"),AND(AY467="Alta",BA467="Catastrófico"),AND(AY467="Muy Alta",BA467="Catastrófico")),"Extremo",""))))</f>
        <v/>
      </c>
      <c r="BC464" s="159" t="e" cm="1">
        <f t="array" ref="BC464">_xlfn.IFS(BB464="Bajo","Aceptar",BB464="Moderado","Reducir",BB464="Alto","Reducir",BB464="Extremo","Reducir")</f>
        <v>#N/A</v>
      </c>
      <c r="BD464" s="197" t="e" cm="1">
        <f t="array" ref="BD464">_xlfn.IFS(BC464="Aceptar","No",BC464="Reducir","Si")</f>
        <v>#N/A</v>
      </c>
      <c r="BE464" s="20" t="str">
        <f>CONCATENATE(J464," Acción preventiva"," 1")</f>
        <v>SEYM  Acción preventiva 1</v>
      </c>
      <c r="BF464" s="22"/>
      <c r="BG464" s="22"/>
      <c r="BH464" s="22"/>
      <c r="BI464" s="20">
        <f t="shared" si="2389"/>
        <v>0</v>
      </c>
      <c r="BJ464" s="20"/>
      <c r="BK464" s="20"/>
      <c r="BL464" s="20"/>
      <c r="BM464" s="20"/>
      <c r="BN464" s="20"/>
      <c r="BO464" s="20"/>
      <c r="BP464" s="20"/>
      <c r="BQ464" s="20"/>
      <c r="BR464" s="20"/>
      <c r="BS464" s="20"/>
      <c r="BT464" s="20"/>
      <c r="BU464" s="20"/>
      <c r="BV464" s="200"/>
      <c r="BW464" s="37"/>
      <c r="BX464" s="37"/>
      <c r="BY464" s="37"/>
      <c r="BZ464" s="37"/>
      <c r="CA464" s="37"/>
      <c r="CB464" s="37"/>
      <c r="CC464" s="37"/>
      <c r="CD464" s="37"/>
      <c r="CE464" s="37"/>
      <c r="CF464" s="37"/>
      <c r="CG464" s="37"/>
      <c r="CH464" s="37"/>
      <c r="CI464" s="37">
        <f t="shared" si="2085"/>
        <v>0</v>
      </c>
      <c r="CJ464" s="38"/>
      <c r="CK464" s="23"/>
      <c r="CL464" s="24"/>
      <c r="CM464" s="166">
        <f t="shared" ref="CM464" si="2435">+AD464</f>
        <v>0</v>
      </c>
      <c r="CN464" s="25" t="e">
        <f t="shared" ref="CN464" si="2436">1-(CL464/CM464)</f>
        <v>#DIV/0!</v>
      </c>
      <c r="CO464" s="23" t="e" cm="1">
        <f t="array" ref="CO464">+_xlfn.IFS(CN464&lt;0.8,"Cambio",CN464&lt;0.9,"Revisión de control",CN464&gt;0.89,"Se mantiene")</f>
        <v>#DIV/0!</v>
      </c>
      <c r="CP464" s="144"/>
      <c r="CQ464" s="144"/>
      <c r="CR464" s="144"/>
      <c r="CS464" s="144"/>
      <c r="CT464" s="25">
        <f t="shared" ref="CT464:CT467" si="2437">(_xlfn.IFS(CK464="",1,CK464="SI",0)+_xlfn.IFS(CP464="",1,CP464="SI",1,CP464="NO",0)+_xlfn.IFS(CQ464="",1,CQ464="SI",1,CQ464="NO",0)+_xlfn.IFS(CR464="",1,CR464="SI",1,CR464="NO",0)+_xlfn.IFS(CS464="",1,CS464="SI",1,CS464="NO",0))/5</f>
        <v>1</v>
      </c>
    </row>
    <row r="465" spans="1:98" ht="60" hidden="1" customHeight="1" x14ac:dyDescent="0.35">
      <c r="A465" s="147"/>
      <c r="B465" s="228"/>
      <c r="C465" s="149" t="s">
        <v>165</v>
      </c>
      <c r="D465" s="173"/>
      <c r="E465" s="231"/>
      <c r="F465" s="173"/>
      <c r="G465" s="208"/>
      <c r="H465" s="157"/>
      <c r="I465" s="182"/>
      <c r="J465" s="160"/>
      <c r="K465" s="160"/>
      <c r="L465" s="184"/>
      <c r="M465" s="186"/>
      <c r="N465" s="237"/>
      <c r="O465" s="192"/>
      <c r="P465" s="182"/>
      <c r="Q465" s="192"/>
      <c r="R465" s="182"/>
      <c r="S465" s="182"/>
      <c r="T465" s="182"/>
      <c r="U465" s="157"/>
      <c r="V465" s="162"/>
      <c r="W465" s="162"/>
      <c r="X465" s="162"/>
      <c r="Y465" s="160"/>
      <c r="Z465" s="160"/>
      <c r="AA465" s="202"/>
      <c r="AB465" s="202"/>
      <c r="AC465" s="202"/>
      <c r="AD465" s="195"/>
      <c r="AE465" s="157"/>
      <c r="AF465" s="158"/>
      <c r="AG465" s="157"/>
      <c r="AH465" s="157"/>
      <c r="AI465" s="158"/>
      <c r="AJ465" s="157"/>
      <c r="AK465" s="196"/>
      <c r="AL465" s="20" t="str">
        <f>CONCATENATE(J464," Control"," 2")</f>
        <v>SEYM  Control 2</v>
      </c>
      <c r="AM465" s="22"/>
      <c r="AN465" s="22"/>
      <c r="AO465" s="22"/>
      <c r="AP465" s="22" t="str">
        <f t="shared" si="2431"/>
        <v xml:space="preserve">  a través de </v>
      </c>
      <c r="AQ465" s="20"/>
      <c r="AR465" s="20" t="str">
        <f t="shared" si="2384"/>
        <v/>
      </c>
      <c r="AS465" s="20"/>
      <c r="AT465" s="20" t="str">
        <f t="shared" si="2385"/>
        <v/>
      </c>
      <c r="AU465" s="20"/>
      <c r="AV465" s="20"/>
      <c r="AW465" s="20"/>
      <c r="AX465" s="21" t="str">
        <f t="shared" ref="AX465:AX467" si="2438">+IF(AR465="Probabilidad",AX464-(AX464*AT465),AX464)</f>
        <v/>
      </c>
      <c r="AY465" s="20" t="str">
        <f t="shared" si="2213"/>
        <v/>
      </c>
      <c r="AZ465" s="21" t="e">
        <f t="shared" ref="AZ465:AZ467" si="2439">+IF(AR465="Impacto",AZ464-(AZ464*AT465),AZ464)</f>
        <v>#N/A</v>
      </c>
      <c r="BA465" s="20" t="str">
        <f t="shared" si="2215"/>
        <v/>
      </c>
      <c r="BB465" s="160"/>
      <c r="BC465" s="160"/>
      <c r="BD465" s="198"/>
      <c r="BE465" s="20" t="str">
        <f>CONCATENATE(J464," Acción preventiva"," 2")</f>
        <v>SEYM  Acción preventiva 2</v>
      </c>
      <c r="BF465" s="22"/>
      <c r="BG465" s="22"/>
      <c r="BH465" s="22"/>
      <c r="BI465" s="20">
        <f t="shared" si="2389"/>
        <v>0</v>
      </c>
      <c r="BJ465" s="20"/>
      <c r="BK465" s="20"/>
      <c r="BL465" s="20"/>
      <c r="BM465" s="20"/>
      <c r="BN465" s="20"/>
      <c r="BO465" s="20"/>
      <c r="BP465" s="20"/>
      <c r="BQ465" s="20"/>
      <c r="BR465" s="20"/>
      <c r="BS465" s="20"/>
      <c r="BT465" s="20"/>
      <c r="BU465" s="20"/>
      <c r="BV465" s="200"/>
      <c r="BW465" s="37"/>
      <c r="BX465" s="37"/>
      <c r="BY465" s="37"/>
      <c r="BZ465" s="37"/>
      <c r="CA465" s="37"/>
      <c r="CB465" s="37"/>
      <c r="CC465" s="37"/>
      <c r="CD465" s="37"/>
      <c r="CE465" s="37"/>
      <c r="CF465" s="37"/>
      <c r="CG465" s="37"/>
      <c r="CH465" s="37"/>
      <c r="CI465" s="37">
        <f t="shared" si="2085"/>
        <v>0</v>
      </c>
      <c r="CJ465" s="38"/>
      <c r="CK465" s="23"/>
      <c r="CL465" s="24"/>
      <c r="CM465" s="167"/>
      <c r="CN465" s="25" t="e">
        <f t="shared" ref="CN465" si="2440">1-(CL465/CM464)</f>
        <v>#DIV/0!</v>
      </c>
      <c r="CO465" s="23" t="e" cm="1">
        <f t="array" ref="CO465">+_xlfn.IFS(CN465&lt;0.8,"Cambio",CN465&lt;0.9,"Revisión de control",CN465&gt;0.89,"Se mantiene")</f>
        <v>#DIV/0!</v>
      </c>
      <c r="CP465" s="144"/>
      <c r="CQ465" s="144"/>
      <c r="CR465" s="144"/>
      <c r="CS465" s="144"/>
      <c r="CT465" s="25">
        <f t="shared" si="2437"/>
        <v>1</v>
      </c>
    </row>
    <row r="466" spans="1:98" ht="60" hidden="1" customHeight="1" x14ac:dyDescent="0.35">
      <c r="A466" s="147"/>
      <c r="B466" s="228"/>
      <c r="C466" s="149" t="s">
        <v>165</v>
      </c>
      <c r="D466" s="173"/>
      <c r="E466" s="231"/>
      <c r="F466" s="173"/>
      <c r="G466" s="208"/>
      <c r="H466" s="157"/>
      <c r="I466" s="182"/>
      <c r="J466" s="160"/>
      <c r="K466" s="160"/>
      <c r="L466" s="184"/>
      <c r="M466" s="186"/>
      <c r="N466" s="237"/>
      <c r="O466" s="192"/>
      <c r="P466" s="182"/>
      <c r="Q466" s="192"/>
      <c r="R466" s="182"/>
      <c r="S466" s="182"/>
      <c r="T466" s="182"/>
      <c r="U466" s="157"/>
      <c r="V466" s="162"/>
      <c r="W466" s="162"/>
      <c r="X466" s="162"/>
      <c r="Y466" s="160"/>
      <c r="Z466" s="160"/>
      <c r="AA466" s="202"/>
      <c r="AB466" s="202"/>
      <c r="AC466" s="202"/>
      <c r="AD466" s="195"/>
      <c r="AE466" s="157"/>
      <c r="AF466" s="158"/>
      <c r="AG466" s="157"/>
      <c r="AH466" s="157"/>
      <c r="AI466" s="158"/>
      <c r="AJ466" s="157"/>
      <c r="AK466" s="196"/>
      <c r="AL466" s="20" t="str">
        <f>CONCATENATE(J464," Control"," 3")</f>
        <v>SEYM  Control 3</v>
      </c>
      <c r="AM466" s="22"/>
      <c r="AN466" s="22"/>
      <c r="AO466" s="22"/>
      <c r="AP466" s="22" t="str">
        <f t="shared" si="2431"/>
        <v xml:space="preserve">  a través de </v>
      </c>
      <c r="AQ466" s="20"/>
      <c r="AR466" s="20" t="str">
        <f t="shared" si="2384"/>
        <v/>
      </c>
      <c r="AS466" s="20"/>
      <c r="AT466" s="20" t="str">
        <f t="shared" si="2385"/>
        <v/>
      </c>
      <c r="AU466" s="20"/>
      <c r="AV466" s="20"/>
      <c r="AW466" s="20"/>
      <c r="AX466" s="21" t="str">
        <f t="shared" si="2438"/>
        <v/>
      </c>
      <c r="AY466" s="20" t="str">
        <f t="shared" si="2213"/>
        <v/>
      </c>
      <c r="AZ466" s="21" t="e">
        <f t="shared" si="2439"/>
        <v>#N/A</v>
      </c>
      <c r="BA466" s="20" t="str">
        <f t="shared" si="2215"/>
        <v/>
      </c>
      <c r="BB466" s="160"/>
      <c r="BC466" s="160"/>
      <c r="BD466" s="198"/>
      <c r="BE466" s="20" t="str">
        <f>CONCATENATE(J464," Acción preventiva"," 3")</f>
        <v>SEYM  Acción preventiva 3</v>
      </c>
      <c r="BF466" s="22"/>
      <c r="BG466" s="22"/>
      <c r="BH466" s="22"/>
      <c r="BI466" s="20">
        <f t="shared" si="2389"/>
        <v>0</v>
      </c>
      <c r="BJ466" s="20"/>
      <c r="BK466" s="20"/>
      <c r="BL466" s="20"/>
      <c r="BM466" s="20"/>
      <c r="BN466" s="20"/>
      <c r="BO466" s="20"/>
      <c r="BP466" s="20"/>
      <c r="BQ466" s="20"/>
      <c r="BR466" s="20"/>
      <c r="BS466" s="20"/>
      <c r="BT466" s="20"/>
      <c r="BU466" s="20"/>
      <c r="BV466" s="200"/>
      <c r="BW466" s="37"/>
      <c r="BX466" s="37"/>
      <c r="BY466" s="37"/>
      <c r="BZ466" s="37"/>
      <c r="CA466" s="37"/>
      <c r="CB466" s="37"/>
      <c r="CC466" s="37"/>
      <c r="CD466" s="37"/>
      <c r="CE466" s="37"/>
      <c r="CF466" s="37"/>
      <c r="CG466" s="37"/>
      <c r="CH466" s="37"/>
      <c r="CI466" s="37">
        <f t="shared" si="2085"/>
        <v>0</v>
      </c>
      <c r="CJ466" s="38"/>
      <c r="CK466" s="23"/>
      <c r="CL466" s="24"/>
      <c r="CM466" s="167"/>
      <c r="CN466" s="25" t="e">
        <f t="shared" ref="CN466" si="2441">1-(CL466/CM464)</f>
        <v>#DIV/0!</v>
      </c>
      <c r="CO466" s="23" t="e" cm="1">
        <f t="array" ref="CO466">+_xlfn.IFS(CN466&lt;0.8,"Cambio",CN466&lt;0.9,"Revisión de control",CN466&gt;0.89,"Se mantiene")</f>
        <v>#DIV/0!</v>
      </c>
      <c r="CP466" s="144"/>
      <c r="CQ466" s="144"/>
      <c r="CR466" s="144"/>
      <c r="CS466" s="144"/>
      <c r="CT466" s="25">
        <f t="shared" si="2437"/>
        <v>1</v>
      </c>
    </row>
    <row r="467" spans="1:98" ht="60" hidden="1" customHeight="1" x14ac:dyDescent="0.35">
      <c r="A467" s="147"/>
      <c r="B467" s="229"/>
      <c r="C467" s="149" t="s">
        <v>165</v>
      </c>
      <c r="D467" s="174"/>
      <c r="E467" s="232"/>
      <c r="F467" s="174"/>
      <c r="G467" s="208"/>
      <c r="H467" s="157"/>
      <c r="I467" s="183"/>
      <c r="J467" s="161"/>
      <c r="K467" s="161"/>
      <c r="L467" s="184"/>
      <c r="M467" s="187"/>
      <c r="N467" s="238"/>
      <c r="O467" s="193"/>
      <c r="P467" s="183"/>
      <c r="Q467" s="193"/>
      <c r="R467" s="183"/>
      <c r="S467" s="183"/>
      <c r="T467" s="183"/>
      <c r="U467" s="157"/>
      <c r="V467" s="162"/>
      <c r="W467" s="162"/>
      <c r="X467" s="162"/>
      <c r="Y467" s="161"/>
      <c r="Z467" s="161"/>
      <c r="AA467" s="203"/>
      <c r="AB467" s="203"/>
      <c r="AC467" s="203"/>
      <c r="AD467" s="195"/>
      <c r="AE467" s="157"/>
      <c r="AF467" s="158"/>
      <c r="AG467" s="157"/>
      <c r="AH467" s="157"/>
      <c r="AI467" s="158"/>
      <c r="AJ467" s="157"/>
      <c r="AK467" s="196"/>
      <c r="AL467" s="20" t="str">
        <f>CONCATENATE(J464," Control"," 4")</f>
        <v>SEYM  Control 4</v>
      </c>
      <c r="AM467" s="22"/>
      <c r="AN467" s="22"/>
      <c r="AO467" s="22"/>
      <c r="AP467" s="22" t="str">
        <f t="shared" si="2431"/>
        <v xml:space="preserve">  a través de </v>
      </c>
      <c r="AQ467" s="20"/>
      <c r="AR467" s="20" t="str">
        <f t="shared" si="2384"/>
        <v/>
      </c>
      <c r="AS467" s="20"/>
      <c r="AT467" s="20" t="str">
        <f t="shared" si="2385"/>
        <v/>
      </c>
      <c r="AU467" s="20"/>
      <c r="AV467" s="20"/>
      <c r="AW467" s="20"/>
      <c r="AX467" s="21" t="str">
        <f t="shared" si="2438"/>
        <v/>
      </c>
      <c r="AY467" s="20" t="str">
        <f t="shared" si="2213"/>
        <v/>
      </c>
      <c r="AZ467" s="21" t="e">
        <f t="shared" si="2439"/>
        <v>#N/A</v>
      </c>
      <c r="BA467" s="20" t="str">
        <f t="shared" si="2215"/>
        <v/>
      </c>
      <c r="BB467" s="161"/>
      <c r="BC467" s="161"/>
      <c r="BD467" s="199"/>
      <c r="BE467" s="20" t="str">
        <f>CONCATENATE(J464," Acción preventiva"," 4")</f>
        <v>SEYM  Acción preventiva 4</v>
      </c>
      <c r="BF467" s="22"/>
      <c r="BG467" s="22"/>
      <c r="BH467" s="22"/>
      <c r="BI467" s="20">
        <f t="shared" si="2389"/>
        <v>0</v>
      </c>
      <c r="BJ467" s="20"/>
      <c r="BK467" s="20"/>
      <c r="BL467" s="20"/>
      <c r="BM467" s="20"/>
      <c r="BN467" s="20"/>
      <c r="BO467" s="20"/>
      <c r="BP467" s="20"/>
      <c r="BQ467" s="20"/>
      <c r="BR467" s="20"/>
      <c r="BS467" s="20"/>
      <c r="BT467" s="20"/>
      <c r="BU467" s="20"/>
      <c r="BV467" s="200"/>
      <c r="BW467" s="37"/>
      <c r="BX467" s="37"/>
      <c r="BY467" s="37"/>
      <c r="BZ467" s="37"/>
      <c r="CA467" s="37"/>
      <c r="CB467" s="37"/>
      <c r="CC467" s="37"/>
      <c r="CD467" s="37"/>
      <c r="CE467" s="37"/>
      <c r="CF467" s="37"/>
      <c r="CG467" s="37"/>
      <c r="CH467" s="37"/>
      <c r="CI467" s="37">
        <f t="shared" si="2085"/>
        <v>0</v>
      </c>
      <c r="CJ467" s="38"/>
      <c r="CK467" s="23"/>
      <c r="CL467" s="24"/>
      <c r="CM467" s="168"/>
      <c r="CN467" s="25" t="e">
        <f t="shared" ref="CN467" si="2442">1-(CL467/CM464)</f>
        <v>#DIV/0!</v>
      </c>
      <c r="CO467" s="23" t="e" cm="1">
        <f t="array" ref="CO467">+_xlfn.IFS(CN467&lt;0.8,"Cambio",CN467&lt;0.9,"Revisión de control",CN467&gt;0.89,"Se mantiene")</f>
        <v>#DIV/0!</v>
      </c>
      <c r="CP467" s="144"/>
      <c r="CQ467" s="144"/>
      <c r="CR467" s="144"/>
      <c r="CS467" s="144"/>
      <c r="CT467" s="25">
        <f t="shared" si="2437"/>
        <v>1</v>
      </c>
    </row>
    <row r="468" spans="1:98" ht="60" hidden="1" customHeight="1" x14ac:dyDescent="0.35">
      <c r="A468" s="147"/>
      <c r="B468" s="227" t="s">
        <v>164</v>
      </c>
      <c r="C468" s="149" t="s">
        <v>165</v>
      </c>
      <c r="D468" s="172" t="str">
        <f>VLOOKUP(B468,Datos!$B$65:$F$80,3,FALSE)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8" s="230" t="str">
        <f>VLOOKUP(B468,Datos!$B$65:$F$80,5,FALSE)</f>
        <v>La posibilidad de incumplir con las acciones que generen mejoramiento a los procesos, planes, programas y proyectos que impactan en la toma de decisiones en la entidad</v>
      </c>
      <c r="F468" s="172" t="str">
        <f>VLOOKUP(B468,Datos!$B$65:$F$80,4,FALSE)</f>
        <v>Desde el reporte y análisis de información y datos, la determinación de las causas probables de lo sin cumplimientos y tendencias negativas hasta la formulación de acciones correctivas, preventivas y de mejora.</v>
      </c>
      <c r="G468" s="208" t="s">
        <v>672</v>
      </c>
      <c r="H468" s="157"/>
      <c r="I468" s="181">
        <f t="shared" ref="I468" si="2443">IF(K468="",0,1)</f>
        <v>0</v>
      </c>
      <c r="J468" s="159" t="str">
        <f t="shared" ref="J468" si="2444">CONCATENATE(C468," ",K468)</f>
        <v xml:space="preserve">SEYM </v>
      </c>
      <c r="K468" s="159"/>
      <c r="L468" s="184"/>
      <c r="M468" s="185">
        <f ca="1">+TODAY()-L468</f>
        <v>46151</v>
      </c>
      <c r="N468" s="236"/>
      <c r="O468" s="191"/>
      <c r="P468" s="181" t="e">
        <f>VLOOKUP(O468,Datos!$B$20:$D$25,3,FALSE)</f>
        <v>#N/A</v>
      </c>
      <c r="Q468" s="191"/>
      <c r="R468" s="181" t="e">
        <f>VLOOKUP(Q468,Datos!$C$20:$D$25,2,FALSE)</f>
        <v>#N/A</v>
      </c>
      <c r="S468" s="181" t="e">
        <f t="shared" ref="S468" si="2445">+IF(P468="",R468,IF(R468="",P468,IF(P468&gt;R468,P468,R468)))</f>
        <v>#N/A</v>
      </c>
      <c r="T468" s="181" t="e" cm="1">
        <f t="array" ref="T468">_xlfn.IFS(S468=P468,O468,S468=R468,Q468)</f>
        <v>#N/A</v>
      </c>
      <c r="U468" s="157"/>
      <c r="V468" s="162"/>
      <c r="W468" s="162"/>
      <c r="X468" s="162" t="str">
        <f t="shared" ref="X468" si="2446">CONCATENATE("Posibilidad de"," ",U468," ",V468," debido ",W468)</f>
        <v xml:space="preserve">Posibilidad de   debido </v>
      </c>
      <c r="Y468" s="159"/>
      <c r="Z468" s="159"/>
      <c r="AA468" s="201"/>
      <c r="AB468" s="201"/>
      <c r="AC468" s="201"/>
      <c r="AD468" s="195"/>
      <c r="AE468" s="157" t="str">
        <f t="shared" ref="AE468" si="2447">IF(AD468&lt;=0,"",IF(AD468&lt;=2,"Muy Baja",IF(AD468&lt;=24,"Baja",IF(AD468&lt;=500,"Media",IF(AD468&lt;=5000,"Alta","Muy Alta")))))</f>
        <v/>
      </c>
      <c r="AF468" s="158" t="str">
        <f t="shared" ref="AF468" si="2448">IF(AE468="","",IF(AE468="Muy Baja",0.2,IF(AE468="Baja",0.4,IF(AE468="Media",0.6,IF(AE468="Alta",0.8,IF(AE468="Muy Alta",1,))))))</f>
        <v/>
      </c>
      <c r="AG468" s="158" t="e">
        <f t="shared" ref="AG468" si="2449">+T468</f>
        <v>#N/A</v>
      </c>
      <c r="AH468" s="157" t="e" cm="1">
        <f t="array" ref="AH468">_xlfn.IFS(AG468=Datos!$C$6,"Leve",AG468=Datos!$D$6,"Leve",AG468=Datos!$C$7,"Menor",AG468=Datos!$D$7,"Menor",AG468=Datos!$C$8,"Moderado",AG468=Datos!$D$8,"Moderado",AG468=Datos!$C$9,"Mayor",AG468=Datos!$D$9,"Mayor",AG468=Datos!$C$10,"Catastrófico",AG468=Datos!$D$10,"Catastrófico")</f>
        <v>#N/A</v>
      </c>
      <c r="AI468" s="158" t="e">
        <f t="shared" ref="AI468" si="2450">IF(AH468="","",IF(AH468="Leve",0.2,IF(AH468="Menor",0.4,IF(AH468="Moderado",0.6,IF(AH468="Mayor",0.8,IF(AH468="Catastrófico",1,))))))</f>
        <v>#N/A</v>
      </c>
      <c r="AJ468" s="157" t="e">
        <f t="shared" ref="AJ468" si="2451">IF(OR(AND(AE468="Muy Baja",AH468="Leve"),AND(AE468="Muy Baja",AH468="Menor"),AND(AE468="Baja",AH468="Leve")),"Bajo",IF(OR(AND(AE468="Muy baja",AH468="Moderado"),AND(AE468="Baja",AH468="Menor"),AND(AE468="Baja",AH468="Moderado"),AND(AE468="Media",AH468="Leve"),AND(AE468="Media",AH468="Menor"),AND(AE468="Media",AH468="Moderado"),AND(AE468="Alta",AH468="Leve"),AND(AE468="Alta",AH468="Menor")),"Moderado",IF(OR(AND(AE468="Muy Baja",AH468="Mayor"),AND(AE468="Baja",AH468="Mayor"),AND(AE468="Media",AH468="Mayor"),AND(AE468="Alta",AH468="Moderado"),AND(AE468="Alta",AH468="Mayor"),AND(AE468="Muy Alta",AH468="Leve"),AND(AE468="Muy Alta",AH468="Menor"),AND(AE468="Muy Alta",AH468="Moderado"),AND(AE468="Muy Alta",AH468="Mayor")),"Alto",IF(OR(AND(AE468="Muy Baja",AH468="Catastrófico"),AND(AE468="Baja",AH468="Catastrófico"),AND(AE468="Media",AH468="Catastrófico"),AND(AE468="Alta",AH468="Catastrófico"),AND(AE468="Muy Alta",AH468="Catastrófico")),"Extremo",""))))</f>
        <v>#N/A</v>
      </c>
      <c r="AK468" s="196" t="e" cm="1">
        <f t="array" ref="AK468">_xlfn.IFS(AJ468="Bajo","Aceptar",AJ468="Moderado","Reducir",AJ468="Alto","Reducir",AJ468="Extremo","Reducir")</f>
        <v>#N/A</v>
      </c>
      <c r="AL468" s="20" t="str">
        <f>CONCATENATE(J468," Control"," 1")</f>
        <v>SEYM  Control 1</v>
      </c>
      <c r="AM468" s="22"/>
      <c r="AN468" s="22"/>
      <c r="AO468" s="22"/>
      <c r="AP468" s="22" t="str">
        <f t="shared" ref="AP468:AP471" si="2452">CONCATENATE(AM468," ",AN468," a través de ",AO468)</f>
        <v xml:space="preserve">  a través de </v>
      </c>
      <c r="AQ468" s="20"/>
      <c r="AR468" s="20" t="str">
        <f t="shared" si="2384"/>
        <v/>
      </c>
      <c r="AS468" s="20"/>
      <c r="AT468" s="20" t="str">
        <f t="shared" si="2385"/>
        <v/>
      </c>
      <c r="AU468" s="20"/>
      <c r="AV468" s="20"/>
      <c r="AW468" s="20"/>
      <c r="AX468" s="21" t="str">
        <f t="shared" ref="AX468" si="2453">+IF(AR468="Probabilidad",AF468-(AF468*AT468),AF468)</f>
        <v/>
      </c>
      <c r="AY468" s="20" t="str">
        <f t="shared" si="2213"/>
        <v/>
      </c>
      <c r="AZ468" s="21" t="e">
        <f t="shared" ref="AZ468" si="2454">+IF(AR468="Impacto",AI468-(AI468*AT468),AI468)</f>
        <v>#N/A</v>
      </c>
      <c r="BA468" s="20" t="str">
        <f t="shared" si="2215"/>
        <v/>
      </c>
      <c r="BB468" s="159" t="str">
        <f t="shared" ref="BB468" si="2455">IF(OR(AND(AY471="Muy Baja",BA471="Leve"),AND(AY471="Muy Baja",BA471="Menor"),AND(AY471="Baja",BA471="Leve")),"Bajo",IF(OR(AND(AY471="Muy baja",BA471="Moderado"),AND(AY471="Baja",BA471="Menor"),AND(AY471="Baja",BA471="Moderado"),AND(AY471="Media",BA471="Leve"),AND(AY471="Media",BA471="Menor"),AND(AY471="Media",BA471="Moderado"),AND(AY471="Alta",BA471="Leve"),AND(AY471="Alta",BA471="Menor")),"Moderado",IF(OR(AND(AY471="Muy Baja",BA471="Mayor"),AND(AY471="Baja",BA471="Mayor"),AND(AY471="Media",BA471="Mayor"),AND(AY471="Alta",BA471="Moderado"),AND(AY471="Alta",BA471="Mayor"),AND(AY471="Muy Alta",BA471="Leve"),AND(AY471="Muy Alta",BA471="Menor"),AND(AY471="Muy Alta",BA471="Moderado"),AND(AY471="Muy Alta",BA471="Mayor")),"Alto",IF(OR(AND(AY471="Muy Baja",BA471="Catastrófico"),AND(AY471="Baja",BA471="Catastrófico"),AND(AY471="Media",BA471="Catastrófico"),AND(AY471="Alta",BA471="Catastrófico"),AND(AY471="Muy Alta",BA471="Catastrófico")),"Extremo",""))))</f>
        <v/>
      </c>
      <c r="BC468" s="159" t="e" cm="1">
        <f t="array" ref="BC468">_xlfn.IFS(BB468="Bajo","Aceptar",BB468="Moderado","Reducir",BB468="Alto","Reducir",BB468="Extremo","Reducir")</f>
        <v>#N/A</v>
      </c>
      <c r="BD468" s="197" t="e" cm="1">
        <f t="array" ref="BD468">_xlfn.IFS(BC468="Aceptar","No",BC468="Reducir","Si")</f>
        <v>#N/A</v>
      </c>
      <c r="BE468" s="20" t="str">
        <f>CONCATENATE(J468," Acción preventiva"," 1")</f>
        <v>SEYM  Acción preventiva 1</v>
      </c>
      <c r="BF468" s="22"/>
      <c r="BG468" s="22"/>
      <c r="BH468" s="22"/>
      <c r="BI468" s="20">
        <f t="shared" si="2389"/>
        <v>0</v>
      </c>
      <c r="BJ468" s="20"/>
      <c r="BK468" s="20"/>
      <c r="BL468" s="20"/>
      <c r="BM468" s="20"/>
      <c r="BN468" s="20"/>
      <c r="BO468" s="20"/>
      <c r="BP468" s="20"/>
      <c r="BQ468" s="20"/>
      <c r="BR468" s="20"/>
      <c r="BS468" s="20"/>
      <c r="BT468" s="20"/>
      <c r="BU468" s="20"/>
      <c r="BV468" s="200"/>
      <c r="BW468" s="37"/>
      <c r="BX468" s="37"/>
      <c r="BY468" s="37"/>
      <c r="BZ468" s="37"/>
      <c r="CA468" s="37"/>
      <c r="CB468" s="37"/>
      <c r="CC468" s="37"/>
      <c r="CD468" s="37"/>
      <c r="CE468" s="37"/>
      <c r="CF468" s="37"/>
      <c r="CG468" s="37"/>
      <c r="CH468" s="37"/>
      <c r="CI468" s="37">
        <f t="shared" ref="CI468:CI491" si="2456">+SUM(BW468:CH468)</f>
        <v>0</v>
      </c>
      <c r="CJ468" s="38"/>
      <c r="CK468" s="23"/>
      <c r="CL468" s="24"/>
      <c r="CM468" s="166">
        <f t="shared" ref="CM468" si="2457">+AD468</f>
        <v>0</v>
      </c>
      <c r="CN468" s="25" t="e">
        <f t="shared" ref="CN468" si="2458">1-(CL468/CM468)</f>
        <v>#DIV/0!</v>
      </c>
      <c r="CO468" s="23" t="e" cm="1">
        <f t="array" ref="CO468">+_xlfn.IFS(CN468&lt;0.8,"Cambio",CN468&lt;0.9,"Revisión de control",CN468&gt;0.89,"Se mantiene")</f>
        <v>#DIV/0!</v>
      </c>
      <c r="CP468" s="144"/>
      <c r="CQ468" s="144"/>
      <c r="CR468" s="144"/>
      <c r="CS468" s="144"/>
      <c r="CT468" s="25">
        <f t="shared" ref="CT468:CT471" si="2459">(_xlfn.IFS(CK468="",1,CK468="SI",0)+_xlfn.IFS(CP468="",1,CP468="SI",1,CP468="NO",0)+_xlfn.IFS(CQ468="",1,CQ468="SI",1,CQ468="NO",0)+_xlfn.IFS(CR468="",1,CR468="SI",1,CR468="NO",0)+_xlfn.IFS(CS468="",1,CS468="SI",1,CS468="NO",0))/5</f>
        <v>1</v>
      </c>
    </row>
    <row r="469" spans="1:98" ht="60" hidden="1" customHeight="1" x14ac:dyDescent="0.35">
      <c r="A469" s="147"/>
      <c r="B469" s="228"/>
      <c r="C469" s="149" t="s">
        <v>165</v>
      </c>
      <c r="D469" s="173"/>
      <c r="E469" s="231"/>
      <c r="F469" s="173"/>
      <c r="G469" s="208"/>
      <c r="H469" s="157"/>
      <c r="I469" s="182"/>
      <c r="J469" s="160"/>
      <c r="K469" s="160"/>
      <c r="L469" s="184"/>
      <c r="M469" s="186"/>
      <c r="N469" s="237"/>
      <c r="O469" s="192"/>
      <c r="P469" s="182"/>
      <c r="Q469" s="192"/>
      <c r="R469" s="182"/>
      <c r="S469" s="182"/>
      <c r="T469" s="182"/>
      <c r="U469" s="157"/>
      <c r="V469" s="162"/>
      <c r="W469" s="162"/>
      <c r="X469" s="162"/>
      <c r="Y469" s="160"/>
      <c r="Z469" s="160"/>
      <c r="AA469" s="202"/>
      <c r="AB469" s="202"/>
      <c r="AC469" s="202"/>
      <c r="AD469" s="195"/>
      <c r="AE469" s="157"/>
      <c r="AF469" s="158"/>
      <c r="AG469" s="157"/>
      <c r="AH469" s="157"/>
      <c r="AI469" s="158"/>
      <c r="AJ469" s="157"/>
      <c r="AK469" s="196"/>
      <c r="AL469" s="20" t="str">
        <f>CONCATENATE(J468," Control"," 2")</f>
        <v>SEYM  Control 2</v>
      </c>
      <c r="AM469" s="22"/>
      <c r="AN469" s="22"/>
      <c r="AO469" s="22"/>
      <c r="AP469" s="22" t="str">
        <f t="shared" si="2452"/>
        <v xml:space="preserve">  a través de </v>
      </c>
      <c r="AQ469" s="20"/>
      <c r="AR469" s="20" t="str">
        <f t="shared" si="2384"/>
        <v/>
      </c>
      <c r="AS469" s="20"/>
      <c r="AT469" s="20" t="str">
        <f t="shared" si="2385"/>
        <v/>
      </c>
      <c r="AU469" s="20"/>
      <c r="AV469" s="20"/>
      <c r="AW469" s="20"/>
      <c r="AX469" s="21" t="str">
        <f t="shared" ref="AX469:AX471" si="2460">+IF(AR469="Probabilidad",AX468-(AX468*AT469),AX468)</f>
        <v/>
      </c>
      <c r="AY469" s="20" t="str">
        <f t="shared" si="2213"/>
        <v/>
      </c>
      <c r="AZ469" s="21" t="e">
        <f t="shared" ref="AZ469:AZ471" si="2461">+IF(AR469="Impacto",AZ468-(AZ468*AT469),AZ468)</f>
        <v>#N/A</v>
      </c>
      <c r="BA469" s="20" t="str">
        <f t="shared" si="2215"/>
        <v/>
      </c>
      <c r="BB469" s="160"/>
      <c r="BC469" s="160"/>
      <c r="BD469" s="198"/>
      <c r="BE469" s="20" t="str">
        <f>CONCATENATE(J468," Acción preventiva"," 2")</f>
        <v>SEYM  Acción preventiva 2</v>
      </c>
      <c r="BF469" s="22"/>
      <c r="BG469" s="22"/>
      <c r="BH469" s="22"/>
      <c r="BI469" s="20">
        <f t="shared" si="2389"/>
        <v>0</v>
      </c>
      <c r="BJ469" s="20"/>
      <c r="BK469" s="20"/>
      <c r="BL469" s="20"/>
      <c r="BM469" s="20"/>
      <c r="BN469" s="20"/>
      <c r="BO469" s="20"/>
      <c r="BP469" s="20"/>
      <c r="BQ469" s="20"/>
      <c r="BR469" s="20"/>
      <c r="BS469" s="20"/>
      <c r="BT469" s="20"/>
      <c r="BU469" s="20"/>
      <c r="BV469" s="200"/>
      <c r="BW469" s="37"/>
      <c r="BX469" s="37"/>
      <c r="BY469" s="37"/>
      <c r="BZ469" s="37"/>
      <c r="CA469" s="37"/>
      <c r="CB469" s="37"/>
      <c r="CC469" s="37"/>
      <c r="CD469" s="37"/>
      <c r="CE469" s="37"/>
      <c r="CF469" s="37"/>
      <c r="CG469" s="37"/>
      <c r="CH469" s="37"/>
      <c r="CI469" s="37">
        <f t="shared" si="2456"/>
        <v>0</v>
      </c>
      <c r="CJ469" s="38"/>
      <c r="CK469" s="23"/>
      <c r="CL469" s="24"/>
      <c r="CM469" s="167"/>
      <c r="CN469" s="25" t="e">
        <f t="shared" ref="CN469" si="2462">1-(CL469/CM468)</f>
        <v>#DIV/0!</v>
      </c>
      <c r="CO469" s="23" t="e" cm="1">
        <f t="array" ref="CO469">+_xlfn.IFS(CN469&lt;0.8,"Cambio",CN469&lt;0.9,"Revisión de control",CN469&gt;0.89,"Se mantiene")</f>
        <v>#DIV/0!</v>
      </c>
      <c r="CP469" s="144"/>
      <c r="CQ469" s="144"/>
      <c r="CR469" s="144"/>
      <c r="CS469" s="144"/>
      <c r="CT469" s="25">
        <f t="shared" si="2459"/>
        <v>1</v>
      </c>
    </row>
    <row r="470" spans="1:98" ht="60" hidden="1" customHeight="1" x14ac:dyDescent="0.35">
      <c r="A470" s="147"/>
      <c r="B470" s="228"/>
      <c r="C470" s="149" t="s">
        <v>165</v>
      </c>
      <c r="D470" s="173"/>
      <c r="E470" s="231"/>
      <c r="F470" s="173"/>
      <c r="G470" s="208"/>
      <c r="H470" s="157"/>
      <c r="I470" s="182"/>
      <c r="J470" s="160"/>
      <c r="K470" s="160"/>
      <c r="L470" s="184"/>
      <c r="M470" s="186"/>
      <c r="N470" s="237"/>
      <c r="O470" s="192"/>
      <c r="P470" s="182"/>
      <c r="Q470" s="192"/>
      <c r="R470" s="182"/>
      <c r="S470" s="182"/>
      <c r="T470" s="182"/>
      <c r="U470" s="157"/>
      <c r="V470" s="162"/>
      <c r="W470" s="162"/>
      <c r="X470" s="162"/>
      <c r="Y470" s="160"/>
      <c r="Z470" s="160"/>
      <c r="AA470" s="202"/>
      <c r="AB470" s="202"/>
      <c r="AC470" s="202"/>
      <c r="AD470" s="195"/>
      <c r="AE470" s="157"/>
      <c r="AF470" s="158"/>
      <c r="AG470" s="157"/>
      <c r="AH470" s="157"/>
      <c r="AI470" s="158"/>
      <c r="AJ470" s="157"/>
      <c r="AK470" s="196"/>
      <c r="AL470" s="20" t="str">
        <f>CONCATENATE(J468," Control"," 3")</f>
        <v>SEYM  Control 3</v>
      </c>
      <c r="AM470" s="22"/>
      <c r="AN470" s="22"/>
      <c r="AO470" s="22"/>
      <c r="AP470" s="22" t="str">
        <f t="shared" si="2452"/>
        <v xml:space="preserve">  a través de </v>
      </c>
      <c r="AQ470" s="20"/>
      <c r="AR470" s="20" t="str">
        <f t="shared" si="2384"/>
        <v/>
      </c>
      <c r="AS470" s="20"/>
      <c r="AT470" s="20" t="str">
        <f t="shared" si="2385"/>
        <v/>
      </c>
      <c r="AU470" s="20"/>
      <c r="AV470" s="20"/>
      <c r="AW470" s="20"/>
      <c r="AX470" s="21" t="str">
        <f t="shared" si="2460"/>
        <v/>
      </c>
      <c r="AY470" s="20" t="str">
        <f t="shared" si="2213"/>
        <v/>
      </c>
      <c r="AZ470" s="21" t="e">
        <f t="shared" si="2461"/>
        <v>#N/A</v>
      </c>
      <c r="BA470" s="20" t="str">
        <f t="shared" si="2215"/>
        <v/>
      </c>
      <c r="BB470" s="160"/>
      <c r="BC470" s="160"/>
      <c r="BD470" s="198"/>
      <c r="BE470" s="20" t="str">
        <f>CONCATENATE(J468," Acción preventiva"," 3")</f>
        <v>SEYM  Acción preventiva 3</v>
      </c>
      <c r="BF470" s="22"/>
      <c r="BG470" s="22"/>
      <c r="BH470" s="22"/>
      <c r="BI470" s="20">
        <f t="shared" si="2389"/>
        <v>0</v>
      </c>
      <c r="BJ470" s="20"/>
      <c r="BK470" s="20"/>
      <c r="BL470" s="20"/>
      <c r="BM470" s="20"/>
      <c r="BN470" s="20"/>
      <c r="BO470" s="20"/>
      <c r="BP470" s="20"/>
      <c r="BQ470" s="20"/>
      <c r="BR470" s="20"/>
      <c r="BS470" s="20"/>
      <c r="BT470" s="20"/>
      <c r="BU470" s="20"/>
      <c r="BV470" s="200"/>
      <c r="BW470" s="37"/>
      <c r="BX470" s="37"/>
      <c r="BY470" s="37"/>
      <c r="BZ470" s="37"/>
      <c r="CA470" s="37"/>
      <c r="CB470" s="37"/>
      <c r="CC470" s="37"/>
      <c r="CD470" s="37"/>
      <c r="CE470" s="37"/>
      <c r="CF470" s="37"/>
      <c r="CG470" s="37"/>
      <c r="CH470" s="37"/>
      <c r="CI470" s="37">
        <f t="shared" si="2456"/>
        <v>0</v>
      </c>
      <c r="CJ470" s="38"/>
      <c r="CK470" s="23"/>
      <c r="CL470" s="24"/>
      <c r="CM470" s="167"/>
      <c r="CN470" s="25" t="e">
        <f t="shared" ref="CN470" si="2463">1-(CL470/CM468)</f>
        <v>#DIV/0!</v>
      </c>
      <c r="CO470" s="23" t="e" cm="1">
        <f t="array" ref="CO470">+_xlfn.IFS(CN470&lt;0.8,"Cambio",CN470&lt;0.9,"Revisión de control",CN470&gt;0.89,"Se mantiene")</f>
        <v>#DIV/0!</v>
      </c>
      <c r="CP470" s="144"/>
      <c r="CQ470" s="144"/>
      <c r="CR470" s="144"/>
      <c r="CS470" s="144"/>
      <c r="CT470" s="25">
        <f t="shared" si="2459"/>
        <v>1</v>
      </c>
    </row>
    <row r="471" spans="1:98" ht="60" hidden="1" customHeight="1" x14ac:dyDescent="0.35">
      <c r="A471" s="147"/>
      <c r="B471" s="229"/>
      <c r="C471" s="149" t="s">
        <v>165</v>
      </c>
      <c r="D471" s="174"/>
      <c r="E471" s="232"/>
      <c r="F471" s="174"/>
      <c r="G471" s="208"/>
      <c r="H471" s="157"/>
      <c r="I471" s="183"/>
      <c r="J471" s="161"/>
      <c r="K471" s="161"/>
      <c r="L471" s="184"/>
      <c r="M471" s="187"/>
      <c r="N471" s="238"/>
      <c r="O471" s="193"/>
      <c r="P471" s="183"/>
      <c r="Q471" s="193"/>
      <c r="R471" s="183"/>
      <c r="S471" s="183"/>
      <c r="T471" s="183"/>
      <c r="U471" s="157"/>
      <c r="V471" s="162"/>
      <c r="W471" s="162"/>
      <c r="X471" s="162"/>
      <c r="Y471" s="161"/>
      <c r="Z471" s="161"/>
      <c r="AA471" s="203"/>
      <c r="AB471" s="203"/>
      <c r="AC471" s="203"/>
      <c r="AD471" s="195"/>
      <c r="AE471" s="157"/>
      <c r="AF471" s="158"/>
      <c r="AG471" s="157"/>
      <c r="AH471" s="157"/>
      <c r="AI471" s="158"/>
      <c r="AJ471" s="157"/>
      <c r="AK471" s="196"/>
      <c r="AL471" s="20" t="str">
        <f>CONCATENATE(J468," Control"," 4")</f>
        <v>SEYM  Control 4</v>
      </c>
      <c r="AM471" s="22"/>
      <c r="AN471" s="22"/>
      <c r="AO471" s="22"/>
      <c r="AP471" s="22" t="str">
        <f t="shared" si="2452"/>
        <v xml:space="preserve">  a través de </v>
      </c>
      <c r="AQ471" s="20"/>
      <c r="AR471" s="20" t="str">
        <f t="shared" si="2384"/>
        <v/>
      </c>
      <c r="AS471" s="20"/>
      <c r="AT471" s="20" t="str">
        <f t="shared" si="2385"/>
        <v/>
      </c>
      <c r="AU471" s="20"/>
      <c r="AV471" s="20"/>
      <c r="AW471" s="20"/>
      <c r="AX471" s="21" t="str">
        <f t="shared" si="2460"/>
        <v/>
      </c>
      <c r="AY471" s="20" t="str">
        <f t="shared" si="2213"/>
        <v/>
      </c>
      <c r="AZ471" s="21" t="e">
        <f t="shared" si="2461"/>
        <v>#N/A</v>
      </c>
      <c r="BA471" s="20" t="str">
        <f t="shared" si="2215"/>
        <v/>
      </c>
      <c r="BB471" s="161"/>
      <c r="BC471" s="161"/>
      <c r="BD471" s="199"/>
      <c r="BE471" s="20" t="str">
        <f>CONCATENATE(J468," Acción preventiva"," 4")</f>
        <v>SEYM  Acción preventiva 4</v>
      </c>
      <c r="BF471" s="22"/>
      <c r="BG471" s="22"/>
      <c r="BH471" s="22"/>
      <c r="BI471" s="20">
        <f t="shared" si="2389"/>
        <v>0</v>
      </c>
      <c r="BJ471" s="20"/>
      <c r="BK471" s="20"/>
      <c r="BL471" s="20"/>
      <c r="BM471" s="20"/>
      <c r="BN471" s="20"/>
      <c r="BO471" s="20"/>
      <c r="BP471" s="20"/>
      <c r="BQ471" s="20"/>
      <c r="BR471" s="20"/>
      <c r="BS471" s="20"/>
      <c r="BT471" s="20"/>
      <c r="BU471" s="20"/>
      <c r="BV471" s="200"/>
      <c r="BW471" s="37"/>
      <c r="BX471" s="37"/>
      <c r="BY471" s="37"/>
      <c r="BZ471" s="37"/>
      <c r="CA471" s="37"/>
      <c r="CB471" s="37"/>
      <c r="CC471" s="37"/>
      <c r="CD471" s="37"/>
      <c r="CE471" s="37"/>
      <c r="CF471" s="37"/>
      <c r="CG471" s="37"/>
      <c r="CH471" s="37"/>
      <c r="CI471" s="37">
        <f t="shared" si="2456"/>
        <v>0</v>
      </c>
      <c r="CJ471" s="38"/>
      <c r="CK471" s="23"/>
      <c r="CL471" s="24"/>
      <c r="CM471" s="168"/>
      <c r="CN471" s="25" t="e">
        <f t="shared" ref="CN471" si="2464">1-(CL471/CM468)</f>
        <v>#DIV/0!</v>
      </c>
      <c r="CO471" s="23" t="e" cm="1">
        <f t="array" ref="CO471">+_xlfn.IFS(CN471&lt;0.8,"Cambio",CN471&lt;0.9,"Revisión de control",CN471&gt;0.89,"Se mantiene")</f>
        <v>#DIV/0!</v>
      </c>
      <c r="CP471" s="144"/>
      <c r="CQ471" s="144"/>
      <c r="CR471" s="144"/>
      <c r="CS471" s="144"/>
      <c r="CT471" s="25">
        <f t="shared" si="2459"/>
        <v>1</v>
      </c>
    </row>
    <row r="472" spans="1:98" ht="60" hidden="1" customHeight="1" x14ac:dyDescent="0.35">
      <c r="A472" s="147"/>
      <c r="B472" s="227" t="s">
        <v>164</v>
      </c>
      <c r="C472" s="149" t="s">
        <v>165</v>
      </c>
      <c r="D472" s="172" t="str">
        <f>VLOOKUP(B472,Datos!$B$65:$F$80,3,FALSE)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72" s="230" t="str">
        <f>VLOOKUP(B472,Datos!$B$65:$F$80,5,FALSE)</f>
        <v>La posibilidad de incumplir con las acciones que generen mejoramiento a los procesos, planes, programas y proyectos que impactan en la toma de decisiones en la entidad</v>
      </c>
      <c r="F472" s="172" t="str">
        <f>VLOOKUP(B472,Datos!$B$65:$F$80,4,FALSE)</f>
        <v>Desde el reporte y análisis de información y datos, la determinación de las causas probables de lo sin cumplimientos y tendencias negativas hasta la formulación de acciones correctivas, preventivas y de mejora.</v>
      </c>
      <c r="G472" s="208" t="s">
        <v>673</v>
      </c>
      <c r="H472" s="157"/>
      <c r="I472" s="181">
        <f t="shared" ref="I472" si="2465">IF(K472="",0,1)</f>
        <v>0</v>
      </c>
      <c r="J472" s="159" t="str">
        <f t="shared" ref="J472" si="2466">CONCATENATE(C472," ",K472)</f>
        <v xml:space="preserve">SEYM </v>
      </c>
      <c r="K472" s="159"/>
      <c r="L472" s="184"/>
      <c r="M472" s="185">
        <f ca="1">+TODAY()-L472</f>
        <v>46151</v>
      </c>
      <c r="N472" s="236"/>
      <c r="O472" s="191"/>
      <c r="P472" s="181" t="e">
        <f>VLOOKUP(O472,Datos!$B$20:$D$25,3,FALSE)</f>
        <v>#N/A</v>
      </c>
      <c r="Q472" s="191"/>
      <c r="R472" s="181" t="e">
        <f>VLOOKUP(Q472,Datos!$C$20:$D$25,2,FALSE)</f>
        <v>#N/A</v>
      </c>
      <c r="S472" s="181" t="e">
        <f t="shared" ref="S472" si="2467">+IF(P472="",R472,IF(R472="",P472,IF(P472&gt;R472,P472,R472)))</f>
        <v>#N/A</v>
      </c>
      <c r="T472" s="181" t="e" cm="1">
        <f t="array" ref="T472">_xlfn.IFS(S472=P472,O472,S472=R472,Q472)</f>
        <v>#N/A</v>
      </c>
      <c r="U472" s="157"/>
      <c r="V472" s="162"/>
      <c r="W472" s="162"/>
      <c r="X472" s="162" t="str">
        <f t="shared" ref="X472" si="2468">CONCATENATE("Posibilidad de"," ",U472," ",V472," debido ",W472)</f>
        <v xml:space="preserve">Posibilidad de   debido </v>
      </c>
      <c r="Y472" s="159"/>
      <c r="Z472" s="159"/>
      <c r="AA472" s="201"/>
      <c r="AB472" s="201"/>
      <c r="AC472" s="201"/>
      <c r="AD472" s="195"/>
      <c r="AE472" s="157" t="str">
        <f t="shared" ref="AE472" si="2469">IF(AD472&lt;=0,"",IF(AD472&lt;=2,"Muy Baja",IF(AD472&lt;=24,"Baja",IF(AD472&lt;=500,"Media",IF(AD472&lt;=5000,"Alta","Muy Alta")))))</f>
        <v/>
      </c>
      <c r="AF472" s="158" t="str">
        <f t="shared" ref="AF472" si="2470">IF(AE472="","",IF(AE472="Muy Baja",0.2,IF(AE472="Baja",0.4,IF(AE472="Media",0.6,IF(AE472="Alta",0.8,IF(AE472="Muy Alta",1,))))))</f>
        <v/>
      </c>
      <c r="AG472" s="158" t="e">
        <f t="shared" ref="AG472" si="2471">+T472</f>
        <v>#N/A</v>
      </c>
      <c r="AH472" s="157" t="e" cm="1">
        <f t="array" ref="AH472">_xlfn.IFS(AG472=Datos!$C$6,"Leve",AG472=Datos!$D$6,"Leve",AG472=Datos!$C$7,"Menor",AG472=Datos!$D$7,"Menor",AG472=Datos!$C$8,"Moderado",AG472=Datos!$D$8,"Moderado",AG472=Datos!$C$9,"Mayor",AG472=Datos!$D$9,"Mayor",AG472=Datos!$C$10,"Catastrófico",AG472=Datos!$D$10,"Catastrófico")</f>
        <v>#N/A</v>
      </c>
      <c r="AI472" s="158" t="e">
        <f t="shared" ref="AI472" si="2472">IF(AH472="","",IF(AH472="Leve",0.2,IF(AH472="Menor",0.4,IF(AH472="Moderado",0.6,IF(AH472="Mayor",0.8,IF(AH472="Catastrófico",1,))))))</f>
        <v>#N/A</v>
      </c>
      <c r="AJ472" s="157" t="e">
        <f t="shared" ref="AJ472" si="2473">IF(OR(AND(AE472="Muy Baja",AH472="Leve"),AND(AE472="Muy Baja",AH472="Menor"),AND(AE472="Baja",AH472="Leve")),"Bajo",IF(OR(AND(AE472="Muy baja",AH472="Moderado"),AND(AE472="Baja",AH472="Menor"),AND(AE472="Baja",AH472="Moderado"),AND(AE472="Media",AH472="Leve"),AND(AE472="Media",AH472="Menor"),AND(AE472="Media",AH472="Moderado"),AND(AE472="Alta",AH472="Leve"),AND(AE472="Alta",AH472="Menor")),"Moderado",IF(OR(AND(AE472="Muy Baja",AH472="Mayor"),AND(AE472="Baja",AH472="Mayor"),AND(AE472="Media",AH472="Mayor"),AND(AE472="Alta",AH472="Moderado"),AND(AE472="Alta",AH472="Mayor"),AND(AE472="Muy Alta",AH472="Leve"),AND(AE472="Muy Alta",AH472="Menor"),AND(AE472="Muy Alta",AH472="Moderado"),AND(AE472="Muy Alta",AH472="Mayor")),"Alto",IF(OR(AND(AE472="Muy Baja",AH472="Catastrófico"),AND(AE472="Baja",AH472="Catastrófico"),AND(AE472="Media",AH472="Catastrófico"),AND(AE472="Alta",AH472="Catastrófico"),AND(AE472="Muy Alta",AH472="Catastrófico")),"Extremo",""))))</f>
        <v>#N/A</v>
      </c>
      <c r="AK472" s="196" t="e" cm="1">
        <f t="array" ref="AK472">_xlfn.IFS(AJ472="Bajo","Aceptar",AJ472="Moderado","Reducir",AJ472="Alto","Reducir",AJ472="Extremo","Reducir")</f>
        <v>#N/A</v>
      </c>
      <c r="AL472" s="20" t="str">
        <f>CONCATENATE(J472," Control"," 1")</f>
        <v>SEYM  Control 1</v>
      </c>
      <c r="AM472" s="22"/>
      <c r="AN472" s="22"/>
      <c r="AO472" s="22"/>
      <c r="AP472" s="22" t="str">
        <f t="shared" ref="AP472:AP475" si="2474">CONCATENATE(AM472," ",AN472," a través de ",AO472)</f>
        <v xml:space="preserve">  a través de </v>
      </c>
      <c r="AQ472" s="20"/>
      <c r="AR472" s="20" t="str">
        <f t="shared" si="2384"/>
        <v/>
      </c>
      <c r="AS472" s="20"/>
      <c r="AT472" s="20" t="str">
        <f t="shared" si="2385"/>
        <v/>
      </c>
      <c r="AU472" s="20"/>
      <c r="AV472" s="20"/>
      <c r="AW472" s="20"/>
      <c r="AX472" s="21" t="str">
        <f t="shared" ref="AX472" si="2475">+IF(AR472="Probabilidad",AF472-(AF472*AT472),AF472)</f>
        <v/>
      </c>
      <c r="AY472" s="20" t="str">
        <f t="shared" si="2213"/>
        <v/>
      </c>
      <c r="AZ472" s="21" t="e">
        <f t="shared" ref="AZ472" si="2476">+IF(AR472="Impacto",AI472-(AI472*AT472),AI472)</f>
        <v>#N/A</v>
      </c>
      <c r="BA472" s="20" t="str">
        <f t="shared" si="2215"/>
        <v/>
      </c>
      <c r="BB472" s="159" t="str">
        <f t="shared" ref="BB472" si="2477">IF(OR(AND(AY475="Muy Baja",BA475="Leve"),AND(AY475="Muy Baja",BA475="Menor"),AND(AY475="Baja",BA475="Leve")),"Bajo",IF(OR(AND(AY475="Muy baja",BA475="Moderado"),AND(AY475="Baja",BA475="Menor"),AND(AY475="Baja",BA475="Moderado"),AND(AY475="Media",BA475="Leve"),AND(AY475="Media",BA475="Menor"),AND(AY475="Media",BA475="Moderado"),AND(AY475="Alta",BA475="Leve"),AND(AY475="Alta",BA475="Menor")),"Moderado",IF(OR(AND(AY475="Muy Baja",BA475="Mayor"),AND(AY475="Baja",BA475="Mayor"),AND(AY475="Media",BA475="Mayor"),AND(AY475="Alta",BA475="Moderado"),AND(AY475="Alta",BA475="Mayor"),AND(AY475="Muy Alta",BA475="Leve"),AND(AY475="Muy Alta",BA475="Menor"),AND(AY475="Muy Alta",BA475="Moderado"),AND(AY475="Muy Alta",BA475="Mayor")),"Alto",IF(OR(AND(AY475="Muy Baja",BA475="Catastrófico"),AND(AY475="Baja",BA475="Catastrófico"),AND(AY475="Media",BA475="Catastrófico"),AND(AY475="Alta",BA475="Catastrófico"),AND(AY475="Muy Alta",BA475="Catastrófico")),"Extremo",""))))</f>
        <v/>
      </c>
      <c r="BC472" s="159" t="e" cm="1">
        <f t="array" ref="BC472">_xlfn.IFS(BB472="Bajo","Aceptar",BB472="Moderado","Reducir",BB472="Alto","Reducir",BB472="Extremo","Reducir")</f>
        <v>#N/A</v>
      </c>
      <c r="BD472" s="197" t="e" cm="1">
        <f t="array" ref="BD472">_xlfn.IFS(BC472="Aceptar","No",BC472="Reducir","Si")</f>
        <v>#N/A</v>
      </c>
      <c r="BE472" s="20" t="str">
        <f>CONCATENATE(J472," Acción preventiva"," 1")</f>
        <v>SEYM  Acción preventiva 1</v>
      </c>
      <c r="BF472" s="22"/>
      <c r="BG472" s="22"/>
      <c r="BH472" s="22"/>
      <c r="BI472" s="20">
        <f t="shared" si="2389"/>
        <v>0</v>
      </c>
      <c r="BJ472" s="20"/>
      <c r="BK472" s="20"/>
      <c r="BL472" s="20"/>
      <c r="BM472" s="20"/>
      <c r="BN472" s="20"/>
      <c r="BO472" s="20"/>
      <c r="BP472" s="20"/>
      <c r="BQ472" s="20"/>
      <c r="BR472" s="20"/>
      <c r="BS472" s="20"/>
      <c r="BT472" s="20"/>
      <c r="BU472" s="20"/>
      <c r="BV472" s="200"/>
      <c r="BW472" s="37"/>
      <c r="BX472" s="37"/>
      <c r="BY472" s="37"/>
      <c r="BZ472" s="37"/>
      <c r="CA472" s="37"/>
      <c r="CB472" s="37"/>
      <c r="CC472" s="37"/>
      <c r="CD472" s="37"/>
      <c r="CE472" s="37"/>
      <c r="CF472" s="37"/>
      <c r="CG472" s="37"/>
      <c r="CH472" s="37"/>
      <c r="CI472" s="37">
        <f t="shared" si="2456"/>
        <v>0</v>
      </c>
      <c r="CJ472" s="38"/>
      <c r="CK472" s="23"/>
      <c r="CL472" s="24"/>
      <c r="CM472" s="166">
        <f t="shared" ref="CM472" si="2478">+AD472</f>
        <v>0</v>
      </c>
      <c r="CN472" s="25" t="e">
        <f t="shared" ref="CN472" si="2479">1-(CL472/CM472)</f>
        <v>#DIV/0!</v>
      </c>
      <c r="CO472" s="23" t="e" cm="1">
        <f t="array" ref="CO472">+_xlfn.IFS(CN472&lt;0.8,"Cambio",CN472&lt;0.9,"Revisión de control",CN472&gt;0.89,"Se mantiene")</f>
        <v>#DIV/0!</v>
      </c>
      <c r="CP472" s="144"/>
      <c r="CQ472" s="144"/>
      <c r="CR472" s="144"/>
      <c r="CS472" s="144"/>
      <c r="CT472" s="25">
        <f t="shared" ref="CT472:CT475" si="2480">(_xlfn.IFS(CK472="",1,CK472="SI",0)+_xlfn.IFS(CP472="",1,CP472="SI",1,CP472="NO",0)+_xlfn.IFS(CQ472="",1,CQ472="SI",1,CQ472="NO",0)+_xlfn.IFS(CR472="",1,CR472="SI",1,CR472="NO",0)+_xlfn.IFS(CS472="",1,CS472="SI",1,CS472="NO",0))/5</f>
        <v>1</v>
      </c>
    </row>
    <row r="473" spans="1:98" ht="60" hidden="1" customHeight="1" x14ac:dyDescent="0.35">
      <c r="A473" s="147"/>
      <c r="B473" s="228"/>
      <c r="C473" s="149" t="s">
        <v>165</v>
      </c>
      <c r="D473" s="173"/>
      <c r="E473" s="231"/>
      <c r="F473" s="173"/>
      <c r="G473" s="208"/>
      <c r="H473" s="157"/>
      <c r="I473" s="182"/>
      <c r="J473" s="160"/>
      <c r="K473" s="160"/>
      <c r="L473" s="184"/>
      <c r="M473" s="186"/>
      <c r="N473" s="237"/>
      <c r="O473" s="192"/>
      <c r="P473" s="182"/>
      <c r="Q473" s="192"/>
      <c r="R473" s="182"/>
      <c r="S473" s="182"/>
      <c r="T473" s="182"/>
      <c r="U473" s="157"/>
      <c r="V473" s="162"/>
      <c r="W473" s="162"/>
      <c r="X473" s="162"/>
      <c r="Y473" s="160"/>
      <c r="Z473" s="160"/>
      <c r="AA473" s="202"/>
      <c r="AB473" s="202"/>
      <c r="AC473" s="202"/>
      <c r="AD473" s="195"/>
      <c r="AE473" s="157"/>
      <c r="AF473" s="158"/>
      <c r="AG473" s="157"/>
      <c r="AH473" s="157"/>
      <c r="AI473" s="158"/>
      <c r="AJ473" s="157"/>
      <c r="AK473" s="196"/>
      <c r="AL473" s="20" t="str">
        <f>CONCATENATE(J472," Control"," 2")</f>
        <v>SEYM  Control 2</v>
      </c>
      <c r="AM473" s="22"/>
      <c r="AN473" s="22"/>
      <c r="AO473" s="22"/>
      <c r="AP473" s="22" t="str">
        <f t="shared" si="2474"/>
        <v xml:space="preserve">  a través de </v>
      </c>
      <c r="AQ473" s="20"/>
      <c r="AR473" s="20" t="str">
        <f t="shared" si="2384"/>
        <v/>
      </c>
      <c r="AS473" s="20"/>
      <c r="AT473" s="20" t="str">
        <f t="shared" si="2385"/>
        <v/>
      </c>
      <c r="AU473" s="20"/>
      <c r="AV473" s="20"/>
      <c r="AW473" s="20"/>
      <c r="AX473" s="21" t="str">
        <f t="shared" ref="AX473:AX475" si="2481">+IF(AR473="Probabilidad",AX472-(AX472*AT473),AX472)</f>
        <v/>
      </c>
      <c r="AY473" s="20" t="str">
        <f t="shared" si="2213"/>
        <v/>
      </c>
      <c r="AZ473" s="21" t="e">
        <f t="shared" ref="AZ473:AZ475" si="2482">+IF(AR473="Impacto",AZ472-(AZ472*AT473),AZ472)</f>
        <v>#N/A</v>
      </c>
      <c r="BA473" s="20" t="str">
        <f t="shared" si="2215"/>
        <v/>
      </c>
      <c r="BB473" s="160"/>
      <c r="BC473" s="160"/>
      <c r="BD473" s="198"/>
      <c r="BE473" s="20" t="str">
        <f>CONCATENATE(J472," Acción preventiva"," 2")</f>
        <v>SEYM  Acción preventiva 2</v>
      </c>
      <c r="BF473" s="22"/>
      <c r="BG473" s="22"/>
      <c r="BH473" s="22"/>
      <c r="BI473" s="20">
        <f t="shared" si="2389"/>
        <v>0</v>
      </c>
      <c r="BJ473" s="20"/>
      <c r="BK473" s="20"/>
      <c r="BL473" s="20"/>
      <c r="BM473" s="20"/>
      <c r="BN473" s="20"/>
      <c r="BO473" s="20"/>
      <c r="BP473" s="20"/>
      <c r="BQ473" s="20"/>
      <c r="BR473" s="20"/>
      <c r="BS473" s="20"/>
      <c r="BT473" s="20"/>
      <c r="BU473" s="20"/>
      <c r="BV473" s="200"/>
      <c r="BW473" s="37"/>
      <c r="BX473" s="37"/>
      <c r="BY473" s="37"/>
      <c r="BZ473" s="37"/>
      <c r="CA473" s="37"/>
      <c r="CB473" s="37"/>
      <c r="CC473" s="37"/>
      <c r="CD473" s="37"/>
      <c r="CE473" s="37"/>
      <c r="CF473" s="37"/>
      <c r="CG473" s="37"/>
      <c r="CH473" s="37"/>
      <c r="CI473" s="37">
        <f t="shared" si="2456"/>
        <v>0</v>
      </c>
      <c r="CJ473" s="38"/>
      <c r="CK473" s="23"/>
      <c r="CL473" s="24"/>
      <c r="CM473" s="167"/>
      <c r="CN473" s="25" t="e">
        <f t="shared" ref="CN473" si="2483">1-(CL473/CM472)</f>
        <v>#DIV/0!</v>
      </c>
      <c r="CO473" s="23" t="e" cm="1">
        <f t="array" ref="CO473">+_xlfn.IFS(CN473&lt;0.8,"Cambio",CN473&lt;0.9,"Revisión de control",CN473&gt;0.89,"Se mantiene")</f>
        <v>#DIV/0!</v>
      </c>
      <c r="CP473" s="144"/>
      <c r="CQ473" s="144"/>
      <c r="CR473" s="144"/>
      <c r="CS473" s="144"/>
      <c r="CT473" s="25">
        <f t="shared" si="2480"/>
        <v>1</v>
      </c>
    </row>
    <row r="474" spans="1:98" ht="60" hidden="1" customHeight="1" x14ac:dyDescent="0.35">
      <c r="A474" s="147"/>
      <c r="B474" s="228"/>
      <c r="C474" s="149" t="s">
        <v>165</v>
      </c>
      <c r="D474" s="173"/>
      <c r="E474" s="231"/>
      <c r="F474" s="173"/>
      <c r="G474" s="208"/>
      <c r="H474" s="157"/>
      <c r="I474" s="182"/>
      <c r="J474" s="160"/>
      <c r="K474" s="160"/>
      <c r="L474" s="184"/>
      <c r="M474" s="186"/>
      <c r="N474" s="237"/>
      <c r="O474" s="192"/>
      <c r="P474" s="182"/>
      <c r="Q474" s="192"/>
      <c r="R474" s="182"/>
      <c r="S474" s="182"/>
      <c r="T474" s="182"/>
      <c r="U474" s="157"/>
      <c r="V474" s="162"/>
      <c r="W474" s="162"/>
      <c r="X474" s="162"/>
      <c r="Y474" s="160"/>
      <c r="Z474" s="160"/>
      <c r="AA474" s="202"/>
      <c r="AB474" s="202"/>
      <c r="AC474" s="202"/>
      <c r="AD474" s="195"/>
      <c r="AE474" s="157"/>
      <c r="AF474" s="158"/>
      <c r="AG474" s="157"/>
      <c r="AH474" s="157"/>
      <c r="AI474" s="158"/>
      <c r="AJ474" s="157"/>
      <c r="AK474" s="196"/>
      <c r="AL474" s="20" t="str">
        <f>CONCATENATE(J472," Control"," 3")</f>
        <v>SEYM  Control 3</v>
      </c>
      <c r="AM474" s="22"/>
      <c r="AN474" s="22"/>
      <c r="AO474" s="22"/>
      <c r="AP474" s="22" t="str">
        <f t="shared" si="2474"/>
        <v xml:space="preserve">  a través de </v>
      </c>
      <c r="AQ474" s="20"/>
      <c r="AR474" s="20" t="str">
        <f t="shared" si="2384"/>
        <v/>
      </c>
      <c r="AS474" s="20"/>
      <c r="AT474" s="20" t="str">
        <f t="shared" si="2385"/>
        <v/>
      </c>
      <c r="AU474" s="20"/>
      <c r="AV474" s="20"/>
      <c r="AW474" s="20"/>
      <c r="AX474" s="21" t="str">
        <f t="shared" si="2481"/>
        <v/>
      </c>
      <c r="AY474" s="20" t="str">
        <f t="shared" si="2213"/>
        <v/>
      </c>
      <c r="AZ474" s="21" t="e">
        <f t="shared" si="2482"/>
        <v>#N/A</v>
      </c>
      <c r="BA474" s="20" t="str">
        <f t="shared" si="2215"/>
        <v/>
      </c>
      <c r="BB474" s="160"/>
      <c r="BC474" s="160"/>
      <c r="BD474" s="198"/>
      <c r="BE474" s="20" t="str">
        <f>CONCATENATE(J472," Acción preventiva"," 3")</f>
        <v>SEYM  Acción preventiva 3</v>
      </c>
      <c r="BF474" s="22"/>
      <c r="BG474" s="22"/>
      <c r="BH474" s="22"/>
      <c r="BI474" s="20">
        <f t="shared" si="2389"/>
        <v>0</v>
      </c>
      <c r="BJ474" s="20"/>
      <c r="BK474" s="20"/>
      <c r="BL474" s="20"/>
      <c r="BM474" s="20"/>
      <c r="BN474" s="20"/>
      <c r="BO474" s="20"/>
      <c r="BP474" s="20"/>
      <c r="BQ474" s="20"/>
      <c r="BR474" s="20"/>
      <c r="BS474" s="20"/>
      <c r="BT474" s="20"/>
      <c r="BU474" s="20"/>
      <c r="BV474" s="200"/>
      <c r="BW474" s="37"/>
      <c r="BX474" s="37"/>
      <c r="BY474" s="37"/>
      <c r="BZ474" s="37"/>
      <c r="CA474" s="37"/>
      <c r="CB474" s="37"/>
      <c r="CC474" s="37"/>
      <c r="CD474" s="37"/>
      <c r="CE474" s="37"/>
      <c r="CF474" s="37"/>
      <c r="CG474" s="37"/>
      <c r="CH474" s="37"/>
      <c r="CI474" s="37">
        <f t="shared" si="2456"/>
        <v>0</v>
      </c>
      <c r="CJ474" s="38"/>
      <c r="CK474" s="23"/>
      <c r="CL474" s="24"/>
      <c r="CM474" s="167"/>
      <c r="CN474" s="25" t="e">
        <f t="shared" ref="CN474" si="2484">1-(CL474/CM472)</f>
        <v>#DIV/0!</v>
      </c>
      <c r="CO474" s="23" t="e" cm="1">
        <f t="array" ref="CO474">+_xlfn.IFS(CN474&lt;0.8,"Cambio",CN474&lt;0.9,"Revisión de control",CN474&gt;0.89,"Se mantiene")</f>
        <v>#DIV/0!</v>
      </c>
      <c r="CP474" s="144"/>
      <c r="CQ474" s="144"/>
      <c r="CR474" s="144"/>
      <c r="CS474" s="144"/>
      <c r="CT474" s="25">
        <f t="shared" si="2480"/>
        <v>1</v>
      </c>
    </row>
    <row r="475" spans="1:98" ht="60" hidden="1" customHeight="1" x14ac:dyDescent="0.35">
      <c r="A475" s="147"/>
      <c r="B475" s="229"/>
      <c r="C475" s="149" t="s">
        <v>165</v>
      </c>
      <c r="D475" s="174"/>
      <c r="E475" s="232"/>
      <c r="F475" s="174"/>
      <c r="G475" s="208"/>
      <c r="H475" s="157"/>
      <c r="I475" s="183"/>
      <c r="J475" s="161"/>
      <c r="K475" s="161"/>
      <c r="L475" s="184"/>
      <c r="M475" s="187"/>
      <c r="N475" s="238"/>
      <c r="O475" s="193"/>
      <c r="P475" s="183"/>
      <c r="Q475" s="193"/>
      <c r="R475" s="183"/>
      <c r="S475" s="183"/>
      <c r="T475" s="183"/>
      <c r="U475" s="157"/>
      <c r="V475" s="162"/>
      <c r="W475" s="162"/>
      <c r="X475" s="162"/>
      <c r="Y475" s="161"/>
      <c r="Z475" s="161"/>
      <c r="AA475" s="203"/>
      <c r="AB475" s="203"/>
      <c r="AC475" s="203"/>
      <c r="AD475" s="195"/>
      <c r="AE475" s="157"/>
      <c r="AF475" s="158"/>
      <c r="AG475" s="157"/>
      <c r="AH475" s="157"/>
      <c r="AI475" s="158"/>
      <c r="AJ475" s="157"/>
      <c r="AK475" s="196"/>
      <c r="AL475" s="20" t="str">
        <f>CONCATENATE(J472," Control"," 4")</f>
        <v>SEYM  Control 4</v>
      </c>
      <c r="AM475" s="22"/>
      <c r="AN475" s="22"/>
      <c r="AO475" s="22"/>
      <c r="AP475" s="22" t="str">
        <f t="shared" si="2474"/>
        <v xml:space="preserve">  a través de </v>
      </c>
      <c r="AQ475" s="20"/>
      <c r="AR475" s="20" t="str">
        <f t="shared" si="2384"/>
        <v/>
      </c>
      <c r="AS475" s="20"/>
      <c r="AT475" s="20" t="str">
        <f t="shared" si="2385"/>
        <v/>
      </c>
      <c r="AU475" s="20"/>
      <c r="AV475" s="20"/>
      <c r="AW475" s="20"/>
      <c r="AX475" s="21" t="str">
        <f t="shared" si="2481"/>
        <v/>
      </c>
      <c r="AY475" s="20" t="str">
        <f t="shared" si="2213"/>
        <v/>
      </c>
      <c r="AZ475" s="21" t="e">
        <f t="shared" si="2482"/>
        <v>#N/A</v>
      </c>
      <c r="BA475" s="20" t="str">
        <f t="shared" si="2215"/>
        <v/>
      </c>
      <c r="BB475" s="161"/>
      <c r="BC475" s="161"/>
      <c r="BD475" s="199"/>
      <c r="BE475" s="20" t="str">
        <f>CONCATENATE(J472," Acción preventiva"," 4")</f>
        <v>SEYM  Acción preventiva 4</v>
      </c>
      <c r="BF475" s="22"/>
      <c r="BG475" s="22"/>
      <c r="BH475" s="22"/>
      <c r="BI475" s="20">
        <f t="shared" si="2389"/>
        <v>0</v>
      </c>
      <c r="BJ475" s="20"/>
      <c r="BK475" s="20"/>
      <c r="BL475" s="20"/>
      <c r="BM475" s="20"/>
      <c r="BN475" s="20"/>
      <c r="BO475" s="20"/>
      <c r="BP475" s="20"/>
      <c r="BQ475" s="20"/>
      <c r="BR475" s="20"/>
      <c r="BS475" s="20"/>
      <c r="BT475" s="20"/>
      <c r="BU475" s="20"/>
      <c r="BV475" s="200"/>
      <c r="BW475" s="37"/>
      <c r="BX475" s="37"/>
      <c r="BY475" s="37"/>
      <c r="BZ475" s="37"/>
      <c r="CA475" s="37"/>
      <c r="CB475" s="37"/>
      <c r="CC475" s="37"/>
      <c r="CD475" s="37"/>
      <c r="CE475" s="37"/>
      <c r="CF475" s="37"/>
      <c r="CG475" s="37"/>
      <c r="CH475" s="37"/>
      <c r="CI475" s="37">
        <f t="shared" si="2456"/>
        <v>0</v>
      </c>
      <c r="CJ475" s="38"/>
      <c r="CK475" s="23"/>
      <c r="CL475" s="24"/>
      <c r="CM475" s="168"/>
      <c r="CN475" s="25" t="e">
        <f t="shared" ref="CN475" si="2485">1-(CL475/CM472)</f>
        <v>#DIV/0!</v>
      </c>
      <c r="CO475" s="23" t="e" cm="1">
        <f t="array" ref="CO475">+_xlfn.IFS(CN475&lt;0.8,"Cambio",CN475&lt;0.9,"Revisión de control",CN475&gt;0.89,"Se mantiene")</f>
        <v>#DIV/0!</v>
      </c>
      <c r="CP475" s="144"/>
      <c r="CQ475" s="144"/>
      <c r="CR475" s="144"/>
      <c r="CS475" s="144"/>
      <c r="CT475" s="25">
        <f t="shared" si="2480"/>
        <v>1</v>
      </c>
    </row>
    <row r="476" spans="1:98" ht="60" hidden="1" customHeight="1" x14ac:dyDescent="0.35">
      <c r="A476" s="147"/>
      <c r="B476" s="227" t="s">
        <v>164</v>
      </c>
      <c r="C476" s="148" t="s">
        <v>165</v>
      </c>
      <c r="D476" s="172" t="str">
        <f>VLOOKUP(B476,Datos!$B$65:$F$80,3,FALSE)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76" s="230" t="str">
        <f>VLOOKUP(B476,Datos!$B$65:$F$80,5,FALSE)</f>
        <v>La posibilidad de incumplir con las acciones que generen mejoramiento a los procesos, planes, programas y proyectos que impactan en la toma de decisiones en la entidad</v>
      </c>
      <c r="F476" s="172" t="str">
        <f>VLOOKUP(B476,Datos!$B$65:$F$80,4,FALSE)</f>
        <v>Desde el reporte y análisis de información y datos, la determinación de las causas probables de lo sin cumplimientos y tendencias negativas hasta la formulación de acciones correctivas, preventivas y de mejora.</v>
      </c>
      <c r="G476" s="208" t="s">
        <v>323</v>
      </c>
      <c r="H476" s="157"/>
      <c r="I476" s="181">
        <f t="shared" ref="I476" si="2486">IF(K476="",0,1)</f>
        <v>0</v>
      </c>
      <c r="J476" s="159" t="str">
        <f t="shared" ref="J476" si="2487">CONCATENATE(C476," ",K476)</f>
        <v xml:space="preserve">SEYM </v>
      </c>
      <c r="K476" s="159"/>
      <c r="L476" s="184"/>
      <c r="M476" s="185">
        <f ca="1">+TODAY()-L476</f>
        <v>46151</v>
      </c>
      <c r="N476" s="236"/>
      <c r="O476" s="191"/>
      <c r="P476" s="181" t="e">
        <f>VLOOKUP(O476,Datos!$B$20:$D$25,3,FALSE)</f>
        <v>#N/A</v>
      </c>
      <c r="Q476" s="191"/>
      <c r="R476" s="181" t="e">
        <f>VLOOKUP(Q476,Datos!$C$20:$D$25,2,FALSE)</f>
        <v>#N/A</v>
      </c>
      <c r="S476" s="181" t="e">
        <f t="shared" ref="S476" si="2488">+IF(P476="",R476,IF(R476="",P476,IF(P476&gt;R476,P476,R476)))</f>
        <v>#N/A</v>
      </c>
      <c r="T476" s="181" t="e" cm="1">
        <f t="array" ref="T476">_xlfn.IFS(S476=P476,O476,S476=R476,Q476)</f>
        <v>#N/A</v>
      </c>
      <c r="U476" s="157"/>
      <c r="V476" s="162"/>
      <c r="W476" s="162"/>
      <c r="X476" s="162" t="str">
        <f t="shared" ref="X476" si="2489">CONCATENATE("Posibilidad de"," ",U476," ",V476," debido ",W476)</f>
        <v xml:space="preserve">Posibilidad de   debido </v>
      </c>
      <c r="Y476" s="159"/>
      <c r="Z476" s="159"/>
      <c r="AA476" s="201"/>
      <c r="AB476" s="201"/>
      <c r="AC476" s="201"/>
      <c r="AD476" s="195"/>
      <c r="AE476" s="157" t="str">
        <f t="shared" ref="AE476" si="2490">IF(AD476&lt;=0,"",IF(AD476&lt;=2,"Muy Baja",IF(AD476&lt;=24,"Baja",IF(AD476&lt;=500,"Media",IF(AD476&lt;=5000,"Alta","Muy Alta")))))</f>
        <v/>
      </c>
      <c r="AF476" s="158" t="str">
        <f t="shared" ref="AF476" si="2491">IF(AE476="","",IF(AE476="Muy Baja",0.2,IF(AE476="Baja",0.4,IF(AE476="Media",0.6,IF(AE476="Alta",0.8,IF(AE476="Muy Alta",1,))))))</f>
        <v/>
      </c>
      <c r="AG476" s="158" t="e">
        <f t="shared" ref="AG476" si="2492">+T476</f>
        <v>#N/A</v>
      </c>
      <c r="AH476" s="157" t="e" cm="1">
        <f t="array" ref="AH476">_xlfn.IFS(AG476=Datos!$C$6,"Leve",AG476=Datos!$D$6,"Leve",AG476=Datos!$C$7,"Menor",AG476=Datos!$D$7,"Menor",AG476=Datos!$C$8,"Moderado",AG476=Datos!$D$8,"Moderado",AG476=Datos!$C$9,"Mayor",AG476=Datos!$D$9,"Mayor",AG476=Datos!$C$10,"Catastrófico",AG476=Datos!$D$10,"Catastrófico")</f>
        <v>#N/A</v>
      </c>
      <c r="AI476" s="158" t="e">
        <f t="shared" ref="AI476" si="2493">IF(AH476="","",IF(AH476="Leve",0.2,IF(AH476="Menor",0.4,IF(AH476="Moderado",0.6,IF(AH476="Mayor",0.8,IF(AH476="Catastrófico",1,))))))</f>
        <v>#N/A</v>
      </c>
      <c r="AJ476" s="157" t="e">
        <f t="shared" ref="AJ476" si="2494">IF(OR(AND(AE476="Muy Baja",AH476="Leve"),AND(AE476="Muy Baja",AH476="Menor"),AND(AE476="Baja",AH476="Leve")),"Bajo",IF(OR(AND(AE476="Muy baja",AH476="Moderado"),AND(AE476="Baja",AH476="Menor"),AND(AE476="Baja",AH476="Moderado"),AND(AE476="Media",AH476="Leve"),AND(AE476="Media",AH476="Menor"),AND(AE476="Media",AH476="Moderado"),AND(AE476="Alta",AH476="Leve"),AND(AE476="Alta",AH476="Menor")),"Moderado",IF(OR(AND(AE476="Muy Baja",AH476="Mayor"),AND(AE476="Baja",AH476="Mayor"),AND(AE476="Media",AH476="Mayor"),AND(AE476="Alta",AH476="Moderado"),AND(AE476="Alta",AH476="Mayor"),AND(AE476="Muy Alta",AH476="Leve"),AND(AE476="Muy Alta",AH476="Menor"),AND(AE476="Muy Alta",AH476="Moderado"),AND(AE476="Muy Alta",AH476="Mayor")),"Alto",IF(OR(AND(AE476="Muy Baja",AH476="Catastrófico"),AND(AE476="Baja",AH476="Catastrófico"),AND(AE476="Media",AH476="Catastrófico"),AND(AE476="Alta",AH476="Catastrófico"),AND(AE476="Muy Alta",AH476="Catastrófico")),"Extremo",""))))</f>
        <v>#N/A</v>
      </c>
      <c r="AK476" s="196" t="e" cm="1">
        <f t="array" ref="AK476">_xlfn.IFS(AJ476="Bajo","Aceptar",AJ476="Moderado","Reducir",AJ476="Alto","Reducir",AJ476="Extremo","Reducir")</f>
        <v>#N/A</v>
      </c>
      <c r="AL476" s="20" t="str">
        <f>CONCATENATE(J476," Control"," 1")</f>
        <v>SEYM  Control 1</v>
      </c>
      <c r="AM476" s="22"/>
      <c r="AN476" s="22"/>
      <c r="AO476" s="22"/>
      <c r="AP476" s="22" t="str">
        <f t="shared" ref="AP476:AP479" si="2495">CONCATENATE(AM476," ",AN476," a través de ",AO476)</f>
        <v xml:space="preserve">  a través de </v>
      </c>
      <c r="AQ476" s="20"/>
      <c r="AR476" s="20" t="str">
        <f t="shared" si="2362"/>
        <v/>
      </c>
      <c r="AS476" s="20"/>
      <c r="AT476" s="20" t="str">
        <f t="shared" si="2363"/>
        <v/>
      </c>
      <c r="AU476" s="20"/>
      <c r="AV476" s="20"/>
      <c r="AW476" s="20"/>
      <c r="AX476" s="21" t="str">
        <f t="shared" ref="AX476" si="2496">+IF(AR476="Probabilidad",AF476-(AF476*AT476),AF476)</f>
        <v/>
      </c>
      <c r="AY476" s="20" t="str">
        <f t="shared" si="2213"/>
        <v/>
      </c>
      <c r="AZ476" s="21" t="e">
        <f t="shared" ref="AZ476" si="2497">+IF(AR476="Impacto",AI476-(AI476*AT476),AI476)</f>
        <v>#N/A</v>
      </c>
      <c r="BA476" s="20" t="str">
        <f t="shared" si="2215"/>
        <v/>
      </c>
      <c r="BB476" s="159" t="str">
        <f t="shared" ref="BB476" si="2498">IF(OR(AND(AY479="Muy Baja",BA479="Leve"),AND(AY479="Muy Baja",BA479="Menor"),AND(AY479="Baja",BA479="Leve")),"Bajo",IF(OR(AND(AY479="Muy baja",BA479="Moderado"),AND(AY479="Baja",BA479="Menor"),AND(AY479="Baja",BA479="Moderado"),AND(AY479="Media",BA479="Leve"),AND(AY479="Media",BA479="Menor"),AND(AY479="Media",BA479="Moderado"),AND(AY479="Alta",BA479="Leve"),AND(AY479="Alta",BA479="Menor")),"Moderado",IF(OR(AND(AY479="Muy Baja",BA479="Mayor"),AND(AY479="Baja",BA479="Mayor"),AND(AY479="Media",BA479="Mayor"),AND(AY479="Alta",BA479="Moderado"),AND(AY479="Alta",BA479="Mayor"),AND(AY479="Muy Alta",BA479="Leve"),AND(AY479="Muy Alta",BA479="Menor"),AND(AY479="Muy Alta",BA479="Moderado"),AND(AY479="Muy Alta",BA479="Mayor")),"Alto",IF(OR(AND(AY479="Muy Baja",BA479="Catastrófico"),AND(AY479="Baja",BA479="Catastrófico"),AND(AY479="Media",BA479="Catastrófico"),AND(AY479="Alta",BA479="Catastrófico"),AND(AY479="Muy Alta",BA479="Catastrófico")),"Extremo",""))))</f>
        <v/>
      </c>
      <c r="BC476" s="159" t="e" cm="1">
        <f t="array" ref="BC476">_xlfn.IFS(BB476="Bajo","Aceptar",BB476="Moderado","Reducir",BB476="Alto","Reducir",BB476="Extremo","Reducir")</f>
        <v>#N/A</v>
      </c>
      <c r="BD476" s="197" t="e" cm="1">
        <f t="array" ref="BD476">_xlfn.IFS(BC476="Aceptar","No",BC476="Reducir","Si")</f>
        <v>#N/A</v>
      </c>
      <c r="BE476" s="20" t="str">
        <f>CONCATENATE(J476," Acción preventiva"," 1")</f>
        <v>SEYM  Acción preventiva 1</v>
      </c>
      <c r="BF476" s="22"/>
      <c r="BG476" s="22"/>
      <c r="BH476" s="22"/>
      <c r="BI476" s="20">
        <f t="shared" ref="BI476:BI483" si="2499">+SUM(BJ476:BU476)</f>
        <v>0</v>
      </c>
      <c r="BJ476" s="20"/>
      <c r="BK476" s="20"/>
      <c r="BL476" s="20"/>
      <c r="BM476" s="20"/>
      <c r="BN476" s="20"/>
      <c r="BO476" s="20"/>
      <c r="BP476" s="20"/>
      <c r="BQ476" s="20"/>
      <c r="BR476" s="20"/>
      <c r="BS476" s="20"/>
      <c r="BT476" s="20"/>
      <c r="BU476" s="20"/>
      <c r="BV476" s="200"/>
      <c r="BW476" s="37"/>
      <c r="BX476" s="37"/>
      <c r="BY476" s="37"/>
      <c r="BZ476" s="37"/>
      <c r="CA476" s="37"/>
      <c r="CB476" s="37"/>
      <c r="CC476" s="37"/>
      <c r="CD476" s="37"/>
      <c r="CE476" s="37"/>
      <c r="CF476" s="37"/>
      <c r="CG476" s="37"/>
      <c r="CH476" s="37"/>
      <c r="CI476" s="37">
        <f t="shared" si="2456"/>
        <v>0</v>
      </c>
      <c r="CJ476" s="38"/>
      <c r="CK476" s="23"/>
      <c r="CL476" s="24"/>
      <c r="CM476" s="166">
        <f t="shared" ref="CM476" si="2500">+AD476</f>
        <v>0</v>
      </c>
      <c r="CN476" s="25" t="e">
        <f t="shared" ref="CN476" si="2501">1-(CL476/CM476)</f>
        <v>#DIV/0!</v>
      </c>
      <c r="CO476" s="23" t="e" cm="1">
        <f t="array" ref="CO476">+_xlfn.IFS(CN476&lt;0.8,"Cambio",CN476&lt;0.9,"Revisión de control",CN476&gt;0.89,"Se mantiene")</f>
        <v>#DIV/0!</v>
      </c>
      <c r="CP476" s="144"/>
      <c r="CQ476" s="144"/>
      <c r="CR476" s="144"/>
      <c r="CS476" s="144"/>
      <c r="CT476" s="25">
        <f t="shared" ref="CT476:CT479" si="2502">(_xlfn.IFS(CK476="",1,CK476="SI",0)+_xlfn.IFS(CP476="",1,CP476="SI",1,CP476="NO",0)+_xlfn.IFS(CQ476="",1,CQ476="SI",1,CQ476="NO",0)+_xlfn.IFS(CR476="",1,CR476="SI",1,CR476="NO",0)+_xlfn.IFS(CS476="",1,CS476="SI",1,CS476="NO",0))/5</f>
        <v>1</v>
      </c>
    </row>
    <row r="477" spans="1:98" ht="60" hidden="1" customHeight="1" x14ac:dyDescent="0.35">
      <c r="A477" s="147"/>
      <c r="B477" s="228"/>
      <c r="C477" s="148" t="s">
        <v>165</v>
      </c>
      <c r="D477" s="173"/>
      <c r="E477" s="231"/>
      <c r="F477" s="173"/>
      <c r="G477" s="208"/>
      <c r="H477" s="157"/>
      <c r="I477" s="182"/>
      <c r="J477" s="160"/>
      <c r="K477" s="160"/>
      <c r="L477" s="184"/>
      <c r="M477" s="186"/>
      <c r="N477" s="237"/>
      <c r="O477" s="192"/>
      <c r="P477" s="182"/>
      <c r="Q477" s="192"/>
      <c r="R477" s="182"/>
      <c r="S477" s="182"/>
      <c r="T477" s="182"/>
      <c r="U477" s="157"/>
      <c r="V477" s="162"/>
      <c r="W477" s="162"/>
      <c r="X477" s="162"/>
      <c r="Y477" s="160"/>
      <c r="Z477" s="160"/>
      <c r="AA477" s="202"/>
      <c r="AB477" s="202"/>
      <c r="AC477" s="202"/>
      <c r="AD477" s="195"/>
      <c r="AE477" s="157"/>
      <c r="AF477" s="158"/>
      <c r="AG477" s="157"/>
      <c r="AH477" s="157"/>
      <c r="AI477" s="158"/>
      <c r="AJ477" s="157"/>
      <c r="AK477" s="196"/>
      <c r="AL477" s="20" t="str">
        <f>CONCATENATE(J476," Control"," 2")</f>
        <v>SEYM  Control 2</v>
      </c>
      <c r="AM477" s="22"/>
      <c r="AN477" s="22"/>
      <c r="AO477" s="22"/>
      <c r="AP477" s="22" t="str">
        <f t="shared" si="2495"/>
        <v xml:space="preserve">  a través de </v>
      </c>
      <c r="AQ477" s="20"/>
      <c r="AR477" s="20" t="str">
        <f t="shared" si="2362"/>
        <v/>
      </c>
      <c r="AS477" s="20"/>
      <c r="AT477" s="20" t="str">
        <f t="shared" si="2363"/>
        <v/>
      </c>
      <c r="AU477" s="20"/>
      <c r="AV477" s="20"/>
      <c r="AW477" s="20"/>
      <c r="AX477" s="21" t="str">
        <f t="shared" ref="AX477:AX479" si="2503">+IF(AR477="Probabilidad",AX476-(AX476*AT477),AX476)</f>
        <v/>
      </c>
      <c r="AY477" s="20" t="str">
        <f t="shared" si="2213"/>
        <v/>
      </c>
      <c r="AZ477" s="21" t="e">
        <f t="shared" ref="AZ477:AZ479" si="2504">+IF(AR477="Impacto",AZ476-(AZ476*AT477),AZ476)</f>
        <v>#N/A</v>
      </c>
      <c r="BA477" s="20" t="str">
        <f t="shared" si="2215"/>
        <v/>
      </c>
      <c r="BB477" s="160"/>
      <c r="BC477" s="160"/>
      <c r="BD477" s="198"/>
      <c r="BE477" s="20" t="str">
        <f>CONCATENATE(J476," Acción preventiva"," 2")</f>
        <v>SEYM  Acción preventiva 2</v>
      </c>
      <c r="BF477" s="22"/>
      <c r="BG477" s="22"/>
      <c r="BH477" s="22"/>
      <c r="BI477" s="20">
        <f t="shared" si="2499"/>
        <v>0</v>
      </c>
      <c r="BJ477" s="20"/>
      <c r="BK477" s="20"/>
      <c r="BL477" s="20"/>
      <c r="BM477" s="20"/>
      <c r="BN477" s="20"/>
      <c r="BO477" s="20"/>
      <c r="BP477" s="20"/>
      <c r="BQ477" s="20"/>
      <c r="BR477" s="20"/>
      <c r="BS477" s="20"/>
      <c r="BT477" s="20"/>
      <c r="BU477" s="20"/>
      <c r="BV477" s="200"/>
      <c r="BW477" s="37"/>
      <c r="BX477" s="37"/>
      <c r="BY477" s="37"/>
      <c r="BZ477" s="37"/>
      <c r="CA477" s="37"/>
      <c r="CB477" s="37"/>
      <c r="CC477" s="37"/>
      <c r="CD477" s="37"/>
      <c r="CE477" s="37"/>
      <c r="CF477" s="37"/>
      <c r="CG477" s="37"/>
      <c r="CH477" s="37"/>
      <c r="CI477" s="37">
        <f t="shared" si="2456"/>
        <v>0</v>
      </c>
      <c r="CJ477" s="38"/>
      <c r="CK477" s="23"/>
      <c r="CL477" s="24"/>
      <c r="CM477" s="167"/>
      <c r="CN477" s="25" t="e">
        <f t="shared" ref="CN477" si="2505">1-(CL477/CM476)</f>
        <v>#DIV/0!</v>
      </c>
      <c r="CO477" s="23" t="e" cm="1">
        <f t="array" ref="CO477">+_xlfn.IFS(CN477&lt;0.8,"Cambio",CN477&lt;0.9,"Revisión de control",CN477&gt;0.89,"Se mantiene")</f>
        <v>#DIV/0!</v>
      </c>
      <c r="CP477" s="144"/>
      <c r="CQ477" s="144"/>
      <c r="CR477" s="144"/>
      <c r="CS477" s="144"/>
      <c r="CT477" s="25">
        <f t="shared" si="2502"/>
        <v>1</v>
      </c>
    </row>
    <row r="478" spans="1:98" ht="60" hidden="1" customHeight="1" x14ac:dyDescent="0.35">
      <c r="A478" s="147"/>
      <c r="B478" s="228"/>
      <c r="C478" s="148" t="s">
        <v>165</v>
      </c>
      <c r="D478" s="173"/>
      <c r="E478" s="231"/>
      <c r="F478" s="173"/>
      <c r="G478" s="208"/>
      <c r="H478" s="157"/>
      <c r="I478" s="182"/>
      <c r="J478" s="160"/>
      <c r="K478" s="160"/>
      <c r="L478" s="184"/>
      <c r="M478" s="186"/>
      <c r="N478" s="237"/>
      <c r="O478" s="192"/>
      <c r="P478" s="182"/>
      <c r="Q478" s="192"/>
      <c r="R478" s="182"/>
      <c r="S478" s="182"/>
      <c r="T478" s="182"/>
      <c r="U478" s="157"/>
      <c r="V478" s="162"/>
      <c r="W478" s="162"/>
      <c r="X478" s="162"/>
      <c r="Y478" s="160"/>
      <c r="Z478" s="160"/>
      <c r="AA478" s="202"/>
      <c r="AB478" s="202"/>
      <c r="AC478" s="202"/>
      <c r="AD478" s="195"/>
      <c r="AE478" s="157"/>
      <c r="AF478" s="158"/>
      <c r="AG478" s="157"/>
      <c r="AH478" s="157"/>
      <c r="AI478" s="158"/>
      <c r="AJ478" s="157"/>
      <c r="AK478" s="196"/>
      <c r="AL478" s="20" t="str">
        <f>CONCATENATE(J476," Control"," 3")</f>
        <v>SEYM  Control 3</v>
      </c>
      <c r="AM478" s="22"/>
      <c r="AN478" s="22"/>
      <c r="AO478" s="22"/>
      <c r="AP478" s="22" t="str">
        <f t="shared" si="2495"/>
        <v xml:space="preserve">  a través de </v>
      </c>
      <c r="AQ478" s="20"/>
      <c r="AR478" s="20" t="str">
        <f t="shared" si="2362"/>
        <v/>
      </c>
      <c r="AS478" s="20"/>
      <c r="AT478" s="20" t="str">
        <f t="shared" si="2363"/>
        <v/>
      </c>
      <c r="AU478" s="20"/>
      <c r="AV478" s="20"/>
      <c r="AW478" s="20"/>
      <c r="AX478" s="21" t="str">
        <f t="shared" si="2503"/>
        <v/>
      </c>
      <c r="AY478" s="20" t="str">
        <f t="shared" si="2213"/>
        <v/>
      </c>
      <c r="AZ478" s="21" t="e">
        <f t="shared" si="2504"/>
        <v>#N/A</v>
      </c>
      <c r="BA478" s="20" t="str">
        <f t="shared" si="2215"/>
        <v/>
      </c>
      <c r="BB478" s="160"/>
      <c r="BC478" s="160"/>
      <c r="BD478" s="198"/>
      <c r="BE478" s="20" t="str">
        <f>CONCATENATE(J476," Acción preventiva"," 3")</f>
        <v>SEYM  Acción preventiva 3</v>
      </c>
      <c r="BF478" s="22"/>
      <c r="BG478" s="22"/>
      <c r="BH478" s="22"/>
      <c r="BI478" s="20">
        <f t="shared" si="2499"/>
        <v>0</v>
      </c>
      <c r="BJ478" s="20"/>
      <c r="BK478" s="20"/>
      <c r="BL478" s="20"/>
      <c r="BM478" s="20"/>
      <c r="BN478" s="20"/>
      <c r="BO478" s="20"/>
      <c r="BP478" s="20"/>
      <c r="BQ478" s="20"/>
      <c r="BR478" s="20"/>
      <c r="BS478" s="20"/>
      <c r="BT478" s="20"/>
      <c r="BU478" s="20"/>
      <c r="BV478" s="200"/>
      <c r="BW478" s="37"/>
      <c r="BX478" s="37"/>
      <c r="BY478" s="37"/>
      <c r="BZ478" s="37"/>
      <c r="CA478" s="37"/>
      <c r="CB478" s="37"/>
      <c r="CC478" s="37"/>
      <c r="CD478" s="37"/>
      <c r="CE478" s="37"/>
      <c r="CF478" s="37"/>
      <c r="CG478" s="37"/>
      <c r="CH478" s="37"/>
      <c r="CI478" s="37">
        <f t="shared" si="2456"/>
        <v>0</v>
      </c>
      <c r="CJ478" s="38"/>
      <c r="CK478" s="23"/>
      <c r="CL478" s="24"/>
      <c r="CM478" s="167"/>
      <c r="CN478" s="25" t="e">
        <f t="shared" ref="CN478" si="2506">1-(CL478/CM476)</f>
        <v>#DIV/0!</v>
      </c>
      <c r="CO478" s="23" t="e" cm="1">
        <f t="array" ref="CO478">+_xlfn.IFS(CN478&lt;0.8,"Cambio",CN478&lt;0.9,"Revisión de control",CN478&gt;0.89,"Se mantiene")</f>
        <v>#DIV/0!</v>
      </c>
      <c r="CP478" s="144"/>
      <c r="CQ478" s="144"/>
      <c r="CR478" s="144"/>
      <c r="CS478" s="144"/>
      <c r="CT478" s="25">
        <f t="shared" si="2502"/>
        <v>1</v>
      </c>
    </row>
    <row r="479" spans="1:98" ht="60" hidden="1" customHeight="1" x14ac:dyDescent="0.35">
      <c r="A479" s="147"/>
      <c r="B479" s="229"/>
      <c r="C479" s="148" t="s">
        <v>165</v>
      </c>
      <c r="D479" s="174"/>
      <c r="E479" s="232"/>
      <c r="F479" s="174"/>
      <c r="G479" s="208"/>
      <c r="H479" s="157"/>
      <c r="I479" s="183"/>
      <c r="J479" s="161"/>
      <c r="K479" s="161"/>
      <c r="L479" s="184"/>
      <c r="M479" s="187"/>
      <c r="N479" s="238"/>
      <c r="O479" s="193"/>
      <c r="P479" s="183"/>
      <c r="Q479" s="193"/>
      <c r="R479" s="183"/>
      <c r="S479" s="183"/>
      <c r="T479" s="183"/>
      <c r="U479" s="157"/>
      <c r="V479" s="162"/>
      <c r="W479" s="162"/>
      <c r="X479" s="162"/>
      <c r="Y479" s="161"/>
      <c r="Z479" s="161"/>
      <c r="AA479" s="203"/>
      <c r="AB479" s="203"/>
      <c r="AC479" s="203"/>
      <c r="AD479" s="195"/>
      <c r="AE479" s="157"/>
      <c r="AF479" s="158"/>
      <c r="AG479" s="157"/>
      <c r="AH479" s="157"/>
      <c r="AI479" s="158"/>
      <c r="AJ479" s="157"/>
      <c r="AK479" s="196"/>
      <c r="AL479" s="20" t="str">
        <f>CONCATENATE(J476," Control"," 4")</f>
        <v>SEYM  Control 4</v>
      </c>
      <c r="AM479" s="22"/>
      <c r="AN479" s="22"/>
      <c r="AO479" s="22"/>
      <c r="AP479" s="22" t="str">
        <f t="shared" si="2495"/>
        <v xml:space="preserve">  a través de </v>
      </c>
      <c r="AQ479" s="20"/>
      <c r="AR479" s="20" t="str">
        <f t="shared" si="2362"/>
        <v/>
      </c>
      <c r="AS479" s="20"/>
      <c r="AT479" s="20" t="str">
        <f t="shared" si="2363"/>
        <v/>
      </c>
      <c r="AU479" s="20"/>
      <c r="AV479" s="20"/>
      <c r="AW479" s="20"/>
      <c r="AX479" s="21" t="str">
        <f t="shared" si="2503"/>
        <v/>
      </c>
      <c r="AY479" s="20" t="str">
        <f t="shared" si="2213"/>
        <v/>
      </c>
      <c r="AZ479" s="21" t="e">
        <f t="shared" si="2504"/>
        <v>#N/A</v>
      </c>
      <c r="BA479" s="20" t="str">
        <f t="shared" si="2215"/>
        <v/>
      </c>
      <c r="BB479" s="161"/>
      <c r="BC479" s="161"/>
      <c r="BD479" s="199"/>
      <c r="BE479" s="20" t="str">
        <f>CONCATENATE(J476," Acción preventiva"," 4")</f>
        <v>SEYM  Acción preventiva 4</v>
      </c>
      <c r="BF479" s="22"/>
      <c r="BG479" s="22"/>
      <c r="BH479" s="22"/>
      <c r="BI479" s="20">
        <f t="shared" si="2499"/>
        <v>0</v>
      </c>
      <c r="BJ479" s="20"/>
      <c r="BK479" s="20"/>
      <c r="BL479" s="20"/>
      <c r="BM479" s="20"/>
      <c r="BN479" s="20"/>
      <c r="BO479" s="20"/>
      <c r="BP479" s="20"/>
      <c r="BQ479" s="20"/>
      <c r="BR479" s="20"/>
      <c r="BS479" s="20"/>
      <c r="BT479" s="20"/>
      <c r="BU479" s="20"/>
      <c r="BV479" s="200"/>
      <c r="BW479" s="37"/>
      <c r="BX479" s="37"/>
      <c r="BY479" s="37"/>
      <c r="BZ479" s="37"/>
      <c r="CA479" s="37"/>
      <c r="CB479" s="37"/>
      <c r="CC479" s="37"/>
      <c r="CD479" s="37"/>
      <c r="CE479" s="37"/>
      <c r="CF479" s="37"/>
      <c r="CG479" s="37"/>
      <c r="CH479" s="37"/>
      <c r="CI479" s="37">
        <f t="shared" si="2456"/>
        <v>0</v>
      </c>
      <c r="CJ479" s="38"/>
      <c r="CK479" s="23"/>
      <c r="CL479" s="24"/>
      <c r="CM479" s="168"/>
      <c r="CN479" s="25" t="e">
        <f t="shared" ref="CN479" si="2507">1-(CL479/CM476)</f>
        <v>#DIV/0!</v>
      </c>
      <c r="CO479" s="23" t="e" cm="1">
        <f t="array" ref="CO479">+_xlfn.IFS(CN479&lt;0.8,"Cambio",CN479&lt;0.9,"Revisión de control",CN479&gt;0.89,"Se mantiene")</f>
        <v>#DIV/0!</v>
      </c>
      <c r="CP479" s="144"/>
      <c r="CQ479" s="144"/>
      <c r="CR479" s="144"/>
      <c r="CS479" s="144"/>
      <c r="CT479" s="25">
        <f t="shared" si="2502"/>
        <v>1</v>
      </c>
    </row>
    <row r="480" spans="1:98" ht="60" hidden="1" customHeight="1" x14ac:dyDescent="0.35">
      <c r="A480" s="147"/>
      <c r="B480" s="227" t="s">
        <v>164</v>
      </c>
      <c r="C480" s="148" t="s">
        <v>165</v>
      </c>
      <c r="D480" s="172" t="str">
        <f>VLOOKUP(B480,Datos!$B$65:$F$80,3,FALSE)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0" s="230" t="str">
        <f>VLOOKUP(B480,Datos!$B$65:$F$80,5,FALSE)</f>
        <v>La posibilidad de incumplir con las acciones que generen mejoramiento a los procesos, planes, programas y proyectos que impactan en la toma de decisiones en la entidad</v>
      </c>
      <c r="F480" s="172" t="str">
        <f>VLOOKUP(B480,Datos!$B$65:$F$80,4,FALSE)</f>
        <v>Desde el reporte y análisis de información y datos, la determinación de las causas probables de lo sin cumplimientos y tendencias negativas hasta la formulación de acciones correctivas, preventivas y de mejora.</v>
      </c>
      <c r="G480" s="208" t="s">
        <v>1031</v>
      </c>
      <c r="H480" s="157"/>
      <c r="I480" s="181">
        <f t="shared" ref="I480" si="2508">IF(K480="",0,1)</f>
        <v>0</v>
      </c>
      <c r="J480" s="159" t="str">
        <f t="shared" ref="J480" si="2509">CONCATENATE(C480," ",K480)</f>
        <v xml:space="preserve">SEYM </v>
      </c>
      <c r="K480" s="159"/>
      <c r="L480" s="184"/>
      <c r="M480" s="185">
        <f ca="1">+TODAY()-L480</f>
        <v>46151</v>
      </c>
      <c r="N480" s="236"/>
      <c r="O480" s="191"/>
      <c r="P480" s="181" t="e">
        <f>VLOOKUP(O480,Datos!$B$20:$D$25,3,FALSE)</f>
        <v>#N/A</v>
      </c>
      <c r="Q480" s="191"/>
      <c r="R480" s="181" t="e">
        <f>VLOOKUP(Q480,Datos!$C$20:$D$25,2,FALSE)</f>
        <v>#N/A</v>
      </c>
      <c r="S480" s="181" t="e">
        <f t="shared" ref="S480" si="2510">+IF(P480="",R480,IF(R480="",P480,IF(P480&gt;R480,P480,R480)))</f>
        <v>#N/A</v>
      </c>
      <c r="T480" s="181" t="e" cm="1">
        <f t="array" ref="T480">_xlfn.IFS(S480=P480,O480,S480=R480,Q480)</f>
        <v>#N/A</v>
      </c>
      <c r="U480" s="157"/>
      <c r="V480" s="162"/>
      <c r="W480" s="162"/>
      <c r="X480" s="162" t="str">
        <f t="shared" ref="X480" si="2511">CONCATENATE("Posibilidad de"," ",U480," ",V480," debido ",W480)</f>
        <v xml:space="preserve">Posibilidad de   debido </v>
      </c>
      <c r="Y480" s="159"/>
      <c r="Z480" s="159"/>
      <c r="AA480" s="201"/>
      <c r="AB480" s="201"/>
      <c r="AC480" s="201"/>
      <c r="AD480" s="195"/>
      <c r="AE480" s="157" t="str">
        <f t="shared" ref="AE480" si="2512">IF(AD480&lt;=0,"",IF(AD480&lt;=2,"Muy Baja",IF(AD480&lt;=24,"Baja",IF(AD480&lt;=500,"Media",IF(AD480&lt;=5000,"Alta","Muy Alta")))))</f>
        <v/>
      </c>
      <c r="AF480" s="158" t="str">
        <f t="shared" ref="AF480" si="2513">IF(AE480="","",IF(AE480="Muy Baja",0.2,IF(AE480="Baja",0.4,IF(AE480="Media",0.6,IF(AE480="Alta",0.8,IF(AE480="Muy Alta",1,))))))</f>
        <v/>
      </c>
      <c r="AG480" s="158" t="e">
        <f t="shared" ref="AG480" si="2514">+T480</f>
        <v>#N/A</v>
      </c>
      <c r="AH480" s="157" t="e" cm="1">
        <f t="array" ref="AH480">_xlfn.IFS(AG480=Datos!$C$6,"Leve",AG480=Datos!$D$6,"Leve",AG480=Datos!$C$7,"Menor",AG480=Datos!$D$7,"Menor",AG480=Datos!$C$8,"Moderado",AG480=Datos!$D$8,"Moderado",AG480=Datos!$C$9,"Mayor",AG480=Datos!$D$9,"Mayor",AG480=Datos!$C$10,"Catastrófico",AG480=Datos!$D$10,"Catastrófico")</f>
        <v>#N/A</v>
      </c>
      <c r="AI480" s="158" t="e">
        <f t="shared" ref="AI480" si="2515">IF(AH480="","",IF(AH480="Leve",0.2,IF(AH480="Menor",0.4,IF(AH480="Moderado",0.6,IF(AH480="Mayor",0.8,IF(AH480="Catastrófico",1,))))))</f>
        <v>#N/A</v>
      </c>
      <c r="AJ480" s="157" t="e">
        <f t="shared" ref="AJ480" si="2516">IF(OR(AND(AE480="Muy Baja",AH480="Leve"),AND(AE480="Muy Baja",AH480="Menor"),AND(AE480="Baja",AH480="Leve")),"Bajo",IF(OR(AND(AE480="Muy baja",AH480="Moderado"),AND(AE480="Baja",AH480="Menor"),AND(AE480="Baja",AH480="Moderado"),AND(AE480="Media",AH480="Leve"),AND(AE480="Media",AH480="Menor"),AND(AE480="Media",AH480="Moderado"),AND(AE480="Alta",AH480="Leve"),AND(AE480="Alta",AH480="Menor")),"Moderado",IF(OR(AND(AE480="Muy Baja",AH480="Mayor"),AND(AE480="Baja",AH480="Mayor"),AND(AE480="Media",AH480="Mayor"),AND(AE480="Alta",AH480="Moderado"),AND(AE480="Alta",AH480="Mayor"),AND(AE480="Muy Alta",AH480="Leve"),AND(AE480="Muy Alta",AH480="Menor"),AND(AE480="Muy Alta",AH480="Moderado"),AND(AE480="Muy Alta",AH480="Mayor")),"Alto",IF(OR(AND(AE480="Muy Baja",AH480="Catastrófico"),AND(AE480="Baja",AH480="Catastrófico"),AND(AE480="Media",AH480="Catastrófico"),AND(AE480="Alta",AH480="Catastrófico"),AND(AE480="Muy Alta",AH480="Catastrófico")),"Extremo",""))))</f>
        <v>#N/A</v>
      </c>
      <c r="AK480" s="196" t="e" cm="1">
        <f t="array" ref="AK480">_xlfn.IFS(AJ480="Bajo","Aceptar",AJ480="Moderado","Reducir",AJ480="Alto","Reducir",AJ480="Extremo","Reducir")</f>
        <v>#N/A</v>
      </c>
      <c r="AL480" s="20" t="str">
        <f>CONCATENATE(J480," Control"," 1")</f>
        <v>SEYM  Control 1</v>
      </c>
      <c r="AM480" s="22"/>
      <c r="AN480" s="22"/>
      <c r="AO480" s="22"/>
      <c r="AP480" s="22" t="str">
        <f t="shared" ref="AP480:AP483" si="2517">CONCATENATE(AM480," ",AN480," a través de ",AO480)</f>
        <v xml:space="preserve">  a través de </v>
      </c>
      <c r="AQ480" s="20"/>
      <c r="AR480" s="20" t="str">
        <f t="shared" si="2362"/>
        <v/>
      </c>
      <c r="AS480" s="20"/>
      <c r="AT480" s="20" t="str">
        <f t="shared" si="2363"/>
        <v/>
      </c>
      <c r="AU480" s="20"/>
      <c r="AV480" s="20"/>
      <c r="AW480" s="20"/>
      <c r="AX480" s="21" t="str">
        <f t="shared" ref="AX480" si="2518">+IF(AR480="Probabilidad",AF480-(AF480*AT480),AF480)</f>
        <v/>
      </c>
      <c r="AY480" s="20" t="str">
        <f t="shared" si="2213"/>
        <v/>
      </c>
      <c r="AZ480" s="21" t="e">
        <f t="shared" ref="AZ480" si="2519">+IF(AR480="Impacto",AI480-(AI480*AT480),AI480)</f>
        <v>#N/A</v>
      </c>
      <c r="BA480" s="20" t="str">
        <f t="shared" si="2215"/>
        <v/>
      </c>
      <c r="BB480" s="159" t="str">
        <f t="shared" ref="BB480" si="2520">IF(OR(AND(AY483="Muy Baja",BA483="Leve"),AND(AY483="Muy Baja",BA483="Menor"),AND(AY483="Baja",BA483="Leve")),"Bajo",IF(OR(AND(AY483="Muy baja",BA483="Moderado"),AND(AY483="Baja",BA483="Menor"),AND(AY483="Baja",BA483="Moderado"),AND(AY483="Media",BA483="Leve"),AND(AY483="Media",BA483="Menor"),AND(AY483="Media",BA483="Moderado"),AND(AY483="Alta",BA483="Leve"),AND(AY483="Alta",BA483="Menor")),"Moderado",IF(OR(AND(AY483="Muy Baja",BA483="Mayor"),AND(AY483="Baja",BA483="Mayor"),AND(AY483="Media",BA483="Mayor"),AND(AY483="Alta",BA483="Moderado"),AND(AY483="Alta",BA483="Mayor"),AND(AY483="Muy Alta",BA483="Leve"),AND(AY483="Muy Alta",BA483="Menor"),AND(AY483="Muy Alta",BA483="Moderado"),AND(AY483="Muy Alta",BA483="Mayor")),"Alto",IF(OR(AND(AY483="Muy Baja",BA483="Catastrófico"),AND(AY483="Baja",BA483="Catastrófico"),AND(AY483="Media",BA483="Catastrófico"),AND(AY483="Alta",BA483="Catastrófico"),AND(AY483="Muy Alta",BA483="Catastrófico")),"Extremo",""))))</f>
        <v/>
      </c>
      <c r="BC480" s="159" t="e" cm="1">
        <f t="array" ref="BC480">_xlfn.IFS(BB480="Bajo","Aceptar",BB480="Moderado","Reducir",BB480="Alto","Reducir",BB480="Extremo","Reducir")</f>
        <v>#N/A</v>
      </c>
      <c r="BD480" s="197" t="e" cm="1">
        <f t="array" ref="BD480">_xlfn.IFS(BC480="Aceptar","No",BC480="Reducir","Si")</f>
        <v>#N/A</v>
      </c>
      <c r="BE480" s="20" t="str">
        <f>CONCATENATE(J480," Acción preventiva"," 1")</f>
        <v>SEYM  Acción preventiva 1</v>
      </c>
      <c r="BF480" s="22"/>
      <c r="BG480" s="22"/>
      <c r="BH480" s="22"/>
      <c r="BI480" s="20">
        <f t="shared" si="2499"/>
        <v>0</v>
      </c>
      <c r="BJ480" s="20"/>
      <c r="BK480" s="20"/>
      <c r="BL480" s="20"/>
      <c r="BM480" s="20"/>
      <c r="BN480" s="20"/>
      <c r="BO480" s="20"/>
      <c r="BP480" s="20"/>
      <c r="BQ480" s="20"/>
      <c r="BR480" s="20"/>
      <c r="BS480" s="20"/>
      <c r="BT480" s="20"/>
      <c r="BU480" s="20"/>
      <c r="BV480" s="200"/>
      <c r="BW480" s="37"/>
      <c r="BX480" s="37"/>
      <c r="BY480" s="37"/>
      <c r="BZ480" s="37"/>
      <c r="CA480" s="37"/>
      <c r="CB480" s="37"/>
      <c r="CC480" s="37"/>
      <c r="CD480" s="37"/>
      <c r="CE480" s="37"/>
      <c r="CF480" s="37"/>
      <c r="CG480" s="37"/>
      <c r="CH480" s="37"/>
      <c r="CI480" s="37">
        <f t="shared" si="2456"/>
        <v>0</v>
      </c>
      <c r="CJ480" s="38"/>
      <c r="CK480" s="23"/>
      <c r="CL480" s="24"/>
      <c r="CM480" s="166">
        <f t="shared" ref="CM480" si="2521">+AD480</f>
        <v>0</v>
      </c>
      <c r="CN480" s="25" t="e">
        <f t="shared" ref="CN480" si="2522">1-(CL480/CM480)</f>
        <v>#DIV/0!</v>
      </c>
      <c r="CO480" s="23" t="e" cm="1">
        <f t="array" ref="CO480">+_xlfn.IFS(CN480&lt;0.8,"Cambio",CN480&lt;0.9,"Revisión de control",CN480&gt;0.89,"Se mantiene")</f>
        <v>#DIV/0!</v>
      </c>
      <c r="CP480" s="144"/>
      <c r="CQ480" s="144"/>
      <c r="CR480" s="144"/>
      <c r="CS480" s="144"/>
      <c r="CT480" s="25">
        <f t="shared" ref="CT480:CT483" si="2523">(_xlfn.IFS(CK480="",1,CK480="SI",0)+_xlfn.IFS(CP480="",1,CP480="SI",1,CP480="NO",0)+_xlfn.IFS(CQ480="",1,CQ480="SI",1,CQ480="NO",0)+_xlfn.IFS(CR480="",1,CR480="SI",1,CR480="NO",0)+_xlfn.IFS(CS480="",1,CS480="SI",1,CS480="NO",0))/5</f>
        <v>1</v>
      </c>
    </row>
    <row r="481" spans="1:98" ht="60" hidden="1" customHeight="1" x14ac:dyDescent="0.35">
      <c r="A481" s="147"/>
      <c r="B481" s="228"/>
      <c r="C481" s="148" t="s">
        <v>165</v>
      </c>
      <c r="D481" s="173"/>
      <c r="E481" s="231"/>
      <c r="F481" s="173"/>
      <c r="G481" s="208"/>
      <c r="H481" s="157"/>
      <c r="I481" s="182"/>
      <c r="J481" s="160"/>
      <c r="K481" s="160"/>
      <c r="L481" s="184"/>
      <c r="M481" s="186"/>
      <c r="N481" s="237"/>
      <c r="O481" s="192"/>
      <c r="P481" s="182"/>
      <c r="Q481" s="192"/>
      <c r="R481" s="182"/>
      <c r="S481" s="182"/>
      <c r="T481" s="182"/>
      <c r="U481" s="157"/>
      <c r="V481" s="162"/>
      <c r="W481" s="162"/>
      <c r="X481" s="162"/>
      <c r="Y481" s="160"/>
      <c r="Z481" s="160"/>
      <c r="AA481" s="202"/>
      <c r="AB481" s="202"/>
      <c r="AC481" s="202"/>
      <c r="AD481" s="195"/>
      <c r="AE481" s="157"/>
      <c r="AF481" s="158"/>
      <c r="AG481" s="157"/>
      <c r="AH481" s="157"/>
      <c r="AI481" s="158"/>
      <c r="AJ481" s="157"/>
      <c r="AK481" s="196"/>
      <c r="AL481" s="20" t="str">
        <f>CONCATENATE(J480," Control"," 2")</f>
        <v>SEYM  Control 2</v>
      </c>
      <c r="AM481" s="22"/>
      <c r="AN481" s="22"/>
      <c r="AO481" s="22"/>
      <c r="AP481" s="22" t="str">
        <f t="shared" si="2517"/>
        <v xml:space="preserve">  a través de </v>
      </c>
      <c r="AQ481" s="20"/>
      <c r="AR481" s="20" t="str">
        <f t="shared" si="2362"/>
        <v/>
      </c>
      <c r="AS481" s="20"/>
      <c r="AT481" s="20" t="str">
        <f t="shared" si="2363"/>
        <v/>
      </c>
      <c r="AU481" s="20"/>
      <c r="AV481" s="20"/>
      <c r="AW481" s="20"/>
      <c r="AX481" s="21" t="str">
        <f t="shared" ref="AX481:AX483" si="2524">+IF(AR481="Probabilidad",AX480-(AX480*AT481),AX480)</f>
        <v/>
      </c>
      <c r="AY481" s="20" t="str">
        <f t="shared" si="2213"/>
        <v/>
      </c>
      <c r="AZ481" s="21" t="e">
        <f t="shared" ref="AZ481:AZ483" si="2525">+IF(AR481="Impacto",AZ480-(AZ480*AT481),AZ480)</f>
        <v>#N/A</v>
      </c>
      <c r="BA481" s="20" t="str">
        <f t="shared" si="2215"/>
        <v/>
      </c>
      <c r="BB481" s="160"/>
      <c r="BC481" s="160"/>
      <c r="BD481" s="198"/>
      <c r="BE481" s="20" t="str">
        <f>CONCATENATE(J480," Acción preventiva"," 2")</f>
        <v>SEYM  Acción preventiva 2</v>
      </c>
      <c r="BF481" s="22"/>
      <c r="BG481" s="22"/>
      <c r="BH481" s="22"/>
      <c r="BI481" s="20">
        <f t="shared" si="2499"/>
        <v>0</v>
      </c>
      <c r="BJ481" s="20"/>
      <c r="BK481" s="20"/>
      <c r="BL481" s="20"/>
      <c r="BM481" s="20"/>
      <c r="BN481" s="20"/>
      <c r="BO481" s="20"/>
      <c r="BP481" s="20"/>
      <c r="BQ481" s="20"/>
      <c r="BR481" s="20"/>
      <c r="BS481" s="20"/>
      <c r="BT481" s="20"/>
      <c r="BU481" s="20"/>
      <c r="BV481" s="200"/>
      <c r="BW481" s="37"/>
      <c r="BX481" s="37"/>
      <c r="BY481" s="37"/>
      <c r="BZ481" s="37"/>
      <c r="CA481" s="37"/>
      <c r="CB481" s="37"/>
      <c r="CC481" s="37"/>
      <c r="CD481" s="37"/>
      <c r="CE481" s="37"/>
      <c r="CF481" s="37"/>
      <c r="CG481" s="37"/>
      <c r="CH481" s="37"/>
      <c r="CI481" s="37">
        <f t="shared" si="2456"/>
        <v>0</v>
      </c>
      <c r="CJ481" s="38"/>
      <c r="CK481" s="23"/>
      <c r="CL481" s="24"/>
      <c r="CM481" s="167"/>
      <c r="CN481" s="25" t="e">
        <f t="shared" ref="CN481" si="2526">1-(CL481/CM480)</f>
        <v>#DIV/0!</v>
      </c>
      <c r="CO481" s="23" t="e" cm="1">
        <f t="array" ref="CO481">+_xlfn.IFS(CN481&lt;0.8,"Cambio",CN481&lt;0.9,"Revisión de control",CN481&gt;0.89,"Se mantiene")</f>
        <v>#DIV/0!</v>
      </c>
      <c r="CP481" s="144"/>
      <c r="CQ481" s="144"/>
      <c r="CR481" s="144"/>
      <c r="CS481" s="144"/>
      <c r="CT481" s="25">
        <f t="shared" si="2523"/>
        <v>1</v>
      </c>
    </row>
    <row r="482" spans="1:98" ht="60" hidden="1" customHeight="1" x14ac:dyDescent="0.35">
      <c r="A482" s="147"/>
      <c r="B482" s="228"/>
      <c r="C482" s="148" t="s">
        <v>165</v>
      </c>
      <c r="D482" s="173"/>
      <c r="E482" s="231"/>
      <c r="F482" s="173"/>
      <c r="G482" s="208"/>
      <c r="H482" s="157"/>
      <c r="I482" s="182"/>
      <c r="J482" s="160"/>
      <c r="K482" s="160"/>
      <c r="L482" s="184"/>
      <c r="M482" s="186"/>
      <c r="N482" s="237"/>
      <c r="O482" s="192"/>
      <c r="P482" s="182"/>
      <c r="Q482" s="192"/>
      <c r="R482" s="182"/>
      <c r="S482" s="182"/>
      <c r="T482" s="182"/>
      <c r="U482" s="157"/>
      <c r="V482" s="162"/>
      <c r="W482" s="162"/>
      <c r="X482" s="162"/>
      <c r="Y482" s="160"/>
      <c r="Z482" s="160"/>
      <c r="AA482" s="202"/>
      <c r="AB482" s="202"/>
      <c r="AC482" s="202"/>
      <c r="AD482" s="195"/>
      <c r="AE482" s="157"/>
      <c r="AF482" s="158"/>
      <c r="AG482" s="157"/>
      <c r="AH482" s="157"/>
      <c r="AI482" s="158"/>
      <c r="AJ482" s="157"/>
      <c r="AK482" s="196"/>
      <c r="AL482" s="20" t="str">
        <f>CONCATENATE(J480," Control"," 3")</f>
        <v>SEYM  Control 3</v>
      </c>
      <c r="AM482" s="22"/>
      <c r="AN482" s="22"/>
      <c r="AO482" s="22"/>
      <c r="AP482" s="22" t="str">
        <f t="shared" si="2517"/>
        <v xml:space="preserve">  a través de </v>
      </c>
      <c r="AQ482" s="20"/>
      <c r="AR482" s="20" t="str">
        <f t="shared" si="2362"/>
        <v/>
      </c>
      <c r="AS482" s="20"/>
      <c r="AT482" s="20" t="str">
        <f t="shared" si="2363"/>
        <v/>
      </c>
      <c r="AU482" s="20"/>
      <c r="AV482" s="20"/>
      <c r="AW482" s="20"/>
      <c r="AX482" s="21" t="str">
        <f t="shared" si="2524"/>
        <v/>
      </c>
      <c r="AY482" s="20" t="str">
        <f t="shared" si="2213"/>
        <v/>
      </c>
      <c r="AZ482" s="21" t="e">
        <f t="shared" si="2525"/>
        <v>#N/A</v>
      </c>
      <c r="BA482" s="20" t="str">
        <f t="shared" si="2215"/>
        <v/>
      </c>
      <c r="BB482" s="160"/>
      <c r="BC482" s="160"/>
      <c r="BD482" s="198"/>
      <c r="BE482" s="20" t="str">
        <f>CONCATENATE(J480," Acción preventiva"," 3")</f>
        <v>SEYM  Acción preventiva 3</v>
      </c>
      <c r="BF482" s="22"/>
      <c r="BG482" s="22"/>
      <c r="BH482" s="22"/>
      <c r="BI482" s="20">
        <f t="shared" si="2499"/>
        <v>0</v>
      </c>
      <c r="BJ482" s="20"/>
      <c r="BK482" s="20"/>
      <c r="BL482" s="20"/>
      <c r="BM482" s="20"/>
      <c r="BN482" s="20"/>
      <c r="BO482" s="20"/>
      <c r="BP482" s="20"/>
      <c r="BQ482" s="20"/>
      <c r="BR482" s="20"/>
      <c r="BS482" s="20"/>
      <c r="BT482" s="20"/>
      <c r="BU482" s="20"/>
      <c r="BV482" s="200"/>
      <c r="BW482" s="37"/>
      <c r="BX482" s="37"/>
      <c r="BY482" s="37"/>
      <c r="BZ482" s="37"/>
      <c r="CA482" s="37"/>
      <c r="CB482" s="37"/>
      <c r="CC482" s="37"/>
      <c r="CD482" s="37"/>
      <c r="CE482" s="37"/>
      <c r="CF482" s="37"/>
      <c r="CG482" s="37"/>
      <c r="CH482" s="37"/>
      <c r="CI482" s="37">
        <f t="shared" si="2456"/>
        <v>0</v>
      </c>
      <c r="CJ482" s="38"/>
      <c r="CK482" s="23"/>
      <c r="CL482" s="24"/>
      <c r="CM482" s="167"/>
      <c r="CN482" s="25" t="e">
        <f t="shared" ref="CN482" si="2527">1-(CL482/CM480)</f>
        <v>#DIV/0!</v>
      </c>
      <c r="CO482" s="23" t="e" cm="1">
        <f t="array" ref="CO482">+_xlfn.IFS(CN482&lt;0.8,"Cambio",CN482&lt;0.9,"Revisión de control",CN482&gt;0.89,"Se mantiene")</f>
        <v>#DIV/0!</v>
      </c>
      <c r="CP482" s="144"/>
      <c r="CQ482" s="144"/>
      <c r="CR482" s="144"/>
      <c r="CS482" s="144"/>
      <c r="CT482" s="25">
        <f t="shared" si="2523"/>
        <v>1</v>
      </c>
    </row>
    <row r="483" spans="1:98" ht="60" hidden="1" customHeight="1" x14ac:dyDescent="0.35">
      <c r="A483" s="147"/>
      <c r="B483" s="229"/>
      <c r="C483" s="148" t="s">
        <v>165</v>
      </c>
      <c r="D483" s="174"/>
      <c r="E483" s="232"/>
      <c r="F483" s="174"/>
      <c r="G483" s="208"/>
      <c r="H483" s="157"/>
      <c r="I483" s="183"/>
      <c r="J483" s="161"/>
      <c r="K483" s="161"/>
      <c r="L483" s="184"/>
      <c r="M483" s="187"/>
      <c r="N483" s="238"/>
      <c r="O483" s="193"/>
      <c r="P483" s="183"/>
      <c r="Q483" s="193"/>
      <c r="R483" s="183"/>
      <c r="S483" s="183"/>
      <c r="T483" s="183"/>
      <c r="U483" s="157"/>
      <c r="V483" s="162"/>
      <c r="W483" s="162"/>
      <c r="X483" s="162"/>
      <c r="Y483" s="161"/>
      <c r="Z483" s="161"/>
      <c r="AA483" s="203"/>
      <c r="AB483" s="203"/>
      <c r="AC483" s="203"/>
      <c r="AD483" s="195"/>
      <c r="AE483" s="157"/>
      <c r="AF483" s="158"/>
      <c r="AG483" s="157"/>
      <c r="AH483" s="157"/>
      <c r="AI483" s="158"/>
      <c r="AJ483" s="157"/>
      <c r="AK483" s="196"/>
      <c r="AL483" s="20" t="str">
        <f>CONCATENATE(J480," Control"," 4")</f>
        <v>SEYM  Control 4</v>
      </c>
      <c r="AM483" s="22"/>
      <c r="AN483" s="22"/>
      <c r="AO483" s="22"/>
      <c r="AP483" s="22" t="str">
        <f t="shared" si="2517"/>
        <v xml:space="preserve">  a través de </v>
      </c>
      <c r="AQ483" s="20"/>
      <c r="AR483" s="20" t="str">
        <f t="shared" si="2362"/>
        <v/>
      </c>
      <c r="AS483" s="20"/>
      <c r="AT483" s="20" t="str">
        <f t="shared" si="2363"/>
        <v/>
      </c>
      <c r="AU483" s="20"/>
      <c r="AV483" s="20"/>
      <c r="AW483" s="20"/>
      <c r="AX483" s="21" t="str">
        <f t="shared" si="2524"/>
        <v/>
      </c>
      <c r="AY483" s="20" t="str">
        <f t="shared" si="2213"/>
        <v/>
      </c>
      <c r="AZ483" s="21" t="e">
        <f t="shared" si="2525"/>
        <v>#N/A</v>
      </c>
      <c r="BA483" s="20" t="str">
        <f t="shared" si="2215"/>
        <v/>
      </c>
      <c r="BB483" s="161"/>
      <c r="BC483" s="161"/>
      <c r="BD483" s="199"/>
      <c r="BE483" s="20" t="str">
        <f>CONCATENATE(J480," Acción preventiva"," 4")</f>
        <v>SEYM  Acción preventiva 4</v>
      </c>
      <c r="BF483" s="22"/>
      <c r="BG483" s="22"/>
      <c r="BH483" s="22"/>
      <c r="BI483" s="20">
        <f t="shared" si="2499"/>
        <v>0</v>
      </c>
      <c r="BJ483" s="20"/>
      <c r="BK483" s="20"/>
      <c r="BL483" s="20"/>
      <c r="BM483" s="20"/>
      <c r="BN483" s="20"/>
      <c r="BO483" s="20"/>
      <c r="BP483" s="20"/>
      <c r="BQ483" s="20"/>
      <c r="BR483" s="20"/>
      <c r="BS483" s="20"/>
      <c r="BT483" s="20"/>
      <c r="BU483" s="20"/>
      <c r="BV483" s="200"/>
      <c r="BW483" s="37"/>
      <c r="BX483" s="37"/>
      <c r="BY483" s="37"/>
      <c r="BZ483" s="37"/>
      <c r="CA483" s="37"/>
      <c r="CB483" s="37"/>
      <c r="CC483" s="37"/>
      <c r="CD483" s="37"/>
      <c r="CE483" s="37"/>
      <c r="CF483" s="37"/>
      <c r="CG483" s="37"/>
      <c r="CH483" s="37"/>
      <c r="CI483" s="37">
        <f t="shared" si="2456"/>
        <v>0</v>
      </c>
      <c r="CJ483" s="38"/>
      <c r="CK483" s="23"/>
      <c r="CL483" s="24"/>
      <c r="CM483" s="168"/>
      <c r="CN483" s="25" t="e">
        <f t="shared" ref="CN483" si="2528">1-(CL483/CM480)</f>
        <v>#DIV/0!</v>
      </c>
      <c r="CO483" s="23" t="e" cm="1">
        <f t="array" ref="CO483">+_xlfn.IFS(CN483&lt;0.8,"Cambio",CN483&lt;0.9,"Revisión de control",CN483&gt;0.89,"Se mantiene")</f>
        <v>#DIV/0!</v>
      </c>
      <c r="CP483" s="144"/>
      <c r="CQ483" s="144"/>
      <c r="CR483" s="144"/>
      <c r="CS483" s="144"/>
      <c r="CT483" s="25">
        <f t="shared" si="2523"/>
        <v>1</v>
      </c>
    </row>
    <row r="484" spans="1:98" ht="60" hidden="1" customHeight="1" x14ac:dyDescent="0.35">
      <c r="A484" s="147"/>
      <c r="B484" s="227" t="s">
        <v>164</v>
      </c>
      <c r="C484" s="149" t="s">
        <v>165</v>
      </c>
      <c r="D484" s="172" t="str">
        <f>VLOOKUP(B484,Datos!$B$65:$F$80,3,FALSE)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4" s="230" t="str">
        <f>VLOOKUP(B484,Datos!$B$65:$F$80,5,FALSE)</f>
        <v>La posibilidad de incumplir con las acciones que generen mejoramiento a los procesos, planes, programas y proyectos que impactan en la toma de decisiones en la entidad</v>
      </c>
      <c r="F484" s="172" t="str">
        <f>VLOOKUP(B484,Datos!$B$65:$F$80,4,FALSE)</f>
        <v>Desde el reporte y análisis de información y datos, la determinación de las causas probables de lo sin cumplimientos y tendencias negativas hasta la formulación de acciones correctivas, preventivas y de mejora.</v>
      </c>
      <c r="G484" s="208" t="s">
        <v>449</v>
      </c>
      <c r="H484" s="157"/>
      <c r="I484" s="181">
        <f t="shared" ref="I484" si="2529">IF(K484="",0,1)</f>
        <v>0</v>
      </c>
      <c r="J484" s="159" t="str">
        <f t="shared" ref="J484" si="2530">CONCATENATE(C484," ",K484)</f>
        <v xml:space="preserve">SEYM </v>
      </c>
      <c r="K484" s="159"/>
      <c r="L484" s="184"/>
      <c r="M484" s="185">
        <f ca="1">+TODAY()-L484</f>
        <v>46151</v>
      </c>
      <c r="N484" s="236"/>
      <c r="O484" s="191"/>
      <c r="P484" s="181" t="e">
        <f>VLOOKUP(O484,Datos!$B$20:$D$25,3,FALSE)</f>
        <v>#N/A</v>
      </c>
      <c r="Q484" s="191"/>
      <c r="R484" s="181" t="e">
        <f>VLOOKUP(Q484,Datos!$C$20:$D$25,2,FALSE)</f>
        <v>#N/A</v>
      </c>
      <c r="S484" s="181" t="e">
        <f t="shared" ref="S484" si="2531">+IF(P484="",R484,IF(R484="",P484,IF(P484&gt;R484,P484,R484)))</f>
        <v>#N/A</v>
      </c>
      <c r="T484" s="181" t="e" cm="1">
        <f t="array" ref="T484">_xlfn.IFS(S484=P484,O484,S484=R484,Q484)</f>
        <v>#N/A</v>
      </c>
      <c r="U484" s="159"/>
      <c r="V484" s="201"/>
      <c r="W484" s="201"/>
      <c r="X484" s="201" t="str">
        <f t="shared" ref="X484" si="2532">CONCATENATE("Posibilidad de"," ",U484," ",V484," debido ",W484)</f>
        <v xml:space="preserve">Posibilidad de   debido </v>
      </c>
      <c r="Y484" s="159"/>
      <c r="Z484" s="159"/>
      <c r="AA484" s="201"/>
      <c r="AB484" s="201"/>
      <c r="AC484" s="201"/>
      <c r="AD484" s="224"/>
      <c r="AE484" s="157" t="str">
        <f t="shared" ref="AE484" si="2533">IF(AD484&lt;=0,"",IF(AD484&lt;=2,"Muy Baja",IF(AD484&lt;=24,"Baja",IF(AD484&lt;=500,"Media",IF(AD484&lt;=5000,"Alta","Muy Alta")))))</f>
        <v/>
      </c>
      <c r="AF484" s="158" t="str">
        <f t="shared" ref="AF484" si="2534">IF(AE484="","",IF(AE484="Muy Baja",0.2,IF(AE484="Baja",0.4,IF(AE484="Media",0.6,IF(AE484="Alta",0.8,IF(AE484="Muy Alta",1,))))))</f>
        <v/>
      </c>
      <c r="AG484" s="158" t="e">
        <f t="shared" ref="AG484" si="2535">+T484</f>
        <v>#N/A</v>
      </c>
      <c r="AH484" s="157" t="e" cm="1">
        <f t="array" ref="AH484">_xlfn.IFS(AG484=Datos!$C$6,"Leve",AG484=Datos!$D$6,"Leve",AG484=Datos!$C$7,"Menor",AG484=Datos!$D$7,"Menor",AG484=Datos!$C$8,"Moderado",AG484=Datos!$D$8,"Moderado",AG484=Datos!$C$9,"Mayor",AG484=Datos!$D$9,"Mayor",AG484=Datos!$C$10,"Catastrófico",AG484=Datos!$D$10,"Catastrófico")</f>
        <v>#N/A</v>
      </c>
      <c r="AI484" s="158" t="e">
        <f t="shared" ref="AI484" si="2536">IF(AH484="","",IF(AH484="Leve",0.2,IF(AH484="Menor",0.4,IF(AH484="Moderado",0.6,IF(AH484="Mayor",0.8,IF(AH484="Catastrófico",1,))))))</f>
        <v>#N/A</v>
      </c>
      <c r="AJ484" s="157" t="e">
        <f t="shared" ref="AJ484" si="2537">IF(OR(AND(AE484="Muy Baja",AH484="Leve"),AND(AE484="Muy Baja",AH484="Menor"),AND(AE484="Baja",AH484="Leve")),"Bajo",IF(OR(AND(AE484="Muy baja",AH484="Moderado"),AND(AE484="Baja",AH484="Menor"),AND(AE484="Baja",AH484="Moderado"),AND(AE484="Media",AH484="Leve"),AND(AE484="Media",AH484="Menor"),AND(AE484="Media",AH484="Moderado"),AND(AE484="Alta",AH484="Leve"),AND(AE484="Alta",AH484="Menor")),"Moderado",IF(OR(AND(AE484="Muy Baja",AH484="Mayor"),AND(AE484="Baja",AH484="Mayor"),AND(AE484="Media",AH484="Mayor"),AND(AE484="Alta",AH484="Moderado"),AND(AE484="Alta",AH484="Mayor"),AND(AE484="Muy Alta",AH484="Leve"),AND(AE484="Muy Alta",AH484="Menor"),AND(AE484="Muy Alta",AH484="Moderado"),AND(AE484="Muy Alta",AH484="Mayor")),"Alto",IF(OR(AND(AE484="Muy Baja",AH484="Catastrófico"),AND(AE484="Baja",AH484="Catastrófico"),AND(AE484="Media",AH484="Catastrófico"),AND(AE484="Alta",AH484="Catastrófico"),AND(AE484="Muy Alta",AH484="Catastrófico")),"Extremo",""))))</f>
        <v>#N/A</v>
      </c>
      <c r="AK484" s="196" t="e" cm="1">
        <f t="array" ref="AK484">_xlfn.IFS(AJ484="Bajo","Aceptar",AJ484="Moderado","Reducir",AJ484="Alto","Reducir",AJ484="Extremo","Reducir")</f>
        <v>#N/A</v>
      </c>
      <c r="AL484" s="20" t="str">
        <f>CONCATENATE(J484," Control"," 1")</f>
        <v>SEYM  Control 1</v>
      </c>
      <c r="AM484" s="22"/>
      <c r="AN484" s="22"/>
      <c r="AO484" s="22"/>
      <c r="AP484" s="22" t="str">
        <f t="shared" ref="AP484:AP487" si="2538">CONCATENATE(AM484," ",AN484," a través de ",AO484)</f>
        <v xml:space="preserve">  a través de </v>
      </c>
      <c r="AQ484" s="20"/>
      <c r="AR484" s="20" t="str">
        <f>IF(OR(AQ484="Preventivo",AQ484="Detectivo"),"Probabilidad",IF(AQ484="Correctivo","Impacto",""))</f>
        <v/>
      </c>
      <c r="AS484" s="20"/>
      <c r="AT484" s="20" t="str">
        <f>IF(AND(AQ484="Preventivo",AS484="Automático"),"50%",IF(AND(AQ484="Preventivo",AS484="Manual"),"40%",IF(AND(AQ484="Detectivo",AS484="Automático"),"40%",IF(AND(AQ484="Detectivo",AS484="Manual"),"30%",IF(AND(AQ484="Correctivo",AS484="Automático"),"35%",IF(AND(AQ484="Correctivo",AS484="Manual"),"25%",""))))))</f>
        <v/>
      </c>
      <c r="AU484" s="20"/>
      <c r="AV484" s="20"/>
      <c r="AW484" s="20"/>
      <c r="AX484" s="21" t="str">
        <f t="shared" ref="AX484" si="2539">+IF(AR484="Probabilidad",AF484-(AF484*AT484),AF484)</f>
        <v/>
      </c>
      <c r="AY484" s="20" t="str">
        <f t="shared" si="2213"/>
        <v/>
      </c>
      <c r="AZ484" s="21" t="e">
        <f t="shared" ref="AZ484" si="2540">+IF(AR484="Impacto",AI484-(AI484*AT484),AI484)</f>
        <v>#N/A</v>
      </c>
      <c r="BA484" s="20" t="str">
        <f t="shared" si="2215"/>
        <v/>
      </c>
      <c r="BB484" s="159" t="str">
        <f t="shared" ref="BB484" si="2541">IF(OR(AND(AY487="Muy Baja",BA487="Leve"),AND(AY487="Muy Baja",BA487="Menor"),AND(AY487="Baja",BA487="Leve")),"Bajo",IF(OR(AND(AY487="Muy baja",BA487="Moderado"),AND(AY487="Baja",BA487="Menor"),AND(AY487="Baja",BA487="Moderado"),AND(AY487="Media",BA487="Leve"),AND(AY487="Media",BA487="Menor"),AND(AY487="Media",BA487="Moderado"),AND(AY487="Alta",BA487="Leve"),AND(AY487="Alta",BA487="Menor")),"Moderado",IF(OR(AND(AY487="Muy Baja",BA487="Mayor"),AND(AY487="Baja",BA487="Mayor"),AND(AY487="Media",BA487="Mayor"),AND(AY487="Alta",BA487="Moderado"),AND(AY487="Alta",BA487="Mayor"),AND(AY487="Muy Alta",BA487="Leve"),AND(AY487="Muy Alta",BA487="Menor"),AND(AY487="Muy Alta",BA487="Moderado"),AND(AY487="Muy Alta",BA487="Mayor")),"Alto",IF(OR(AND(AY487="Muy Baja",BA487="Catastrófico"),AND(AY487="Baja",BA487="Catastrófico"),AND(AY487="Media",BA487="Catastrófico"),AND(AY487="Alta",BA487="Catastrófico"),AND(AY487="Muy Alta",BA487="Catastrófico")),"Extremo",""))))</f>
        <v/>
      </c>
      <c r="BC484" s="159" t="e" cm="1">
        <f t="array" ref="BC484">_xlfn.IFS(BB484="Bajo","Aceptar",BB484="Moderado","Reducir",BB484="Alto","Reducir",BB484="Extremo","Reducir")</f>
        <v>#N/A</v>
      </c>
      <c r="BD484" s="197" t="e" cm="1">
        <f t="array" ref="BD484">_xlfn.IFS(BC484="Aceptar","No",BC484="Reducir","Si")</f>
        <v>#N/A</v>
      </c>
      <c r="BE484" s="20" t="str">
        <f>CONCATENATE(J484," Acción preventiva"," 1")</f>
        <v>SEYM  Acción preventiva 1</v>
      </c>
      <c r="BF484" s="22"/>
      <c r="BG484" s="22"/>
      <c r="BH484" s="22"/>
      <c r="BI484" s="20">
        <f>+SUM(BJ484:BU484)</f>
        <v>0</v>
      </c>
      <c r="BJ484" s="20"/>
      <c r="BK484" s="20"/>
      <c r="BL484" s="20"/>
      <c r="BM484" s="20"/>
      <c r="BN484" s="20"/>
      <c r="BO484" s="20"/>
      <c r="BP484" s="20"/>
      <c r="BQ484" s="20"/>
      <c r="BR484" s="20"/>
      <c r="BS484" s="20"/>
      <c r="BT484" s="20"/>
      <c r="BU484" s="20"/>
      <c r="BV484" s="200"/>
      <c r="BW484" s="37"/>
      <c r="BX484" s="37"/>
      <c r="BY484" s="37"/>
      <c r="BZ484" s="37"/>
      <c r="CA484" s="37"/>
      <c r="CB484" s="37"/>
      <c r="CC484" s="37"/>
      <c r="CD484" s="37"/>
      <c r="CE484" s="37"/>
      <c r="CF484" s="37"/>
      <c r="CG484" s="37"/>
      <c r="CH484" s="37"/>
      <c r="CI484" s="37">
        <f t="shared" si="2456"/>
        <v>0</v>
      </c>
      <c r="CJ484" s="38"/>
      <c r="CK484" s="23"/>
      <c r="CL484" s="24"/>
      <c r="CM484" s="166">
        <f t="shared" ref="CM484" si="2542">+AD484</f>
        <v>0</v>
      </c>
      <c r="CN484" s="25" t="e">
        <f t="shared" ref="CN484" si="2543">1-(CL484/CM484)</f>
        <v>#DIV/0!</v>
      </c>
      <c r="CO484" s="23" t="e" cm="1">
        <f t="array" ref="CO484">+_xlfn.IFS(CN484&lt;0.8,"Cambio",CN484&lt;0.9,"Revisión de control",CN484&gt;0.89,"Se mantiene")</f>
        <v>#DIV/0!</v>
      </c>
      <c r="CP484" s="144"/>
      <c r="CQ484" s="144"/>
      <c r="CR484" s="144"/>
      <c r="CS484" s="144"/>
      <c r="CT484" s="25">
        <f>(_xlfn.IFS(CK484="",1,CK484="SI",0)+_xlfn.IFS(CP484="",1,CP484="SI",1,CP484="NO",0)+_xlfn.IFS(CQ484="",1,CQ484="SI",1,CQ484="NO",0)+_xlfn.IFS(CR484="",1,CR484="SI",1,CR484="NO",0)+_xlfn.IFS(CS484="",1,CS484="SI",1,CS484="NO",0))/5</f>
        <v>1</v>
      </c>
    </row>
    <row r="485" spans="1:98" ht="60" hidden="1" customHeight="1" x14ac:dyDescent="0.35">
      <c r="A485" s="147"/>
      <c r="B485" s="228"/>
      <c r="C485" s="149" t="s">
        <v>165</v>
      </c>
      <c r="D485" s="173"/>
      <c r="E485" s="231"/>
      <c r="F485" s="173"/>
      <c r="G485" s="208"/>
      <c r="H485" s="157"/>
      <c r="I485" s="182"/>
      <c r="J485" s="160"/>
      <c r="K485" s="160"/>
      <c r="L485" s="184"/>
      <c r="M485" s="186"/>
      <c r="N485" s="237"/>
      <c r="O485" s="192"/>
      <c r="P485" s="182"/>
      <c r="Q485" s="192"/>
      <c r="R485" s="182"/>
      <c r="S485" s="182"/>
      <c r="T485" s="182"/>
      <c r="U485" s="160"/>
      <c r="V485" s="202"/>
      <c r="W485" s="202"/>
      <c r="X485" s="202"/>
      <c r="Y485" s="160"/>
      <c r="Z485" s="160"/>
      <c r="AA485" s="202"/>
      <c r="AB485" s="202"/>
      <c r="AC485" s="202"/>
      <c r="AD485" s="225"/>
      <c r="AE485" s="157"/>
      <c r="AF485" s="158"/>
      <c r="AG485" s="157"/>
      <c r="AH485" s="157"/>
      <c r="AI485" s="158"/>
      <c r="AJ485" s="157"/>
      <c r="AK485" s="196"/>
      <c r="AL485" s="20" t="str">
        <f>CONCATENATE(J484," Control"," 2")</f>
        <v>SEYM  Control 2</v>
      </c>
      <c r="AM485" s="22"/>
      <c r="AN485" s="22"/>
      <c r="AO485" s="22"/>
      <c r="AP485" s="22" t="str">
        <f t="shared" si="2538"/>
        <v xml:space="preserve">  a través de </v>
      </c>
      <c r="AQ485" s="20"/>
      <c r="AR485" s="20" t="str">
        <f>IF(OR(AQ485="Preventivo",AQ485="Detectivo"),"Probabilidad",IF(AQ485="Correctivo","Impacto",""))</f>
        <v/>
      </c>
      <c r="AS485" s="20"/>
      <c r="AT485" s="20" t="str">
        <f>IF(AND(AQ485="Preventivo",AS485="Automático"),"50%",IF(AND(AQ485="Preventivo",AS485="Manual"),"40%",IF(AND(AQ485="Detectivo",AS485="Automático"),"40%",IF(AND(AQ485="Detectivo",AS485="Manual"),"30%",IF(AND(AQ485="Correctivo",AS485="Automático"),"35%",IF(AND(AQ485="Correctivo",AS485="Manual"),"25%",""))))))</f>
        <v/>
      </c>
      <c r="AU485" s="20"/>
      <c r="AV485" s="20"/>
      <c r="AW485" s="20"/>
      <c r="AX485" s="21" t="str">
        <f t="shared" ref="AX485:AX487" si="2544">+IF(AR485="Probabilidad",AX484-(AX484*AT485),AX484)</f>
        <v/>
      </c>
      <c r="AY485" s="20" t="str">
        <f t="shared" si="2213"/>
        <v/>
      </c>
      <c r="AZ485" s="21" t="e">
        <f t="shared" ref="AZ485:AZ487" si="2545">+IF(AR485="Impacto",AZ484-(AZ484*AT485),AZ484)</f>
        <v>#N/A</v>
      </c>
      <c r="BA485" s="20" t="str">
        <f t="shared" si="2215"/>
        <v/>
      </c>
      <c r="BB485" s="160"/>
      <c r="BC485" s="160"/>
      <c r="BD485" s="198"/>
      <c r="BE485" s="20" t="str">
        <f>CONCATENATE(J484," Acción preventiva"," 2")</f>
        <v>SEYM  Acción preventiva 2</v>
      </c>
      <c r="BF485" s="22"/>
      <c r="BG485" s="22"/>
      <c r="BH485" s="22"/>
      <c r="BI485" s="20">
        <f>+SUM(BJ485:BU485)</f>
        <v>0</v>
      </c>
      <c r="BJ485" s="20"/>
      <c r="BK485" s="20"/>
      <c r="BL485" s="20"/>
      <c r="BM485" s="20"/>
      <c r="BN485" s="20"/>
      <c r="BO485" s="20"/>
      <c r="BP485" s="20"/>
      <c r="BQ485" s="20"/>
      <c r="BR485" s="20"/>
      <c r="BS485" s="20"/>
      <c r="BT485" s="20"/>
      <c r="BU485" s="20"/>
      <c r="BV485" s="200"/>
      <c r="BW485" s="37"/>
      <c r="BX485" s="37"/>
      <c r="BY485" s="37"/>
      <c r="BZ485" s="37"/>
      <c r="CA485" s="37"/>
      <c r="CB485" s="37"/>
      <c r="CC485" s="37"/>
      <c r="CD485" s="37"/>
      <c r="CE485" s="37"/>
      <c r="CF485" s="37"/>
      <c r="CG485" s="37"/>
      <c r="CH485" s="37"/>
      <c r="CI485" s="37">
        <f t="shared" si="2456"/>
        <v>0</v>
      </c>
      <c r="CJ485" s="38"/>
      <c r="CK485" s="23"/>
      <c r="CL485" s="24"/>
      <c r="CM485" s="167"/>
      <c r="CN485" s="25" t="e">
        <f t="shared" ref="CN485" si="2546">1-(CL485/CM484)</f>
        <v>#DIV/0!</v>
      </c>
      <c r="CO485" s="23" t="e" cm="1">
        <f t="array" ref="CO485">+_xlfn.IFS(CN485&lt;0.8,"Cambio",CN485&lt;0.9,"Revisión de control",CN485&gt;0.89,"Se mantiene")</f>
        <v>#DIV/0!</v>
      </c>
      <c r="CP485" s="144"/>
      <c r="CQ485" s="144"/>
      <c r="CR485" s="144"/>
      <c r="CS485" s="144"/>
      <c r="CT485" s="25">
        <f>(_xlfn.IFS(CK485="",1,CK485="SI",0)+_xlfn.IFS(CP485="",1,CP485="SI",1,CP485="NO",0)+_xlfn.IFS(CQ485="",1,CQ485="SI",1,CQ485="NO",0)+_xlfn.IFS(CR485="",1,CR485="SI",1,CR485="NO",0)+_xlfn.IFS(CS485="",1,CS485="SI",1,CS485="NO",0))/5</f>
        <v>1</v>
      </c>
    </row>
    <row r="486" spans="1:98" ht="60" hidden="1" customHeight="1" x14ac:dyDescent="0.35">
      <c r="A486" s="147"/>
      <c r="B486" s="228"/>
      <c r="C486" s="149" t="s">
        <v>165</v>
      </c>
      <c r="D486" s="173"/>
      <c r="E486" s="231"/>
      <c r="F486" s="173"/>
      <c r="G486" s="208"/>
      <c r="H486" s="157"/>
      <c r="I486" s="182"/>
      <c r="J486" s="160"/>
      <c r="K486" s="160"/>
      <c r="L486" s="184"/>
      <c r="M486" s="186"/>
      <c r="N486" s="237"/>
      <c r="O486" s="192"/>
      <c r="P486" s="182"/>
      <c r="Q486" s="192"/>
      <c r="R486" s="182"/>
      <c r="S486" s="182"/>
      <c r="T486" s="182"/>
      <c r="U486" s="160"/>
      <c r="V486" s="202"/>
      <c r="W486" s="202"/>
      <c r="X486" s="202"/>
      <c r="Y486" s="160"/>
      <c r="Z486" s="160"/>
      <c r="AA486" s="202"/>
      <c r="AB486" s="202"/>
      <c r="AC486" s="202"/>
      <c r="AD486" s="225"/>
      <c r="AE486" s="157"/>
      <c r="AF486" s="158"/>
      <c r="AG486" s="157"/>
      <c r="AH486" s="157"/>
      <c r="AI486" s="158"/>
      <c r="AJ486" s="157"/>
      <c r="AK486" s="196"/>
      <c r="AL486" s="20" t="str">
        <f>CONCATENATE(J484," Control"," 3")</f>
        <v>SEYM  Control 3</v>
      </c>
      <c r="AM486" s="22"/>
      <c r="AN486" s="22"/>
      <c r="AO486" s="22"/>
      <c r="AP486" s="22" t="str">
        <f t="shared" si="2538"/>
        <v xml:space="preserve">  a través de </v>
      </c>
      <c r="AQ486" s="20"/>
      <c r="AR486" s="20" t="str">
        <f>IF(OR(AQ486="Preventivo",AQ486="Detectivo"),"Probabilidad",IF(AQ486="Correctivo","Impacto",""))</f>
        <v/>
      </c>
      <c r="AS486" s="20"/>
      <c r="AT486" s="20" t="str">
        <f>IF(AND(AQ486="Preventivo",AS486="Automático"),"50%",IF(AND(AQ486="Preventivo",AS486="Manual"),"40%",IF(AND(AQ486="Detectivo",AS486="Automático"),"40%",IF(AND(AQ486="Detectivo",AS486="Manual"),"30%",IF(AND(AQ486="Correctivo",AS486="Automático"),"35%",IF(AND(AQ486="Correctivo",AS486="Manual"),"25%",""))))))</f>
        <v/>
      </c>
      <c r="AU486" s="20"/>
      <c r="AV486" s="20"/>
      <c r="AW486" s="20"/>
      <c r="AX486" s="21" t="str">
        <f t="shared" si="2544"/>
        <v/>
      </c>
      <c r="AY486" s="20" t="str">
        <f t="shared" si="2213"/>
        <v/>
      </c>
      <c r="AZ486" s="21" t="e">
        <f t="shared" si="2545"/>
        <v>#N/A</v>
      </c>
      <c r="BA486" s="20" t="str">
        <f t="shared" si="2215"/>
        <v/>
      </c>
      <c r="BB486" s="160"/>
      <c r="BC486" s="160"/>
      <c r="BD486" s="198"/>
      <c r="BE486" s="20" t="str">
        <f>CONCATENATE(J484," Acción preventiva"," 3")</f>
        <v>SEYM  Acción preventiva 3</v>
      </c>
      <c r="BF486" s="22"/>
      <c r="BG486" s="22"/>
      <c r="BH486" s="22"/>
      <c r="BI486" s="20">
        <f>+SUM(BJ486:BU486)</f>
        <v>0</v>
      </c>
      <c r="BJ486" s="20"/>
      <c r="BK486" s="20"/>
      <c r="BL486" s="20"/>
      <c r="BM486" s="20"/>
      <c r="BN486" s="20"/>
      <c r="BO486" s="20"/>
      <c r="BP486" s="20"/>
      <c r="BQ486" s="20"/>
      <c r="BR486" s="20"/>
      <c r="BS486" s="20"/>
      <c r="BT486" s="20"/>
      <c r="BU486" s="20"/>
      <c r="BV486" s="200"/>
      <c r="BW486" s="37"/>
      <c r="BX486" s="37"/>
      <c r="BY486" s="37"/>
      <c r="BZ486" s="37"/>
      <c r="CA486" s="37"/>
      <c r="CB486" s="37"/>
      <c r="CC486" s="37"/>
      <c r="CD486" s="37"/>
      <c r="CE486" s="37"/>
      <c r="CF486" s="37"/>
      <c r="CG486" s="37"/>
      <c r="CH486" s="37"/>
      <c r="CI486" s="37">
        <f t="shared" si="2456"/>
        <v>0</v>
      </c>
      <c r="CJ486" s="38"/>
      <c r="CK486" s="23"/>
      <c r="CL486" s="24"/>
      <c r="CM486" s="167"/>
      <c r="CN486" s="25" t="e">
        <f t="shared" ref="CN486" si="2547">1-(CL486/CM484)</f>
        <v>#DIV/0!</v>
      </c>
      <c r="CO486" s="23" t="e" cm="1">
        <f t="array" ref="CO486">+_xlfn.IFS(CN486&lt;0.8,"Cambio",CN486&lt;0.9,"Revisión de control",CN486&gt;0.89,"Se mantiene")</f>
        <v>#DIV/0!</v>
      </c>
      <c r="CP486" s="144"/>
      <c r="CQ486" s="144"/>
      <c r="CR486" s="144"/>
      <c r="CS486" s="144"/>
      <c r="CT486" s="25">
        <f>(_xlfn.IFS(CK486="",1,CK486="SI",0)+_xlfn.IFS(CP486="",1,CP486="SI",1,CP486="NO",0)+_xlfn.IFS(CQ486="",1,CQ486="SI",1,CQ486="NO",0)+_xlfn.IFS(CR486="",1,CR486="SI",1,CR486="NO",0)+_xlfn.IFS(CS486="",1,CS486="SI",1,CS486="NO",0))/5</f>
        <v>1</v>
      </c>
    </row>
    <row r="487" spans="1:98" ht="60" hidden="1" customHeight="1" x14ac:dyDescent="0.35">
      <c r="A487" s="147"/>
      <c r="B487" s="229"/>
      <c r="C487" s="149" t="s">
        <v>165</v>
      </c>
      <c r="D487" s="174"/>
      <c r="E487" s="232"/>
      <c r="F487" s="174"/>
      <c r="G487" s="208"/>
      <c r="H487" s="157"/>
      <c r="I487" s="183"/>
      <c r="J487" s="161"/>
      <c r="K487" s="161"/>
      <c r="L487" s="184"/>
      <c r="M487" s="187"/>
      <c r="N487" s="238"/>
      <c r="O487" s="193"/>
      <c r="P487" s="183"/>
      <c r="Q487" s="193"/>
      <c r="R487" s="183"/>
      <c r="S487" s="183"/>
      <c r="T487" s="183"/>
      <c r="U487" s="161"/>
      <c r="V487" s="203"/>
      <c r="W487" s="203"/>
      <c r="X487" s="203"/>
      <c r="Y487" s="161"/>
      <c r="Z487" s="161"/>
      <c r="AA487" s="203"/>
      <c r="AB487" s="203"/>
      <c r="AC487" s="203"/>
      <c r="AD487" s="226"/>
      <c r="AE487" s="157"/>
      <c r="AF487" s="158"/>
      <c r="AG487" s="157"/>
      <c r="AH487" s="157"/>
      <c r="AI487" s="158"/>
      <c r="AJ487" s="157"/>
      <c r="AK487" s="196"/>
      <c r="AL487" s="20" t="str">
        <f>CONCATENATE(J484," Control"," 4")</f>
        <v>SEYM  Control 4</v>
      </c>
      <c r="AM487" s="22"/>
      <c r="AN487" s="22"/>
      <c r="AO487" s="22"/>
      <c r="AP487" s="22" t="str">
        <f t="shared" si="2538"/>
        <v xml:space="preserve">  a través de </v>
      </c>
      <c r="AQ487" s="20"/>
      <c r="AR487" s="20" t="str">
        <f>IF(OR(AQ487="Preventivo",AQ487="Detectivo"),"Probabilidad",IF(AQ487="Correctivo","Impacto",""))</f>
        <v/>
      </c>
      <c r="AS487" s="20"/>
      <c r="AT487" s="20" t="str">
        <f>IF(AND(AQ487="Preventivo",AS487="Automático"),"50%",IF(AND(AQ487="Preventivo",AS487="Manual"),"40%",IF(AND(AQ487="Detectivo",AS487="Automático"),"40%",IF(AND(AQ487="Detectivo",AS487="Manual"),"30%",IF(AND(AQ487="Correctivo",AS487="Automático"),"35%",IF(AND(AQ487="Correctivo",AS487="Manual"),"25%",""))))))</f>
        <v/>
      </c>
      <c r="AU487" s="20"/>
      <c r="AV487" s="20"/>
      <c r="AW487" s="20"/>
      <c r="AX487" s="21" t="str">
        <f t="shared" si="2544"/>
        <v/>
      </c>
      <c r="AY487" s="20" t="str">
        <f t="shared" si="2213"/>
        <v/>
      </c>
      <c r="AZ487" s="21" t="e">
        <f t="shared" si="2545"/>
        <v>#N/A</v>
      </c>
      <c r="BA487" s="20" t="str">
        <f t="shared" si="2215"/>
        <v/>
      </c>
      <c r="BB487" s="161"/>
      <c r="BC487" s="161"/>
      <c r="BD487" s="199"/>
      <c r="BE487" s="20" t="str">
        <f>CONCATENATE(J484," Acción preventiva"," 4")</f>
        <v>SEYM  Acción preventiva 4</v>
      </c>
      <c r="BF487" s="22"/>
      <c r="BG487" s="22"/>
      <c r="BH487" s="22"/>
      <c r="BI487" s="20">
        <f>+SUM(BJ487:BU487)</f>
        <v>0</v>
      </c>
      <c r="BJ487" s="20"/>
      <c r="BK487" s="20"/>
      <c r="BL487" s="20"/>
      <c r="BM487" s="20"/>
      <c r="BN487" s="20"/>
      <c r="BO487" s="20"/>
      <c r="BP487" s="20"/>
      <c r="BQ487" s="20"/>
      <c r="BR487" s="20"/>
      <c r="BS487" s="20"/>
      <c r="BT487" s="20"/>
      <c r="BU487" s="20"/>
      <c r="BV487" s="200"/>
      <c r="BW487" s="37"/>
      <c r="BX487" s="37"/>
      <c r="BY487" s="37"/>
      <c r="BZ487" s="37"/>
      <c r="CA487" s="37"/>
      <c r="CB487" s="37"/>
      <c r="CC487" s="37"/>
      <c r="CD487" s="37"/>
      <c r="CE487" s="37"/>
      <c r="CF487" s="37"/>
      <c r="CG487" s="37"/>
      <c r="CH487" s="37"/>
      <c r="CI487" s="37">
        <f t="shared" si="2456"/>
        <v>0</v>
      </c>
      <c r="CJ487" s="38"/>
      <c r="CK487" s="23"/>
      <c r="CL487" s="24"/>
      <c r="CM487" s="168"/>
      <c r="CN487" s="25" t="e">
        <f t="shared" ref="CN487" si="2548">1-(CL487/CM484)</f>
        <v>#DIV/0!</v>
      </c>
      <c r="CO487" s="23" t="e" cm="1">
        <f t="array" ref="CO487">+_xlfn.IFS(CN487&lt;0.8,"Cambio",CN487&lt;0.9,"Revisión de control",CN487&gt;0.89,"Se mantiene")</f>
        <v>#DIV/0!</v>
      </c>
      <c r="CP487" s="144"/>
      <c r="CQ487" s="144"/>
      <c r="CR487" s="144"/>
      <c r="CS487" s="144"/>
      <c r="CT487" s="25">
        <f>(_xlfn.IFS(CK487="",1,CK487="SI",0)+_xlfn.IFS(CP487="",1,CP487="SI",1,CP487="NO",0)+_xlfn.IFS(CQ487="",1,CQ487="SI",1,CQ487="NO",0)+_xlfn.IFS(CR487="",1,CR487="SI",1,CR487="NO",0)+_xlfn.IFS(CS487="",1,CS487="SI",1,CS487="NO",0))/5</f>
        <v>1</v>
      </c>
    </row>
    <row r="488" spans="1:98" ht="60" hidden="1" customHeight="1" x14ac:dyDescent="0.35">
      <c r="A488" s="147"/>
      <c r="B488" s="227" t="s">
        <v>164</v>
      </c>
      <c r="C488" s="148" t="s">
        <v>165</v>
      </c>
      <c r="D488" s="172" t="str">
        <f>VLOOKUP(B488,Datos!$B$65:$F$80,3,FALSE)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8" s="230" t="str">
        <f>VLOOKUP(B488,Datos!$B$65:$F$80,5,FALSE)</f>
        <v>La posibilidad de incumplir con las acciones que generen mejoramiento a los procesos, planes, programas y proyectos que impactan en la toma de decisiones en la entidad</v>
      </c>
      <c r="F488" s="172" t="str">
        <f>VLOOKUP(B488,Datos!$B$65:$F$80,4,FALSE)</f>
        <v>Desde el reporte y análisis de información y datos, la determinación de las causas probables de lo sin cumplimientos y tendencias negativas hasta la formulación de acciones correctivas, preventivas y de mejora.</v>
      </c>
      <c r="G488" s="208" t="s">
        <v>1032</v>
      </c>
      <c r="H488" s="157"/>
      <c r="I488" s="181">
        <f t="shared" ref="I488" si="2549">IF(K488="",0,1)</f>
        <v>0</v>
      </c>
      <c r="J488" s="159" t="str">
        <f t="shared" ref="J488" si="2550">CONCATENATE(C488," ",K488)</f>
        <v xml:space="preserve">SEYM </v>
      </c>
      <c r="K488" s="159"/>
      <c r="L488" s="184"/>
      <c r="M488" s="185">
        <f ca="1">+TODAY()-L488</f>
        <v>46151</v>
      </c>
      <c r="N488" s="236"/>
      <c r="O488" s="191"/>
      <c r="P488" s="181" t="e">
        <f>VLOOKUP(O488,Datos!$B$20:$D$25,3,FALSE)</f>
        <v>#N/A</v>
      </c>
      <c r="Q488" s="191"/>
      <c r="R488" s="181" t="e">
        <f>VLOOKUP(Q488,Datos!$C$20:$D$25,2,FALSE)</f>
        <v>#N/A</v>
      </c>
      <c r="S488" s="181" t="e">
        <f t="shared" ref="S488" si="2551">+IF(P488="",R488,IF(R488="",P488,IF(P488&gt;R488,P488,R488)))</f>
        <v>#N/A</v>
      </c>
      <c r="T488" s="181" t="e" cm="1">
        <f t="array" ref="T488">_xlfn.IFS(S488=P488,O488,S488=R488,Q488)</f>
        <v>#N/A</v>
      </c>
      <c r="U488" s="157"/>
      <c r="V488" s="162"/>
      <c r="W488" s="162"/>
      <c r="X488" s="162" t="str">
        <f t="shared" ref="X488" si="2552">CONCATENATE("Posibilidad de"," ",U488," ",V488," debido ",W488)</f>
        <v xml:space="preserve">Posibilidad de   debido </v>
      </c>
      <c r="Y488" s="159"/>
      <c r="Z488" s="159"/>
      <c r="AA488" s="201"/>
      <c r="AB488" s="201"/>
      <c r="AC488" s="201"/>
      <c r="AD488" s="195"/>
      <c r="AE488" s="157" t="str">
        <f t="shared" ref="AE488" si="2553">IF(AD488&lt;=0,"",IF(AD488&lt;=2,"Muy Baja",IF(AD488&lt;=24,"Baja",IF(AD488&lt;=500,"Media",IF(AD488&lt;=5000,"Alta","Muy Alta")))))</f>
        <v/>
      </c>
      <c r="AF488" s="158" t="str">
        <f t="shared" ref="AF488" si="2554">IF(AE488="","",IF(AE488="Muy Baja",0.2,IF(AE488="Baja",0.4,IF(AE488="Media",0.6,IF(AE488="Alta",0.8,IF(AE488="Muy Alta",1,))))))</f>
        <v/>
      </c>
      <c r="AG488" s="158" t="e">
        <f t="shared" ref="AG488" si="2555">+T488</f>
        <v>#N/A</v>
      </c>
      <c r="AH488" s="157" t="e" cm="1">
        <f t="array" ref="AH488">_xlfn.IFS(AG488=Datos!$C$6,"Leve",AG488=Datos!$D$6,"Leve",AG488=Datos!$C$7,"Menor",AG488=Datos!$D$7,"Menor",AG488=Datos!$C$8,"Moderado",AG488=Datos!$D$8,"Moderado",AG488=Datos!$C$9,"Mayor",AG488=Datos!$D$9,"Mayor",AG488=Datos!$C$10,"Catastrófico",AG488=Datos!$D$10,"Catastrófico")</f>
        <v>#N/A</v>
      </c>
      <c r="AI488" s="158" t="e">
        <f t="shared" ref="AI488" si="2556">IF(AH488="","",IF(AH488="Leve",0.2,IF(AH488="Menor",0.4,IF(AH488="Moderado",0.6,IF(AH488="Mayor",0.8,IF(AH488="Catastrófico",1,))))))</f>
        <v>#N/A</v>
      </c>
      <c r="AJ488" s="157" t="e">
        <f t="shared" ref="AJ488" si="2557">IF(OR(AND(AE488="Muy Baja",AH488="Leve"),AND(AE488="Muy Baja",AH488="Menor"),AND(AE488="Baja",AH488="Leve")),"Bajo",IF(OR(AND(AE488="Muy baja",AH488="Moderado"),AND(AE488="Baja",AH488="Menor"),AND(AE488="Baja",AH488="Moderado"),AND(AE488="Media",AH488="Leve"),AND(AE488="Media",AH488="Menor"),AND(AE488="Media",AH488="Moderado"),AND(AE488="Alta",AH488="Leve"),AND(AE488="Alta",AH488="Menor")),"Moderado",IF(OR(AND(AE488="Muy Baja",AH488="Mayor"),AND(AE488="Baja",AH488="Mayor"),AND(AE488="Media",AH488="Mayor"),AND(AE488="Alta",AH488="Moderado"),AND(AE488="Alta",AH488="Mayor"),AND(AE488="Muy Alta",AH488="Leve"),AND(AE488="Muy Alta",AH488="Menor"),AND(AE488="Muy Alta",AH488="Moderado"),AND(AE488="Muy Alta",AH488="Mayor")),"Alto",IF(OR(AND(AE488="Muy Baja",AH488="Catastrófico"),AND(AE488="Baja",AH488="Catastrófico"),AND(AE488="Media",AH488="Catastrófico"),AND(AE488="Alta",AH488="Catastrófico"),AND(AE488="Muy Alta",AH488="Catastrófico")),"Extremo",""))))</f>
        <v>#N/A</v>
      </c>
      <c r="AK488" s="196" t="e" cm="1">
        <f t="array" ref="AK488">_xlfn.IFS(AJ488="Bajo","Aceptar",AJ488="Moderado","Reducir",AJ488="Alto","Reducir",AJ488="Extremo","Reducir")</f>
        <v>#N/A</v>
      </c>
      <c r="AL488" s="20" t="str">
        <f>CONCATENATE(J488," Control"," 1")</f>
        <v>SEYM  Control 1</v>
      </c>
      <c r="AM488" s="22"/>
      <c r="AN488" s="22"/>
      <c r="AO488" s="22"/>
      <c r="AP488" s="22" t="str">
        <f t="shared" ref="AP488:AP491" si="2558">CONCATENATE(AM488," ",AN488," a través de ",AO488)</f>
        <v xml:space="preserve">  a través de </v>
      </c>
      <c r="AQ488" s="20"/>
      <c r="AR488" s="20" t="str">
        <f t="shared" ref="AR488:AR491" si="2559">IF(OR(AQ488="Preventivo",AQ488="Detectivo"),"Probabilidad",IF(AQ488="Correctivo","Impacto",""))</f>
        <v/>
      </c>
      <c r="AS488" s="20"/>
      <c r="AT488" s="20" t="str">
        <f t="shared" ref="AT488:AT491" si="2560">IF(AND(AQ488="Preventivo",AS488="Automático"),"50%",IF(AND(AQ488="Preventivo",AS488="Manual"),"40%",IF(AND(AQ488="Detectivo",AS488="Automático"),"40%",IF(AND(AQ488="Detectivo",AS488="Manual"),"30%",IF(AND(AQ488="Correctivo",AS488="Automático"),"35%",IF(AND(AQ488="Correctivo",AS488="Manual"),"25%",""))))))</f>
        <v/>
      </c>
      <c r="AU488" s="20"/>
      <c r="AV488" s="20"/>
      <c r="AW488" s="20"/>
      <c r="AX488" s="21" t="str">
        <f t="shared" ref="AX488" si="2561">+IF(AR488="Probabilidad",AF488-(AF488*AT488),AF488)</f>
        <v/>
      </c>
      <c r="AY488" s="20" t="str">
        <f t="shared" si="2213"/>
        <v/>
      </c>
      <c r="AZ488" s="21" t="e">
        <f t="shared" ref="AZ488" si="2562">+IF(AR488="Impacto",AI488-(AI488*AT488),AI488)</f>
        <v>#N/A</v>
      </c>
      <c r="BA488" s="20" t="str">
        <f t="shared" si="2215"/>
        <v/>
      </c>
      <c r="BB488" s="159" t="str">
        <f t="shared" ref="BB488" si="2563">IF(OR(AND(AY491="Muy Baja",BA491="Leve"),AND(AY491="Muy Baja",BA491="Menor"),AND(AY491="Baja",BA491="Leve")),"Bajo",IF(OR(AND(AY491="Muy baja",BA491="Moderado"),AND(AY491="Baja",BA491="Menor"),AND(AY491="Baja",BA491="Moderado"),AND(AY491="Media",BA491="Leve"),AND(AY491="Media",BA491="Menor"),AND(AY491="Media",BA491="Moderado"),AND(AY491="Alta",BA491="Leve"),AND(AY491="Alta",BA491="Menor")),"Moderado",IF(OR(AND(AY491="Muy Baja",BA491="Mayor"),AND(AY491="Baja",BA491="Mayor"),AND(AY491="Media",BA491="Mayor"),AND(AY491="Alta",BA491="Moderado"),AND(AY491="Alta",BA491="Mayor"),AND(AY491="Muy Alta",BA491="Leve"),AND(AY491="Muy Alta",BA491="Menor"),AND(AY491="Muy Alta",BA491="Moderado"),AND(AY491="Muy Alta",BA491="Mayor")),"Alto",IF(OR(AND(AY491="Muy Baja",BA491="Catastrófico"),AND(AY491="Baja",BA491="Catastrófico"),AND(AY491="Media",BA491="Catastrófico"),AND(AY491="Alta",BA491="Catastrófico"),AND(AY491="Muy Alta",BA491="Catastrófico")),"Extremo",""))))</f>
        <v/>
      </c>
      <c r="BC488" s="159" t="e" cm="1">
        <f t="array" ref="BC488">_xlfn.IFS(BB488="Bajo","Aceptar",BB488="Moderado","Reducir",BB488="Alto","Reducir",BB488="Extremo","Reducir")</f>
        <v>#N/A</v>
      </c>
      <c r="BD488" s="197" t="e" cm="1">
        <f t="array" ref="BD488">_xlfn.IFS(BC488="Aceptar","No",BC488="Reducir","Si")</f>
        <v>#N/A</v>
      </c>
      <c r="BE488" s="20" t="str">
        <f>CONCATENATE(J488," Acción preventiva"," 1")</f>
        <v>SEYM  Acción preventiva 1</v>
      </c>
      <c r="BF488" s="22"/>
      <c r="BG488" s="22"/>
      <c r="BH488" s="22"/>
      <c r="BI488" s="20">
        <f t="shared" ref="BI488:BI491" si="2564">+SUM(BJ488:BU488)</f>
        <v>0</v>
      </c>
      <c r="BJ488" s="20"/>
      <c r="BK488" s="20"/>
      <c r="BL488" s="20"/>
      <c r="BM488" s="20"/>
      <c r="BN488" s="20"/>
      <c r="BO488" s="20"/>
      <c r="BP488" s="20"/>
      <c r="BQ488" s="20"/>
      <c r="BR488" s="20"/>
      <c r="BS488" s="20"/>
      <c r="BT488" s="20"/>
      <c r="BU488" s="20"/>
      <c r="BV488" s="200"/>
      <c r="BW488" s="37"/>
      <c r="BX488" s="37"/>
      <c r="BY488" s="37"/>
      <c r="BZ488" s="37"/>
      <c r="CA488" s="37"/>
      <c r="CB488" s="37"/>
      <c r="CC488" s="37"/>
      <c r="CD488" s="37"/>
      <c r="CE488" s="37"/>
      <c r="CF488" s="37"/>
      <c r="CG488" s="37"/>
      <c r="CH488" s="37"/>
      <c r="CI488" s="37">
        <f t="shared" si="2456"/>
        <v>0</v>
      </c>
      <c r="CJ488" s="38"/>
      <c r="CK488" s="23"/>
      <c r="CL488" s="24"/>
      <c r="CM488" s="166">
        <f t="shared" ref="CM488" si="2565">+AD488</f>
        <v>0</v>
      </c>
      <c r="CN488" s="25" t="e">
        <f t="shared" ref="CN488" si="2566">1-(CL488/CM488)</f>
        <v>#DIV/0!</v>
      </c>
      <c r="CO488" s="23" t="e" cm="1">
        <f t="array" ref="CO488">+_xlfn.IFS(CN488&lt;0.8,"Cambio",CN488&lt;0.9,"Revisión de control",CN488&gt;0.89,"Se mantiene")</f>
        <v>#DIV/0!</v>
      </c>
      <c r="CP488" s="144"/>
      <c r="CQ488" s="144"/>
      <c r="CR488" s="144"/>
      <c r="CS488" s="144"/>
      <c r="CT488" s="25">
        <f t="shared" ref="CT488:CT491" si="2567">(_xlfn.IFS(CK488="",1,CK488="SI",0)+_xlfn.IFS(CP488="",1,CP488="SI",1,CP488="NO",0)+_xlfn.IFS(CQ488="",1,CQ488="SI",1,CQ488="NO",0)+_xlfn.IFS(CR488="",1,CR488="SI",1,CR488="NO",0)+_xlfn.IFS(CS488="",1,CS488="SI",1,CS488="NO",0))/5</f>
        <v>1</v>
      </c>
    </row>
    <row r="489" spans="1:98" ht="60" hidden="1" customHeight="1" x14ac:dyDescent="0.35">
      <c r="A489" s="147"/>
      <c r="B489" s="228"/>
      <c r="C489" s="148" t="s">
        <v>165</v>
      </c>
      <c r="D489" s="173"/>
      <c r="E489" s="231"/>
      <c r="F489" s="173"/>
      <c r="G489" s="208"/>
      <c r="H489" s="157"/>
      <c r="I489" s="182"/>
      <c r="J489" s="160"/>
      <c r="K489" s="160"/>
      <c r="L489" s="184"/>
      <c r="M489" s="186"/>
      <c r="N489" s="237"/>
      <c r="O489" s="192"/>
      <c r="P489" s="182"/>
      <c r="Q489" s="192"/>
      <c r="R489" s="182"/>
      <c r="S489" s="182"/>
      <c r="T489" s="182"/>
      <c r="U489" s="157"/>
      <c r="V489" s="162"/>
      <c r="W489" s="162"/>
      <c r="X489" s="162"/>
      <c r="Y489" s="160"/>
      <c r="Z489" s="160"/>
      <c r="AA489" s="202"/>
      <c r="AB489" s="202"/>
      <c r="AC489" s="202"/>
      <c r="AD489" s="195"/>
      <c r="AE489" s="157"/>
      <c r="AF489" s="158"/>
      <c r="AG489" s="157"/>
      <c r="AH489" s="157"/>
      <c r="AI489" s="158"/>
      <c r="AJ489" s="157"/>
      <c r="AK489" s="196"/>
      <c r="AL489" s="20" t="str">
        <f>CONCATENATE(J488," Control"," 2")</f>
        <v>SEYM  Control 2</v>
      </c>
      <c r="AM489" s="22"/>
      <c r="AN489" s="22"/>
      <c r="AO489" s="22"/>
      <c r="AP489" s="22" t="str">
        <f t="shared" si="2558"/>
        <v xml:space="preserve">  a través de </v>
      </c>
      <c r="AQ489" s="20"/>
      <c r="AR489" s="20" t="str">
        <f t="shared" si="2559"/>
        <v/>
      </c>
      <c r="AS489" s="20"/>
      <c r="AT489" s="20" t="str">
        <f t="shared" si="2560"/>
        <v/>
      </c>
      <c r="AU489" s="20"/>
      <c r="AV489" s="20"/>
      <c r="AW489" s="20"/>
      <c r="AX489" s="21" t="str">
        <f t="shared" ref="AX489:AX491" si="2568">+IF(AR489="Probabilidad",AX488-(AX488*AT489),AX488)</f>
        <v/>
      </c>
      <c r="AY489" s="20" t="str">
        <f t="shared" si="2213"/>
        <v/>
      </c>
      <c r="AZ489" s="21" t="e">
        <f t="shared" ref="AZ489:AZ491" si="2569">+IF(AR489="Impacto",AZ488-(AZ488*AT489),AZ488)</f>
        <v>#N/A</v>
      </c>
      <c r="BA489" s="20" t="str">
        <f t="shared" si="2215"/>
        <v/>
      </c>
      <c r="BB489" s="160"/>
      <c r="BC489" s="160"/>
      <c r="BD489" s="198"/>
      <c r="BE489" s="20" t="str">
        <f>CONCATENATE(J488," Acción preventiva"," 2")</f>
        <v>SEYM  Acción preventiva 2</v>
      </c>
      <c r="BF489" s="22"/>
      <c r="BG489" s="22"/>
      <c r="BH489" s="22"/>
      <c r="BI489" s="20">
        <f t="shared" si="2564"/>
        <v>0</v>
      </c>
      <c r="BJ489" s="20"/>
      <c r="BK489" s="20"/>
      <c r="BL489" s="20"/>
      <c r="BM489" s="20"/>
      <c r="BN489" s="20"/>
      <c r="BO489" s="20"/>
      <c r="BP489" s="20"/>
      <c r="BQ489" s="20"/>
      <c r="BR489" s="20"/>
      <c r="BS489" s="20"/>
      <c r="BT489" s="20"/>
      <c r="BU489" s="20"/>
      <c r="BV489" s="200"/>
      <c r="BW489" s="37"/>
      <c r="BX489" s="37"/>
      <c r="BY489" s="37"/>
      <c r="BZ489" s="37"/>
      <c r="CA489" s="37"/>
      <c r="CB489" s="37"/>
      <c r="CC489" s="37"/>
      <c r="CD489" s="37"/>
      <c r="CE489" s="37"/>
      <c r="CF489" s="37"/>
      <c r="CG489" s="37"/>
      <c r="CH489" s="37"/>
      <c r="CI489" s="37">
        <f t="shared" si="2456"/>
        <v>0</v>
      </c>
      <c r="CJ489" s="38"/>
      <c r="CK489" s="23"/>
      <c r="CL489" s="24"/>
      <c r="CM489" s="167"/>
      <c r="CN489" s="25" t="e">
        <f t="shared" ref="CN489" si="2570">1-(CL489/CM488)</f>
        <v>#DIV/0!</v>
      </c>
      <c r="CO489" s="23" t="e" cm="1">
        <f t="array" ref="CO489">+_xlfn.IFS(CN489&lt;0.8,"Cambio",CN489&lt;0.9,"Revisión de control",CN489&gt;0.89,"Se mantiene")</f>
        <v>#DIV/0!</v>
      </c>
      <c r="CP489" s="144"/>
      <c r="CQ489" s="144"/>
      <c r="CR489" s="144"/>
      <c r="CS489" s="144"/>
      <c r="CT489" s="25">
        <f t="shared" si="2567"/>
        <v>1</v>
      </c>
    </row>
    <row r="490" spans="1:98" ht="60" hidden="1" customHeight="1" x14ac:dyDescent="0.35">
      <c r="A490" s="147"/>
      <c r="B490" s="228"/>
      <c r="C490" s="148" t="s">
        <v>165</v>
      </c>
      <c r="D490" s="173"/>
      <c r="E490" s="231"/>
      <c r="F490" s="173"/>
      <c r="G490" s="208"/>
      <c r="H490" s="157"/>
      <c r="I490" s="182"/>
      <c r="J490" s="160"/>
      <c r="K490" s="160"/>
      <c r="L490" s="184"/>
      <c r="M490" s="186"/>
      <c r="N490" s="237"/>
      <c r="O490" s="192"/>
      <c r="P490" s="182"/>
      <c r="Q490" s="192"/>
      <c r="R490" s="182"/>
      <c r="S490" s="182"/>
      <c r="T490" s="182"/>
      <c r="U490" s="157"/>
      <c r="V490" s="162"/>
      <c r="W490" s="162"/>
      <c r="X490" s="162"/>
      <c r="Y490" s="160"/>
      <c r="Z490" s="160"/>
      <c r="AA490" s="202"/>
      <c r="AB490" s="202"/>
      <c r="AC490" s="202"/>
      <c r="AD490" s="195"/>
      <c r="AE490" s="157"/>
      <c r="AF490" s="158"/>
      <c r="AG490" s="157"/>
      <c r="AH490" s="157"/>
      <c r="AI490" s="158"/>
      <c r="AJ490" s="157"/>
      <c r="AK490" s="196"/>
      <c r="AL490" s="20" t="str">
        <f>CONCATENATE(J488," Control"," 3")</f>
        <v>SEYM  Control 3</v>
      </c>
      <c r="AM490" s="22"/>
      <c r="AN490" s="22"/>
      <c r="AO490" s="22"/>
      <c r="AP490" s="22" t="str">
        <f t="shared" si="2558"/>
        <v xml:space="preserve">  a través de </v>
      </c>
      <c r="AQ490" s="20"/>
      <c r="AR490" s="20" t="str">
        <f t="shared" si="2559"/>
        <v/>
      </c>
      <c r="AS490" s="20"/>
      <c r="AT490" s="20" t="str">
        <f t="shared" si="2560"/>
        <v/>
      </c>
      <c r="AU490" s="20"/>
      <c r="AV490" s="20"/>
      <c r="AW490" s="20"/>
      <c r="AX490" s="21" t="str">
        <f t="shared" si="2568"/>
        <v/>
      </c>
      <c r="AY490" s="20" t="str">
        <f t="shared" si="2213"/>
        <v/>
      </c>
      <c r="AZ490" s="21" t="e">
        <f t="shared" si="2569"/>
        <v>#N/A</v>
      </c>
      <c r="BA490" s="20" t="str">
        <f t="shared" si="2215"/>
        <v/>
      </c>
      <c r="BB490" s="160"/>
      <c r="BC490" s="160"/>
      <c r="BD490" s="198"/>
      <c r="BE490" s="20" t="str">
        <f>CONCATENATE(J488," Acción preventiva"," 3")</f>
        <v>SEYM  Acción preventiva 3</v>
      </c>
      <c r="BF490" s="22"/>
      <c r="BG490" s="22"/>
      <c r="BH490" s="22"/>
      <c r="BI490" s="20">
        <f t="shared" si="2564"/>
        <v>0</v>
      </c>
      <c r="BJ490" s="20"/>
      <c r="BK490" s="20"/>
      <c r="BL490" s="20"/>
      <c r="BM490" s="20"/>
      <c r="BN490" s="20"/>
      <c r="BO490" s="20"/>
      <c r="BP490" s="20"/>
      <c r="BQ490" s="20"/>
      <c r="BR490" s="20"/>
      <c r="BS490" s="20"/>
      <c r="BT490" s="20"/>
      <c r="BU490" s="20"/>
      <c r="BV490" s="200"/>
      <c r="BW490" s="37"/>
      <c r="BX490" s="37"/>
      <c r="BY490" s="37"/>
      <c r="BZ490" s="37"/>
      <c r="CA490" s="37"/>
      <c r="CB490" s="37"/>
      <c r="CC490" s="37"/>
      <c r="CD490" s="37"/>
      <c r="CE490" s="37"/>
      <c r="CF490" s="37"/>
      <c r="CG490" s="37"/>
      <c r="CH490" s="37"/>
      <c r="CI490" s="37">
        <f t="shared" si="2456"/>
        <v>0</v>
      </c>
      <c r="CJ490" s="38"/>
      <c r="CK490" s="23"/>
      <c r="CL490" s="24"/>
      <c r="CM490" s="167"/>
      <c r="CN490" s="25" t="e">
        <f t="shared" ref="CN490" si="2571">1-(CL490/CM488)</f>
        <v>#DIV/0!</v>
      </c>
      <c r="CO490" s="23" t="e" cm="1">
        <f t="array" ref="CO490">+_xlfn.IFS(CN490&lt;0.8,"Cambio",CN490&lt;0.9,"Revisión de control",CN490&gt;0.89,"Se mantiene")</f>
        <v>#DIV/0!</v>
      </c>
      <c r="CP490" s="144"/>
      <c r="CQ490" s="144"/>
      <c r="CR490" s="144"/>
      <c r="CS490" s="144"/>
      <c r="CT490" s="25">
        <f t="shared" si="2567"/>
        <v>1</v>
      </c>
    </row>
    <row r="491" spans="1:98" ht="60" hidden="1" customHeight="1" x14ac:dyDescent="0.35">
      <c r="A491" s="147"/>
      <c r="B491" s="229"/>
      <c r="C491" s="149" t="s">
        <v>165</v>
      </c>
      <c r="D491" s="174"/>
      <c r="E491" s="232"/>
      <c r="F491" s="174"/>
      <c r="G491" s="208"/>
      <c r="H491" s="157"/>
      <c r="I491" s="183"/>
      <c r="J491" s="161"/>
      <c r="K491" s="161"/>
      <c r="L491" s="184"/>
      <c r="M491" s="187"/>
      <c r="N491" s="238"/>
      <c r="O491" s="193"/>
      <c r="P491" s="183"/>
      <c r="Q491" s="193"/>
      <c r="R491" s="183"/>
      <c r="S491" s="183"/>
      <c r="T491" s="183"/>
      <c r="U491" s="157"/>
      <c r="V491" s="162"/>
      <c r="W491" s="162"/>
      <c r="X491" s="162"/>
      <c r="Y491" s="161"/>
      <c r="Z491" s="161"/>
      <c r="AA491" s="203"/>
      <c r="AB491" s="203"/>
      <c r="AC491" s="203"/>
      <c r="AD491" s="195"/>
      <c r="AE491" s="157"/>
      <c r="AF491" s="158"/>
      <c r="AG491" s="157"/>
      <c r="AH491" s="157"/>
      <c r="AI491" s="158"/>
      <c r="AJ491" s="157"/>
      <c r="AK491" s="196"/>
      <c r="AL491" s="20" t="str">
        <f>CONCATENATE(J488," Control"," 4")</f>
        <v>SEYM  Control 4</v>
      </c>
      <c r="AM491" s="22"/>
      <c r="AN491" s="22"/>
      <c r="AO491" s="22"/>
      <c r="AP491" s="22" t="str">
        <f t="shared" si="2558"/>
        <v xml:space="preserve">  a través de </v>
      </c>
      <c r="AQ491" s="20"/>
      <c r="AR491" s="20" t="str">
        <f t="shared" si="2559"/>
        <v/>
      </c>
      <c r="AS491" s="20"/>
      <c r="AT491" s="20" t="str">
        <f t="shared" si="2560"/>
        <v/>
      </c>
      <c r="AU491" s="20"/>
      <c r="AV491" s="20"/>
      <c r="AW491" s="20"/>
      <c r="AX491" s="21" t="str">
        <f t="shared" si="2568"/>
        <v/>
      </c>
      <c r="AY491" s="20" t="str">
        <f t="shared" si="2213"/>
        <v/>
      </c>
      <c r="AZ491" s="21" t="e">
        <f t="shared" si="2569"/>
        <v>#N/A</v>
      </c>
      <c r="BA491" s="20" t="str">
        <f t="shared" si="2215"/>
        <v/>
      </c>
      <c r="BB491" s="161"/>
      <c r="BC491" s="161"/>
      <c r="BD491" s="199"/>
      <c r="BE491" s="20" t="str">
        <f>CONCATENATE(J488," Acción preventiva"," 4")</f>
        <v>SEYM  Acción preventiva 4</v>
      </c>
      <c r="BF491" s="22"/>
      <c r="BG491" s="22"/>
      <c r="BH491" s="22"/>
      <c r="BI491" s="20">
        <f t="shared" si="2564"/>
        <v>0</v>
      </c>
      <c r="BJ491" s="20"/>
      <c r="BK491" s="20"/>
      <c r="BL491" s="20"/>
      <c r="BM491" s="20"/>
      <c r="BN491" s="20"/>
      <c r="BO491" s="20"/>
      <c r="BP491" s="20"/>
      <c r="BQ491" s="20"/>
      <c r="BR491" s="20"/>
      <c r="BS491" s="20"/>
      <c r="BT491" s="20"/>
      <c r="BU491" s="20"/>
      <c r="BV491" s="200"/>
      <c r="BW491" s="37"/>
      <c r="BX491" s="37"/>
      <c r="BY491" s="37"/>
      <c r="BZ491" s="37"/>
      <c r="CA491" s="37"/>
      <c r="CB491" s="37"/>
      <c r="CC491" s="37"/>
      <c r="CD491" s="37"/>
      <c r="CE491" s="37"/>
      <c r="CF491" s="37"/>
      <c r="CG491" s="37"/>
      <c r="CH491" s="37"/>
      <c r="CI491" s="37">
        <f t="shared" si="2456"/>
        <v>0</v>
      </c>
      <c r="CJ491" s="38"/>
      <c r="CK491" s="23"/>
      <c r="CL491" s="24"/>
      <c r="CM491" s="168"/>
      <c r="CN491" s="25" t="e">
        <f t="shared" ref="CN491" si="2572">1-(CL491/CM488)</f>
        <v>#DIV/0!</v>
      </c>
      <c r="CO491" s="23" t="e" cm="1">
        <f t="array" ref="CO491">+_xlfn.IFS(CN491&lt;0.8,"Cambio",CN491&lt;0.9,"Revisión de control",CN491&gt;0.89,"Se mantiene")</f>
        <v>#DIV/0!</v>
      </c>
      <c r="CP491" s="144"/>
      <c r="CQ491" s="144"/>
      <c r="CR491" s="144"/>
      <c r="CS491" s="144"/>
      <c r="CT491" s="25">
        <f t="shared" si="2567"/>
        <v>1</v>
      </c>
    </row>
  </sheetData>
  <autoFilter ref="A7:CT491" xr:uid="{CD456F79-0E3A-48C7-89E3-FFAAD45E71B8}">
    <filterColumn colId="0">
      <customFilters>
        <customFilter operator="notEqual" val=" "/>
      </customFilters>
    </filterColumn>
  </autoFilter>
  <dataConsolidate/>
  <mergeCells count="4849">
    <mergeCell ref="Y440:Y443"/>
    <mergeCell ref="Z440:Z443"/>
    <mergeCell ref="AA440:AA443"/>
    <mergeCell ref="AB440:AB443"/>
    <mergeCell ref="AC440:AC443"/>
    <mergeCell ref="AD440:AD443"/>
    <mergeCell ref="AE440:AE443"/>
    <mergeCell ref="AF440:AF443"/>
    <mergeCell ref="AG440:AG443"/>
    <mergeCell ref="AH440:AH443"/>
    <mergeCell ref="AI440:AI443"/>
    <mergeCell ref="AJ440:AJ443"/>
    <mergeCell ref="AK440:AK443"/>
    <mergeCell ref="AG392:AG395"/>
    <mergeCell ref="AH392:AH395"/>
    <mergeCell ref="AI392:AI395"/>
    <mergeCell ref="AJ392:AJ395"/>
    <mergeCell ref="AK392:AK395"/>
    <mergeCell ref="BB392:BB395"/>
    <mergeCell ref="BC392:BC395"/>
    <mergeCell ref="BD392:BD395"/>
    <mergeCell ref="BV392:BV395"/>
    <mergeCell ref="CM392:CM395"/>
    <mergeCell ref="B440:B443"/>
    <mergeCell ref="D440:D443"/>
    <mergeCell ref="E440:E443"/>
    <mergeCell ref="F440:F443"/>
    <mergeCell ref="G440:G443"/>
    <mergeCell ref="H440:H443"/>
    <mergeCell ref="I440:I443"/>
    <mergeCell ref="J440:J443"/>
    <mergeCell ref="K440:K443"/>
    <mergeCell ref="L440:L443"/>
    <mergeCell ref="M440:M443"/>
    <mergeCell ref="N440:N443"/>
    <mergeCell ref="O440:O443"/>
    <mergeCell ref="P440:P443"/>
    <mergeCell ref="Q440:Q443"/>
    <mergeCell ref="R440:R443"/>
    <mergeCell ref="S440:S443"/>
    <mergeCell ref="CM440:CM443"/>
    <mergeCell ref="U440:U443"/>
    <mergeCell ref="V440:V443"/>
    <mergeCell ref="W440:W443"/>
    <mergeCell ref="X440:X443"/>
    <mergeCell ref="BV388:BV391"/>
    <mergeCell ref="CM388:CM391"/>
    <mergeCell ref="B392:B395"/>
    <mergeCell ref="D392:D395"/>
    <mergeCell ref="E392:E395"/>
    <mergeCell ref="F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BV272:BV275"/>
    <mergeCell ref="B388:B391"/>
    <mergeCell ref="D388:D391"/>
    <mergeCell ref="E388:E391"/>
    <mergeCell ref="F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T284:T287"/>
    <mergeCell ref="BC284:BC287"/>
    <mergeCell ref="BD284:BD287"/>
    <mergeCell ref="O272:O275"/>
    <mergeCell ref="P272:P275"/>
    <mergeCell ref="Q272:Q275"/>
    <mergeCell ref="R272:R275"/>
    <mergeCell ref="I280:I283"/>
    <mergeCell ref="J280:J283"/>
    <mergeCell ref="K280:K283"/>
    <mergeCell ref="AK272:AK275"/>
    <mergeCell ref="BB272:BB275"/>
    <mergeCell ref="BC272:BC275"/>
    <mergeCell ref="BD272:BD275"/>
    <mergeCell ref="W280:W283"/>
    <mergeCell ref="AH272:AH275"/>
    <mergeCell ref="AA284:AA287"/>
    <mergeCell ref="AB284:AB287"/>
    <mergeCell ref="U276:U279"/>
    <mergeCell ref="V276:V279"/>
    <mergeCell ref="AA280:AA283"/>
    <mergeCell ref="BV284:BV287"/>
    <mergeCell ref="CM284:CM287"/>
    <mergeCell ref="V284:V287"/>
    <mergeCell ref="W284:W287"/>
    <mergeCell ref="X284:X287"/>
    <mergeCell ref="S280:S283"/>
    <mergeCell ref="AI284:AI287"/>
    <mergeCell ref="AJ284:AJ287"/>
    <mergeCell ref="AK284:AK287"/>
    <mergeCell ref="BB284:BB287"/>
    <mergeCell ref="AI272:AI275"/>
    <mergeCell ref="AJ272:AJ275"/>
    <mergeCell ref="B272:B275"/>
    <mergeCell ref="B284:B287"/>
    <mergeCell ref="D272:D275"/>
    <mergeCell ref="E272:E275"/>
    <mergeCell ref="F272:F275"/>
    <mergeCell ref="G272:G275"/>
    <mergeCell ref="CM272:CM275"/>
    <mergeCell ref="D284:D287"/>
    <mergeCell ref="E284:E287"/>
    <mergeCell ref="F284:F287"/>
    <mergeCell ref="G284:G287"/>
    <mergeCell ref="H284:H287"/>
    <mergeCell ref="I284:I287"/>
    <mergeCell ref="J284:J287"/>
    <mergeCell ref="K284:K287"/>
    <mergeCell ref="L284:L287"/>
    <mergeCell ref="M284:M287"/>
    <mergeCell ref="N284:N287"/>
    <mergeCell ref="O284:O287"/>
    <mergeCell ref="AG272:AG275"/>
    <mergeCell ref="N272:N275"/>
    <mergeCell ref="B264:B267"/>
    <mergeCell ref="D264:D267"/>
    <mergeCell ref="E264:E267"/>
    <mergeCell ref="F264:F267"/>
    <mergeCell ref="G264:G267"/>
    <mergeCell ref="H264:H267"/>
    <mergeCell ref="I264:I267"/>
    <mergeCell ref="J264:J267"/>
    <mergeCell ref="K264:K267"/>
    <mergeCell ref="L264:L267"/>
    <mergeCell ref="M264:M267"/>
    <mergeCell ref="N264:N267"/>
    <mergeCell ref="S272:S275"/>
    <mergeCell ref="T272:T275"/>
    <mergeCell ref="U272:U275"/>
    <mergeCell ref="V272:V275"/>
    <mergeCell ref="BD104:BD107"/>
    <mergeCell ref="BV104:BV107"/>
    <mergeCell ref="CM104:CM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BB104:BB107"/>
    <mergeCell ref="K476:K479"/>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K316:K319"/>
    <mergeCell ref="S296:S299"/>
    <mergeCell ref="Q296:Q299"/>
    <mergeCell ref="R456:R459"/>
    <mergeCell ref="S436:S439"/>
    <mergeCell ref="R316:R319"/>
    <mergeCell ref="S316:S319"/>
    <mergeCell ref="I456:I459"/>
    <mergeCell ref="J456:J459"/>
    <mergeCell ref="K456:K459"/>
    <mergeCell ref="T464:T467"/>
    <mergeCell ref="T468:T471"/>
    <mergeCell ref="T472:T475"/>
    <mergeCell ref="T396:T399"/>
    <mergeCell ref="T364:T367"/>
    <mergeCell ref="B444:B447"/>
    <mergeCell ref="D444:D447"/>
    <mergeCell ref="E444:E447"/>
    <mergeCell ref="I444:I447"/>
    <mergeCell ref="J444:J447"/>
    <mergeCell ref="B452:B455"/>
    <mergeCell ref="D452:D455"/>
    <mergeCell ref="E452:E455"/>
    <mergeCell ref="F452:F455"/>
    <mergeCell ref="G452:G455"/>
    <mergeCell ref="H452:H455"/>
    <mergeCell ref="I452:I455"/>
    <mergeCell ref="J452:J455"/>
    <mergeCell ref="P444:P447"/>
    <mergeCell ref="M452:M455"/>
    <mergeCell ref="O452:O455"/>
    <mergeCell ref="P452:P455"/>
    <mergeCell ref="B448:B451"/>
    <mergeCell ref="D448:D451"/>
    <mergeCell ref="E448:E451"/>
    <mergeCell ref="F448:F451"/>
    <mergeCell ref="G448:G451"/>
    <mergeCell ref="N448:N451"/>
    <mergeCell ref="O448:O451"/>
    <mergeCell ref="P448:P451"/>
    <mergeCell ref="K444:K447"/>
    <mergeCell ref="K452:K455"/>
    <mergeCell ref="L452:L455"/>
    <mergeCell ref="F444:F447"/>
    <mergeCell ref="G444:G447"/>
    <mergeCell ref="H444:H447"/>
    <mergeCell ref="T48:T51"/>
    <mergeCell ref="T32:T35"/>
    <mergeCell ref="T40:T43"/>
    <mergeCell ref="T44:T47"/>
    <mergeCell ref="T72:T75"/>
    <mergeCell ref="T76:T79"/>
    <mergeCell ref="T84:T87"/>
    <mergeCell ref="T92:T95"/>
    <mergeCell ref="T100:T103"/>
    <mergeCell ref="T96:T99"/>
    <mergeCell ref="T108:T111"/>
    <mergeCell ref="T112:T115"/>
    <mergeCell ref="T88:T91"/>
    <mergeCell ref="T268:T271"/>
    <mergeCell ref="T200:T203"/>
    <mergeCell ref="T208:T211"/>
    <mergeCell ref="T216:T219"/>
    <mergeCell ref="T244:T247"/>
    <mergeCell ref="T248:T251"/>
    <mergeCell ref="T260:T263"/>
    <mergeCell ref="T224:T227"/>
    <mergeCell ref="T124:T127"/>
    <mergeCell ref="T232:T235"/>
    <mergeCell ref="T212:T215"/>
    <mergeCell ref="T104:T107"/>
    <mergeCell ref="T376:T379"/>
    <mergeCell ref="T356:T359"/>
    <mergeCell ref="T360:T363"/>
    <mergeCell ref="T368:T371"/>
    <mergeCell ref="O384:O387"/>
    <mergeCell ref="Q384:Q387"/>
    <mergeCell ref="AI428:AI431"/>
    <mergeCell ref="AJ428:AJ431"/>
    <mergeCell ref="CM452:CM455"/>
    <mergeCell ref="V452:V455"/>
    <mergeCell ref="W452:W455"/>
    <mergeCell ref="X452:X455"/>
    <mergeCell ref="Y452:Y455"/>
    <mergeCell ref="Z452:Z455"/>
    <mergeCell ref="AA452:AA455"/>
    <mergeCell ref="BC452:BC455"/>
    <mergeCell ref="BD452:BD455"/>
    <mergeCell ref="AF452:AF455"/>
    <mergeCell ref="AG452:AG455"/>
    <mergeCell ref="AH452:AH455"/>
    <mergeCell ref="AI452:AI455"/>
    <mergeCell ref="AJ452:AJ455"/>
    <mergeCell ref="AK452:AK455"/>
    <mergeCell ref="BB452:BB455"/>
    <mergeCell ref="AB452:AB455"/>
    <mergeCell ref="AC452:AC455"/>
    <mergeCell ref="AD452:AD455"/>
    <mergeCell ref="AE452:AE455"/>
    <mergeCell ref="BD376:BD379"/>
    <mergeCell ref="CM384:CM387"/>
    <mergeCell ref="AE424:AE427"/>
    <mergeCell ref="AF424:AF427"/>
    <mergeCell ref="T444:T447"/>
    <mergeCell ref="T452:T455"/>
    <mergeCell ref="AK396:AK399"/>
    <mergeCell ref="BB396:BB399"/>
    <mergeCell ref="BC396:BC399"/>
    <mergeCell ref="AF408:AF411"/>
    <mergeCell ref="AG408:AG411"/>
    <mergeCell ref="M436:M439"/>
    <mergeCell ref="O436:O439"/>
    <mergeCell ref="P436:P439"/>
    <mergeCell ref="Q436:Q439"/>
    <mergeCell ref="N444:N447"/>
    <mergeCell ref="I408:I411"/>
    <mergeCell ref="J408:J411"/>
    <mergeCell ref="K408:K411"/>
    <mergeCell ref="L408:L411"/>
    <mergeCell ref="M408:M411"/>
    <mergeCell ref="O408:O411"/>
    <mergeCell ref="P408:P411"/>
    <mergeCell ref="Q408:Q411"/>
    <mergeCell ref="AK436:AK439"/>
    <mergeCell ref="T408:T411"/>
    <mergeCell ref="L444:L447"/>
    <mergeCell ref="T440:T443"/>
    <mergeCell ref="U436:U439"/>
    <mergeCell ref="U444:U447"/>
    <mergeCell ref="AA444:AA447"/>
    <mergeCell ref="T432:T435"/>
    <mergeCell ref="R436:R439"/>
    <mergeCell ref="S432:S435"/>
    <mergeCell ref="V424:V427"/>
    <mergeCell ref="W424:W427"/>
    <mergeCell ref="CM444:CM447"/>
    <mergeCell ref="AH376:AH379"/>
    <mergeCell ref="AI376:AI379"/>
    <mergeCell ref="AJ376:AJ379"/>
    <mergeCell ref="AK376:AK379"/>
    <mergeCell ref="BB376:BB379"/>
    <mergeCell ref="BC376:BC379"/>
    <mergeCell ref="U396:U399"/>
    <mergeCell ref="AK432:AK435"/>
    <mergeCell ref="AJ432:AJ435"/>
    <mergeCell ref="AC436:AC439"/>
    <mergeCell ref="Z436:Z439"/>
    <mergeCell ref="AI412:AI415"/>
    <mergeCell ref="Y408:Y411"/>
    <mergeCell ref="Z408:Z411"/>
    <mergeCell ref="CM376:CM379"/>
    <mergeCell ref="CM396:CM399"/>
    <mergeCell ref="BC384:BC387"/>
    <mergeCell ref="AH384:AH387"/>
    <mergeCell ref="AA436:AA439"/>
    <mergeCell ref="AB436:AB439"/>
    <mergeCell ref="U384:U387"/>
    <mergeCell ref="V384:V387"/>
    <mergeCell ref="W384:W387"/>
    <mergeCell ref="X444:X447"/>
    <mergeCell ref="V444:V447"/>
    <mergeCell ref="BV436:BV439"/>
    <mergeCell ref="CM436:CM439"/>
    <mergeCell ref="U432:U435"/>
    <mergeCell ref="V432:V435"/>
    <mergeCell ref="AA420:AA423"/>
    <mergeCell ref="U424:U427"/>
    <mergeCell ref="BB412:BB415"/>
    <mergeCell ref="AC408:AC411"/>
    <mergeCell ref="AD408:AD411"/>
    <mergeCell ref="AE408:AE411"/>
    <mergeCell ref="AF412:AF415"/>
    <mergeCell ref="AG412:AG415"/>
    <mergeCell ref="AC396:AC399"/>
    <mergeCell ref="AK408:AK411"/>
    <mergeCell ref="Y412:Y415"/>
    <mergeCell ref="V408:V411"/>
    <mergeCell ref="W408:W411"/>
    <mergeCell ref="BD400:BD403"/>
    <mergeCell ref="Y404:Y407"/>
    <mergeCell ref="Z404:Z407"/>
    <mergeCell ref="AA404:AA407"/>
    <mergeCell ref="AB404:AB407"/>
    <mergeCell ref="AC404:AC407"/>
    <mergeCell ref="AA400:AA403"/>
    <mergeCell ref="AB400:AB403"/>
    <mergeCell ref="AC400:AC403"/>
    <mergeCell ref="AD400:AD403"/>
    <mergeCell ref="AB428:AB431"/>
    <mergeCell ref="AE428:AE431"/>
    <mergeCell ref="AA428:AA431"/>
    <mergeCell ref="AA432:AA435"/>
    <mergeCell ref="AC428:AC431"/>
    <mergeCell ref="AD428:AD431"/>
    <mergeCell ref="AE436:AE439"/>
    <mergeCell ref="T428:T431"/>
    <mergeCell ref="S428:S431"/>
    <mergeCell ref="Y432:Y435"/>
    <mergeCell ref="AA384:AA387"/>
    <mergeCell ref="AB384:AB387"/>
    <mergeCell ref="AC384:AC387"/>
    <mergeCell ref="AJ388:AJ391"/>
    <mergeCell ref="AF368:AF371"/>
    <mergeCell ref="AG368:AG371"/>
    <mergeCell ref="AH368:AH371"/>
    <mergeCell ref="AJ352:AJ355"/>
    <mergeCell ref="AH380:AH383"/>
    <mergeCell ref="AI380:AI383"/>
    <mergeCell ref="AJ380:AJ383"/>
    <mergeCell ref="AA352:AA355"/>
    <mergeCell ref="AB352:AB355"/>
    <mergeCell ref="AC364:AC367"/>
    <mergeCell ref="AJ360:AJ363"/>
    <mergeCell ref="AK360:AK363"/>
    <mergeCell ref="BB360:BB363"/>
    <mergeCell ref="BC360:BC363"/>
    <mergeCell ref="BD360:BD363"/>
    <mergeCell ref="AE380:AE383"/>
    <mergeCell ref="AF380:AF383"/>
    <mergeCell ref="BD384:BD387"/>
    <mergeCell ref="AK388:AK391"/>
    <mergeCell ref="BB388:BB391"/>
    <mergeCell ref="BC388:BC391"/>
    <mergeCell ref="BD388:BD391"/>
    <mergeCell ref="Y376:Y379"/>
    <mergeCell ref="Z376:Z379"/>
    <mergeCell ref="AA376:AA379"/>
    <mergeCell ref="V376:V379"/>
    <mergeCell ref="W376:W379"/>
    <mergeCell ref="X376:X379"/>
    <mergeCell ref="X384:X387"/>
    <mergeCell ref="AD424:AD427"/>
    <mergeCell ref="AI424:AI427"/>
    <mergeCell ref="AJ424:AJ427"/>
    <mergeCell ref="AK424:AK427"/>
    <mergeCell ref="BB424:BB427"/>
    <mergeCell ref="AF420:AF423"/>
    <mergeCell ref="AG420:AG423"/>
    <mergeCell ref="AH420:AH423"/>
    <mergeCell ref="AI420:AI423"/>
    <mergeCell ref="AJ420:AJ423"/>
    <mergeCell ref="AK420:AK423"/>
    <mergeCell ref="BB420:BB423"/>
    <mergeCell ref="AI384:AI387"/>
    <mergeCell ref="AJ384:AJ387"/>
    <mergeCell ref="AK384:AK387"/>
    <mergeCell ref="AF384:AF387"/>
    <mergeCell ref="AH412:AH415"/>
    <mergeCell ref="AJ412:AJ415"/>
    <mergeCell ref="AA408:AA411"/>
    <mergeCell ref="AE384:AE387"/>
    <mergeCell ref="AD404:AD407"/>
    <mergeCell ref="AE404:AE407"/>
    <mergeCell ref="AF404:AF407"/>
    <mergeCell ref="AG404:AG407"/>
    <mergeCell ref="X400:X403"/>
    <mergeCell ref="D376:D379"/>
    <mergeCell ref="E376:E379"/>
    <mergeCell ref="F376:F379"/>
    <mergeCell ref="G376:G379"/>
    <mergeCell ref="H376:H379"/>
    <mergeCell ref="I376:I379"/>
    <mergeCell ref="J376:J379"/>
    <mergeCell ref="K376:K379"/>
    <mergeCell ref="L376:L379"/>
    <mergeCell ref="M376:M379"/>
    <mergeCell ref="O376:O379"/>
    <mergeCell ref="R376:R379"/>
    <mergeCell ref="S376:S379"/>
    <mergeCell ref="N376:N379"/>
    <mergeCell ref="AI368:AI371"/>
    <mergeCell ref="AJ368:AJ371"/>
    <mergeCell ref="BC368:BC371"/>
    <mergeCell ref="AK368:AK371"/>
    <mergeCell ref="BB368:BB371"/>
    <mergeCell ref="AB376:AB379"/>
    <mergeCell ref="AC376:AC379"/>
    <mergeCell ref="AB368:AB371"/>
    <mergeCell ref="AC368:AC371"/>
    <mergeCell ref="AD368:AD371"/>
    <mergeCell ref="AG372:AG375"/>
    <mergeCell ref="AH372:AH375"/>
    <mergeCell ref="AI372:AI375"/>
    <mergeCell ref="AJ372:AJ375"/>
    <mergeCell ref="AK372:AK375"/>
    <mergeCell ref="BB372:BB375"/>
    <mergeCell ref="BC372:BC375"/>
    <mergeCell ref="AE368:AE371"/>
    <mergeCell ref="B328:B331"/>
    <mergeCell ref="AB340:AB343"/>
    <mergeCell ref="U340:U343"/>
    <mergeCell ref="V340:V343"/>
    <mergeCell ref="Z332:Z335"/>
    <mergeCell ref="AA332:AA335"/>
    <mergeCell ref="AB332:AB335"/>
    <mergeCell ref="AC332:AC335"/>
    <mergeCell ref="BB364:BB367"/>
    <mergeCell ref="BC364:BC367"/>
    <mergeCell ref="B364:B367"/>
    <mergeCell ref="U328:U331"/>
    <mergeCell ref="AD328:AD331"/>
    <mergeCell ref="X328:X331"/>
    <mergeCell ref="Y328:Y331"/>
    <mergeCell ref="Z328:Z331"/>
    <mergeCell ref="AA328:AA331"/>
    <mergeCell ref="AG328:AG331"/>
    <mergeCell ref="AH328:AH331"/>
    <mergeCell ref="AI328:AI331"/>
    <mergeCell ref="AJ328:AJ331"/>
    <mergeCell ref="AF332:AF335"/>
    <mergeCell ref="AG332:AG335"/>
    <mergeCell ref="AF348:AF351"/>
    <mergeCell ref="I332:I335"/>
    <mergeCell ref="J332:J335"/>
    <mergeCell ref="AI340:AI343"/>
    <mergeCell ref="AJ340:AJ343"/>
    <mergeCell ref="AK340:AK343"/>
    <mergeCell ref="BB340:BB343"/>
    <mergeCell ref="BC340:BC343"/>
    <mergeCell ref="B332:B335"/>
    <mergeCell ref="D328:D331"/>
    <mergeCell ref="U364:U367"/>
    <mergeCell ref="V364:V367"/>
    <mergeCell ref="W364:W367"/>
    <mergeCell ref="X364:X367"/>
    <mergeCell ref="Y364:Y367"/>
    <mergeCell ref="Z364:Z367"/>
    <mergeCell ref="AA364:AA367"/>
    <mergeCell ref="AB364:AB367"/>
    <mergeCell ref="AF364:AF367"/>
    <mergeCell ref="AG364:AG367"/>
    <mergeCell ref="AH364:AH367"/>
    <mergeCell ref="D364:D367"/>
    <mergeCell ref="E328:E331"/>
    <mergeCell ref="F328:F331"/>
    <mergeCell ref="G328:G331"/>
    <mergeCell ref="I328:I331"/>
    <mergeCell ref="AA348:AA351"/>
    <mergeCell ref="AB348:AB351"/>
    <mergeCell ref="AC348:AC351"/>
    <mergeCell ref="AD348:AD351"/>
    <mergeCell ref="AE348:AE351"/>
    <mergeCell ref="AG348:AG351"/>
    <mergeCell ref="Q364:Q367"/>
    <mergeCell ref="U348:U351"/>
    <mergeCell ref="AG340:AG343"/>
    <mergeCell ref="AA340:AA343"/>
    <mergeCell ref="Y348:Y351"/>
    <mergeCell ref="Z348:Z351"/>
    <mergeCell ref="AC340:AC343"/>
    <mergeCell ref="AD340:AD343"/>
    <mergeCell ref="AE340:AE343"/>
    <mergeCell ref="D332:D335"/>
    <mergeCell ref="E332:E335"/>
    <mergeCell ref="F332:F335"/>
    <mergeCell ref="G332:G335"/>
    <mergeCell ref="H332:H335"/>
    <mergeCell ref="B336:B339"/>
    <mergeCell ref="D336:D339"/>
    <mergeCell ref="E336:E339"/>
    <mergeCell ref="F336:F339"/>
    <mergeCell ref="G336:G339"/>
    <mergeCell ref="H336:H339"/>
    <mergeCell ref="I336:I339"/>
    <mergeCell ref="J336:J339"/>
    <mergeCell ref="K336:K339"/>
    <mergeCell ref="L336:L339"/>
    <mergeCell ref="M336:M339"/>
    <mergeCell ref="R336:R339"/>
    <mergeCell ref="AK320:AK323"/>
    <mergeCell ref="AA316:AA319"/>
    <mergeCell ref="AB316:AB319"/>
    <mergeCell ref="AC316:AC319"/>
    <mergeCell ref="V312:V315"/>
    <mergeCell ref="Z316:Z319"/>
    <mergeCell ref="V300:V303"/>
    <mergeCell ref="AB308:AB311"/>
    <mergeCell ref="AB300:AB303"/>
    <mergeCell ref="W308:W311"/>
    <mergeCell ref="AD320:AD323"/>
    <mergeCell ref="E344:E347"/>
    <mergeCell ref="F344:F347"/>
    <mergeCell ref="G344:G347"/>
    <mergeCell ref="H344:H347"/>
    <mergeCell ref="I344:I347"/>
    <mergeCell ref="J344:J347"/>
    <mergeCell ref="K344:K347"/>
    <mergeCell ref="L344:L347"/>
    <mergeCell ref="M344:M347"/>
    <mergeCell ref="S344:S347"/>
    <mergeCell ref="N344:N347"/>
    <mergeCell ref="S336:S339"/>
    <mergeCell ref="H340:H343"/>
    <mergeCell ref="BB304:BB307"/>
    <mergeCell ref="BC304:BC307"/>
    <mergeCell ref="BD304:BD307"/>
    <mergeCell ref="AI308:AI311"/>
    <mergeCell ref="AJ308:AJ311"/>
    <mergeCell ref="AK308:AK311"/>
    <mergeCell ref="BB308:BB311"/>
    <mergeCell ref="BC308:BC311"/>
    <mergeCell ref="BD308:BD311"/>
    <mergeCell ref="AD316:AD319"/>
    <mergeCell ref="AI304:AI307"/>
    <mergeCell ref="AJ304:AJ307"/>
    <mergeCell ref="AC292:AC295"/>
    <mergeCell ref="AD308:AD311"/>
    <mergeCell ref="T328:T331"/>
    <mergeCell ref="N328:N331"/>
    <mergeCell ref="V304:V307"/>
    <mergeCell ref="BC300:BC303"/>
    <mergeCell ref="AK312:AK315"/>
    <mergeCell ref="BB312:BB315"/>
    <mergeCell ref="BC312:BC315"/>
    <mergeCell ref="AH312:AH315"/>
    <mergeCell ref="AI312:AI315"/>
    <mergeCell ref="AJ312:AJ315"/>
    <mergeCell ref="AD312:AD315"/>
    <mergeCell ref="AD300:AD303"/>
    <mergeCell ref="AB320:AB323"/>
    <mergeCell ref="AC320:AC323"/>
    <mergeCell ref="P316:P319"/>
    <mergeCell ref="Q316:Q319"/>
    <mergeCell ref="BB320:BB323"/>
    <mergeCell ref="BC320:BC323"/>
    <mergeCell ref="CM360:CM363"/>
    <mergeCell ref="AE328:AE331"/>
    <mergeCell ref="AF328:AF331"/>
    <mergeCell ref="AC352:AC355"/>
    <mergeCell ref="AD352:AD355"/>
    <mergeCell ref="AG356:AG359"/>
    <mergeCell ref="CM348:CM351"/>
    <mergeCell ref="AB344:AB347"/>
    <mergeCell ref="AC344:AC347"/>
    <mergeCell ref="AD344:AD347"/>
    <mergeCell ref="AE344:AE347"/>
    <mergeCell ref="AF344:AF347"/>
    <mergeCell ref="AG344:AG347"/>
    <mergeCell ref="AH348:AH351"/>
    <mergeCell ref="AI348:AI351"/>
    <mergeCell ref="AJ348:AJ351"/>
    <mergeCell ref="AE352:AE355"/>
    <mergeCell ref="AF352:AF355"/>
    <mergeCell ref="AG352:AG355"/>
    <mergeCell ref="AH352:AH355"/>
    <mergeCell ref="AI352:AI355"/>
    <mergeCell ref="AH360:AH363"/>
    <mergeCell ref="AE332:AE335"/>
    <mergeCell ref="BV328:BV331"/>
    <mergeCell ref="AF340:AF343"/>
    <mergeCell ref="CM344:CM347"/>
    <mergeCell ref="CM352:CM355"/>
    <mergeCell ref="AB356:AB359"/>
    <mergeCell ref="AC356:AC359"/>
    <mergeCell ref="AD356:AD359"/>
    <mergeCell ref="AE356:AE359"/>
    <mergeCell ref="AF356:AF359"/>
    <mergeCell ref="AD364:AD367"/>
    <mergeCell ref="AE364:AE367"/>
    <mergeCell ref="AH340:AH343"/>
    <mergeCell ref="AB328:AB331"/>
    <mergeCell ref="AC328:AC331"/>
    <mergeCell ref="BD364:BD367"/>
    <mergeCell ref="BV364:BV367"/>
    <mergeCell ref="BD344:BD347"/>
    <mergeCell ref="BV344:BV347"/>
    <mergeCell ref="BB352:BB355"/>
    <mergeCell ref="BC352:BC355"/>
    <mergeCell ref="BD352:BD355"/>
    <mergeCell ref="BV352:BV355"/>
    <mergeCell ref="U344:U347"/>
    <mergeCell ref="BB332:BB335"/>
    <mergeCell ref="U352:U355"/>
    <mergeCell ref="V352:V355"/>
    <mergeCell ref="W352:W355"/>
    <mergeCell ref="X352:X355"/>
    <mergeCell ref="Y352:Y355"/>
    <mergeCell ref="Z352:Z355"/>
    <mergeCell ref="W344:W347"/>
    <mergeCell ref="CM328:CM331"/>
    <mergeCell ref="BV320:BV323"/>
    <mergeCell ref="BC268:BC271"/>
    <mergeCell ref="AI276:AI279"/>
    <mergeCell ref="CM340:CM343"/>
    <mergeCell ref="CM332:CM335"/>
    <mergeCell ref="AK328:AK331"/>
    <mergeCell ref="BB328:BB331"/>
    <mergeCell ref="BC328:BC331"/>
    <mergeCell ref="BD328:BD331"/>
    <mergeCell ref="AF276:AF279"/>
    <mergeCell ref="AD280:AD283"/>
    <mergeCell ref="AE280:AE283"/>
    <mergeCell ref="AF280:AF283"/>
    <mergeCell ref="AB312:AB315"/>
    <mergeCell ref="AC312:AC315"/>
    <mergeCell ref="AC276:AC279"/>
    <mergeCell ref="AB280:AB283"/>
    <mergeCell ref="AC280:AC283"/>
    <mergeCell ref="AH320:AH323"/>
    <mergeCell ref="BV332:BV335"/>
    <mergeCell ref="BV324:BV327"/>
    <mergeCell ref="BD336:BD339"/>
    <mergeCell ref="BB324:BB327"/>
    <mergeCell ref="AI292:AI295"/>
    <mergeCell ref="AJ292:AJ295"/>
    <mergeCell ref="AK292:AK295"/>
    <mergeCell ref="BB292:BB295"/>
    <mergeCell ref="BC292:BC295"/>
    <mergeCell ref="BD292:BD295"/>
    <mergeCell ref="BV292:BV295"/>
    <mergeCell ref="BD316:BD319"/>
    <mergeCell ref="BC296:BC299"/>
    <mergeCell ref="BD296:BD299"/>
    <mergeCell ref="AI288:AI291"/>
    <mergeCell ref="BV260:BV263"/>
    <mergeCell ref="BC288:BC291"/>
    <mergeCell ref="BD288:BD291"/>
    <mergeCell ref="AJ288:AJ291"/>
    <mergeCell ref="CM320:CM323"/>
    <mergeCell ref="AI264:AI267"/>
    <mergeCell ref="AJ264:AJ267"/>
    <mergeCell ref="AK264:AK267"/>
    <mergeCell ref="BB264:BB267"/>
    <mergeCell ref="BC264:BC267"/>
    <mergeCell ref="BD264:BD267"/>
    <mergeCell ref="BV264:BV267"/>
    <mergeCell ref="CM264:CM267"/>
    <mergeCell ref="CM260:CM263"/>
    <mergeCell ref="BD276:BD279"/>
    <mergeCell ref="BC280:BC283"/>
    <mergeCell ref="BV308:BV311"/>
    <mergeCell ref="CM304:CM307"/>
    <mergeCell ref="CM300:CM303"/>
    <mergeCell ref="BV296:BV299"/>
    <mergeCell ref="BV288:BV291"/>
    <mergeCell ref="BD312:BD315"/>
    <mergeCell ref="BD320:BD323"/>
    <mergeCell ref="BD300:BD303"/>
    <mergeCell ref="BV300:BV303"/>
    <mergeCell ref="AK300:AK303"/>
    <mergeCell ref="BB300:BB303"/>
    <mergeCell ref="AJ300:AJ303"/>
    <mergeCell ref="AK304:AK307"/>
    <mergeCell ref="BB288:BB291"/>
    <mergeCell ref="W268:W271"/>
    <mergeCell ref="AD304:AD307"/>
    <mergeCell ref="N316:N319"/>
    <mergeCell ref="W288:W291"/>
    <mergeCell ref="W300:W303"/>
    <mergeCell ref="AI320:AI323"/>
    <mergeCell ref="AJ320:AJ323"/>
    <mergeCell ref="AF320:AF323"/>
    <mergeCell ref="AG320:AG323"/>
    <mergeCell ref="AE324:AE327"/>
    <mergeCell ref="AF324:AF327"/>
    <mergeCell ref="AG324:AG327"/>
    <mergeCell ref="L316:L319"/>
    <mergeCell ref="W316:W319"/>
    <mergeCell ref="X316:X319"/>
    <mergeCell ref="Y316:Y319"/>
    <mergeCell ref="AE320:AE323"/>
    <mergeCell ref="O276:O279"/>
    <mergeCell ref="P276:P279"/>
    <mergeCell ref="V308:V311"/>
    <mergeCell ref="AA296:AA299"/>
    <mergeCell ref="Y308:Y311"/>
    <mergeCell ref="U312:U315"/>
    <mergeCell ref="R300:R303"/>
    <mergeCell ref="S300:S303"/>
    <mergeCell ref="T316:T319"/>
    <mergeCell ref="BB296:BB299"/>
    <mergeCell ref="U324:U327"/>
    <mergeCell ref="V324:V327"/>
    <mergeCell ref="AC304:AC307"/>
    <mergeCell ref="AG316:AG319"/>
    <mergeCell ref="AI280:AI283"/>
    <mergeCell ref="AJ280:AJ283"/>
    <mergeCell ref="BD280:BD283"/>
    <mergeCell ref="AG276:AG279"/>
    <mergeCell ref="AH276:AH279"/>
    <mergeCell ref="BB280:BB283"/>
    <mergeCell ref="T288:T291"/>
    <mergeCell ref="T296:T299"/>
    <mergeCell ref="AK72:AK75"/>
    <mergeCell ref="BB52:BB55"/>
    <mergeCell ref="BC52:BC55"/>
    <mergeCell ref="BD52:BD55"/>
    <mergeCell ref="AA288:AA291"/>
    <mergeCell ref="AB288:AB291"/>
    <mergeCell ref="AC288:AC291"/>
    <mergeCell ref="AG268:AG271"/>
    <mergeCell ref="V296:V299"/>
    <mergeCell ref="X288:X291"/>
    <mergeCell ref="Y288:Y291"/>
    <mergeCell ref="U296:U299"/>
    <mergeCell ref="W76:W79"/>
    <mergeCell ref="AE276:AE279"/>
    <mergeCell ref="AK288:AK291"/>
    <mergeCell ref="Z288:Z291"/>
    <mergeCell ref="AG72:AG75"/>
    <mergeCell ref="AH72:AH75"/>
    <mergeCell ref="BC276:BC279"/>
    <mergeCell ref="BB268:BB271"/>
    <mergeCell ref="BC260:BC263"/>
    <mergeCell ref="BD260:BD263"/>
    <mergeCell ref="AK268:AK271"/>
    <mergeCell ref="AE288:AE291"/>
    <mergeCell ref="BC72:BC75"/>
    <mergeCell ref="AJ260:AJ263"/>
    <mergeCell ref="AK260:AK263"/>
    <mergeCell ref="BD152:BD155"/>
    <mergeCell ref="AG152:AG155"/>
    <mergeCell ref="AC160:AC163"/>
    <mergeCell ref="AD160:AD163"/>
    <mergeCell ref="AA276:AA279"/>
    <mergeCell ref="Z276:Z279"/>
    <mergeCell ref="BB8:BB11"/>
    <mergeCell ref="BC8:BC11"/>
    <mergeCell ref="BD76:BD79"/>
    <mergeCell ref="BD48:BD51"/>
    <mergeCell ref="CM28:CM31"/>
    <mergeCell ref="AK76:AK79"/>
    <mergeCell ref="AI144:AI147"/>
    <mergeCell ref="CM72:CM75"/>
    <mergeCell ref="BC144:BC147"/>
    <mergeCell ref="BD8:BD11"/>
    <mergeCell ref="BD72:BD75"/>
    <mergeCell ref="CM56:CM59"/>
    <mergeCell ref="BB76:BB79"/>
    <mergeCell ref="BC76:BC79"/>
    <mergeCell ref="BV92:BV95"/>
    <mergeCell ref="BV8:BV11"/>
    <mergeCell ref="CM8:CM11"/>
    <mergeCell ref="CM52:CM55"/>
    <mergeCell ref="BV20:BV23"/>
    <mergeCell ref="BC20:BC23"/>
    <mergeCell ref="BD20:BD23"/>
    <mergeCell ref="AJ8:AJ11"/>
    <mergeCell ref="BD268:BD271"/>
    <mergeCell ref="CM24:CM27"/>
    <mergeCell ref="BC104:BC107"/>
    <mergeCell ref="BD144:BD147"/>
    <mergeCell ref="BC68:BC71"/>
    <mergeCell ref="AI20:AI23"/>
    <mergeCell ref="BV28:BV31"/>
    <mergeCell ref="CM20:CM23"/>
    <mergeCell ref="AJ44:AJ47"/>
    <mergeCell ref="AK40:AK43"/>
    <mergeCell ref="B2:B4"/>
    <mergeCell ref="D2:L2"/>
    <mergeCell ref="D3:L3"/>
    <mergeCell ref="D4:L4"/>
    <mergeCell ref="B268:B271"/>
    <mergeCell ref="D268:D271"/>
    <mergeCell ref="E268:E271"/>
    <mergeCell ref="F268:F271"/>
    <mergeCell ref="AF268:AF271"/>
    <mergeCell ref="O260:O263"/>
    <mergeCell ref="P260:P263"/>
    <mergeCell ref="Q260:Q263"/>
    <mergeCell ref="R260:R263"/>
    <mergeCell ref="S260:S263"/>
    <mergeCell ref="U260:U263"/>
    <mergeCell ref="O72:O75"/>
    <mergeCell ref="AF260:AF263"/>
    <mergeCell ref="X72:X75"/>
    <mergeCell ref="T204:T207"/>
    <mergeCell ref="V260:V263"/>
    <mergeCell ref="B72:B75"/>
    <mergeCell ref="D72:D75"/>
    <mergeCell ref="BB72:BB75"/>
    <mergeCell ref="B92:B95"/>
    <mergeCell ref="M124:M127"/>
    <mergeCell ref="M92:M95"/>
    <mergeCell ref="D132:D135"/>
    <mergeCell ref="E132:E135"/>
    <mergeCell ref="J88:J91"/>
    <mergeCell ref="K88:K91"/>
    <mergeCell ref="L88:L91"/>
    <mergeCell ref="M88:M91"/>
    <mergeCell ref="E104:E107"/>
    <mergeCell ref="B112:B115"/>
    <mergeCell ref="M112:M115"/>
    <mergeCell ref="D92:D95"/>
    <mergeCell ref="E92:E95"/>
    <mergeCell ref="B96:B99"/>
    <mergeCell ref="D96:D99"/>
    <mergeCell ref="B88:B91"/>
    <mergeCell ref="D88:D91"/>
    <mergeCell ref="E88:E91"/>
    <mergeCell ref="F88:F91"/>
    <mergeCell ref="G88:G91"/>
    <mergeCell ref="H88:H91"/>
    <mergeCell ref="I88:I91"/>
    <mergeCell ref="D112:D115"/>
    <mergeCell ref="E112:E115"/>
    <mergeCell ref="J124:J127"/>
    <mergeCell ref="B128:B131"/>
    <mergeCell ref="E128:E131"/>
    <mergeCell ref="F128:F131"/>
    <mergeCell ref="G128:G131"/>
    <mergeCell ref="H128:H131"/>
    <mergeCell ref="I128:I131"/>
    <mergeCell ref="F104:F107"/>
    <mergeCell ref="G104:G107"/>
    <mergeCell ref="H104:H107"/>
    <mergeCell ref="I104:I107"/>
    <mergeCell ref="O144:O147"/>
    <mergeCell ref="P144:P147"/>
    <mergeCell ref="F112:F115"/>
    <mergeCell ref="G112:G115"/>
    <mergeCell ref="H112:H115"/>
    <mergeCell ref="I112:I115"/>
    <mergeCell ref="J112:J115"/>
    <mergeCell ref="K112:K115"/>
    <mergeCell ref="L112:L115"/>
    <mergeCell ref="J104:J107"/>
    <mergeCell ref="K104:K107"/>
    <mergeCell ref="L104:L107"/>
    <mergeCell ref="M104:M107"/>
    <mergeCell ref="N104:N107"/>
    <mergeCell ref="O104:O107"/>
    <mergeCell ref="P104:P107"/>
    <mergeCell ref="F132:F135"/>
    <mergeCell ref="G132:G135"/>
    <mergeCell ref="J128:J131"/>
    <mergeCell ref="L128:L131"/>
    <mergeCell ref="F136:F139"/>
    <mergeCell ref="G136:G139"/>
    <mergeCell ref="H136:H139"/>
    <mergeCell ref="I136:I139"/>
    <mergeCell ref="J136:J139"/>
    <mergeCell ref="K136:K139"/>
    <mergeCell ref="L136:L139"/>
    <mergeCell ref="J144:J147"/>
    <mergeCell ref="H280:H283"/>
    <mergeCell ref="B144:B147"/>
    <mergeCell ref="B192:B195"/>
    <mergeCell ref="B280:B283"/>
    <mergeCell ref="D280:D283"/>
    <mergeCell ref="E280:E283"/>
    <mergeCell ref="M296:M299"/>
    <mergeCell ref="B152:B155"/>
    <mergeCell ref="J276:J279"/>
    <mergeCell ref="K276:K279"/>
    <mergeCell ref="L276:L279"/>
    <mergeCell ref="M276:M279"/>
    <mergeCell ref="E156:E159"/>
    <mergeCell ref="G260:G263"/>
    <mergeCell ref="H260:H263"/>
    <mergeCell ref="D144:D147"/>
    <mergeCell ref="E144:E147"/>
    <mergeCell ref="F144:F147"/>
    <mergeCell ref="G144:G147"/>
    <mergeCell ref="H144:H147"/>
    <mergeCell ref="I144:I147"/>
    <mergeCell ref="J268:J271"/>
    <mergeCell ref="H272:H275"/>
    <mergeCell ref="I272:I275"/>
    <mergeCell ref="J272:J275"/>
    <mergeCell ref="K272:K275"/>
    <mergeCell ref="L272:L275"/>
    <mergeCell ref="M272:M275"/>
    <mergeCell ref="B156:B159"/>
    <mergeCell ref="D156:D159"/>
    <mergeCell ref="F300:F303"/>
    <mergeCell ref="K260:K263"/>
    <mergeCell ref="L260:L263"/>
    <mergeCell ref="H180:H183"/>
    <mergeCell ref="I180:I183"/>
    <mergeCell ref="J180:J183"/>
    <mergeCell ref="M268:M271"/>
    <mergeCell ref="M152:M155"/>
    <mergeCell ref="L300:L303"/>
    <mergeCell ref="M300:M303"/>
    <mergeCell ref="P284:P287"/>
    <mergeCell ref="F292:F295"/>
    <mergeCell ref="W292:W295"/>
    <mergeCell ref="U280:U283"/>
    <mergeCell ref="V280:V283"/>
    <mergeCell ref="K288:K291"/>
    <mergeCell ref="T300:T303"/>
    <mergeCell ref="O300:O303"/>
    <mergeCell ref="N300:N303"/>
    <mergeCell ref="M280:M283"/>
    <mergeCell ref="O280:O283"/>
    <mergeCell ref="P280:P283"/>
    <mergeCell ref="Q280:Q283"/>
    <mergeCell ref="R280:R283"/>
    <mergeCell ref="N280:N283"/>
    <mergeCell ref="U284:U287"/>
    <mergeCell ref="W276:W279"/>
    <mergeCell ref="R296:R299"/>
    <mergeCell ref="Q300:Q303"/>
    <mergeCell ref="B160:B163"/>
    <mergeCell ref="D292:D295"/>
    <mergeCell ref="E292:E295"/>
    <mergeCell ref="K144:K147"/>
    <mergeCell ref="L144:L147"/>
    <mergeCell ref="M144:M147"/>
    <mergeCell ref="D152:D155"/>
    <mergeCell ref="E152:E155"/>
    <mergeCell ref="F152:F155"/>
    <mergeCell ref="G152:G155"/>
    <mergeCell ref="G300:G303"/>
    <mergeCell ref="H300:H303"/>
    <mergeCell ref="I300:I303"/>
    <mergeCell ref="B348:B351"/>
    <mergeCell ref="I340:I343"/>
    <mergeCell ref="J340:J343"/>
    <mergeCell ref="K340:K343"/>
    <mergeCell ref="L340:L343"/>
    <mergeCell ref="M340:M343"/>
    <mergeCell ref="B344:B347"/>
    <mergeCell ref="D344:D347"/>
    <mergeCell ref="B288:B291"/>
    <mergeCell ref="D288:D291"/>
    <mergeCell ref="E288:E291"/>
    <mergeCell ref="F288:F291"/>
    <mergeCell ref="G288:G291"/>
    <mergeCell ref="H288:H291"/>
    <mergeCell ref="I288:I291"/>
    <mergeCell ref="B300:B303"/>
    <mergeCell ref="D300:D303"/>
    <mergeCell ref="E300:E303"/>
    <mergeCell ref="J300:J303"/>
    <mergeCell ref="B292:B295"/>
    <mergeCell ref="E296:E299"/>
    <mergeCell ref="F296:F299"/>
    <mergeCell ref="G296:G299"/>
    <mergeCell ref="H296:H299"/>
    <mergeCell ref="I296:I299"/>
    <mergeCell ref="P296:P299"/>
    <mergeCell ref="F156:F159"/>
    <mergeCell ref="N288:N291"/>
    <mergeCell ref="U100:U103"/>
    <mergeCell ref="G268:G271"/>
    <mergeCell ref="H268:H271"/>
    <mergeCell ref="T156:T159"/>
    <mergeCell ref="T160:T163"/>
    <mergeCell ref="G100:G103"/>
    <mergeCell ref="H100:H103"/>
    <mergeCell ref="I100:I103"/>
    <mergeCell ref="J100:J103"/>
    <mergeCell ref="J288:J291"/>
    <mergeCell ref="L288:L291"/>
    <mergeCell ref="R276:R279"/>
    <mergeCell ref="K268:K271"/>
    <mergeCell ref="T264:T267"/>
    <mergeCell ref="U264:U267"/>
    <mergeCell ref="J296:J299"/>
    <mergeCell ref="K296:K299"/>
    <mergeCell ref="L280:L283"/>
    <mergeCell ref="H132:H135"/>
    <mergeCell ref="I132:I135"/>
    <mergeCell ref="L132:L135"/>
    <mergeCell ref="M132:M135"/>
    <mergeCell ref="F280:F283"/>
    <mergeCell ref="G280:G283"/>
    <mergeCell ref="N52:N55"/>
    <mergeCell ref="U52:U55"/>
    <mergeCell ref="V52:V55"/>
    <mergeCell ref="N72:N75"/>
    <mergeCell ref="Y72:Y75"/>
    <mergeCell ref="Z72:Z75"/>
    <mergeCell ref="W72:W75"/>
    <mergeCell ref="V72:V75"/>
    <mergeCell ref="W52:W55"/>
    <mergeCell ref="X52:X55"/>
    <mergeCell ref="Y52:Y55"/>
    <mergeCell ref="Z52:Z55"/>
    <mergeCell ref="U72:U75"/>
    <mergeCell ref="P72:P75"/>
    <mergeCell ref="V64:V67"/>
    <mergeCell ref="W64:W67"/>
    <mergeCell ref="X64:X67"/>
    <mergeCell ref="Y64:Y67"/>
    <mergeCell ref="Z64:Z67"/>
    <mergeCell ref="R72:R75"/>
    <mergeCell ref="S72:S75"/>
    <mergeCell ref="T52:T55"/>
    <mergeCell ref="W68:W71"/>
    <mergeCell ref="X68:X71"/>
    <mergeCell ref="Y68:Y71"/>
    <mergeCell ref="R52:R55"/>
    <mergeCell ref="S52:S55"/>
    <mergeCell ref="T56:T59"/>
    <mergeCell ref="BB68:BB71"/>
    <mergeCell ref="AC84:AC87"/>
    <mergeCell ref="E56:E59"/>
    <mergeCell ref="F56:F59"/>
    <mergeCell ref="G56:G59"/>
    <mergeCell ref="H56:H59"/>
    <mergeCell ref="D56:D59"/>
    <mergeCell ref="H60:H63"/>
    <mergeCell ref="I60:I63"/>
    <mergeCell ref="J60:J63"/>
    <mergeCell ref="K60:K63"/>
    <mergeCell ref="L60:L63"/>
    <mergeCell ref="D76:D79"/>
    <mergeCell ref="E76:E79"/>
    <mergeCell ref="D84:D87"/>
    <mergeCell ref="E84:E87"/>
    <mergeCell ref="F84:F87"/>
    <mergeCell ref="G84:G87"/>
    <mergeCell ref="H84:H87"/>
    <mergeCell ref="E72:E75"/>
    <mergeCell ref="F72:F75"/>
    <mergeCell ref="G72:G75"/>
    <mergeCell ref="H72:H75"/>
    <mergeCell ref="I72:I75"/>
    <mergeCell ref="K72:K75"/>
    <mergeCell ref="L72:L75"/>
    <mergeCell ref="J72:J75"/>
    <mergeCell ref="L84:L87"/>
    <mergeCell ref="L80:L83"/>
    <mergeCell ref="F76:F79"/>
    <mergeCell ref="G76:G79"/>
    <mergeCell ref="H76:H79"/>
    <mergeCell ref="B56:B59"/>
    <mergeCell ref="N340:N343"/>
    <mergeCell ref="AA56:AA59"/>
    <mergeCell ref="AA64:AA67"/>
    <mergeCell ref="AB64:AB67"/>
    <mergeCell ref="AI296:AI299"/>
    <mergeCell ref="AJ296:AJ299"/>
    <mergeCell ref="AK296:AK299"/>
    <mergeCell ref="AK280:AK283"/>
    <mergeCell ref="AF288:AF291"/>
    <mergeCell ref="AD268:AD271"/>
    <mergeCell ref="AE268:AE271"/>
    <mergeCell ref="AI260:AI263"/>
    <mergeCell ref="Z260:Z263"/>
    <mergeCell ref="AB268:AB271"/>
    <mergeCell ref="AB292:AB295"/>
    <mergeCell ref="BB260:BB263"/>
    <mergeCell ref="AE296:AE299"/>
    <mergeCell ref="AF296:AF299"/>
    <mergeCell ref="AD276:AD279"/>
    <mergeCell ref="AD292:AD295"/>
    <mergeCell ref="AH280:AH283"/>
    <mergeCell ref="AC284:AC287"/>
    <mergeCell ref="AD284:AD287"/>
    <mergeCell ref="AE284:AE287"/>
    <mergeCell ref="AF284:AF287"/>
    <mergeCell ref="AG284:AG287"/>
    <mergeCell ref="Z264:Z267"/>
    <mergeCell ref="AA264:AA267"/>
    <mergeCell ref="Z56:Z59"/>
    <mergeCell ref="AG68:AG71"/>
    <mergeCell ref="AA88:AA91"/>
    <mergeCell ref="B260:B263"/>
    <mergeCell ref="D260:D263"/>
    <mergeCell ref="E260:E263"/>
    <mergeCell ref="M328:M331"/>
    <mergeCell ref="O328:O331"/>
    <mergeCell ref="P328:P331"/>
    <mergeCell ref="Q328:Q331"/>
    <mergeCell ref="R328:R331"/>
    <mergeCell ref="S328:S331"/>
    <mergeCell ref="B376:B379"/>
    <mergeCell ref="K100:K103"/>
    <mergeCell ref="J436:J439"/>
    <mergeCell ref="N436:N439"/>
    <mergeCell ref="I76:I79"/>
    <mergeCell ref="J76:J79"/>
    <mergeCell ref="H384:H387"/>
    <mergeCell ref="E364:E367"/>
    <mergeCell ref="N364:N367"/>
    <mergeCell ref="B340:B343"/>
    <mergeCell ref="D340:D343"/>
    <mergeCell ref="E340:E343"/>
    <mergeCell ref="F340:F343"/>
    <mergeCell ref="G340:G343"/>
    <mergeCell ref="F364:F367"/>
    <mergeCell ref="G364:G367"/>
    <mergeCell ref="H364:H367"/>
    <mergeCell ref="I364:I367"/>
    <mergeCell ref="J364:J367"/>
    <mergeCell ref="N156:N159"/>
    <mergeCell ref="Q268:Q271"/>
    <mergeCell ref="B296:B299"/>
    <mergeCell ref="D296:D299"/>
    <mergeCell ref="T192:T195"/>
    <mergeCell ref="T196:T199"/>
    <mergeCell ref="T236:T239"/>
    <mergeCell ref="N268:N271"/>
    <mergeCell ref="Q124:Q127"/>
    <mergeCell ref="R124:R127"/>
    <mergeCell ref="F436:F439"/>
    <mergeCell ref="G436:G439"/>
    <mergeCell ref="H436:H439"/>
    <mergeCell ref="I436:I439"/>
    <mergeCell ref="O268:O271"/>
    <mergeCell ref="P268:P271"/>
    <mergeCell ref="S268:S271"/>
    <mergeCell ref="I56:I59"/>
    <mergeCell ref="J56:J59"/>
    <mergeCell ref="K56:K59"/>
    <mergeCell ref="L56:L59"/>
    <mergeCell ref="M56:M59"/>
    <mergeCell ref="O56:O59"/>
    <mergeCell ref="K364:K367"/>
    <mergeCell ref="L364:L367"/>
    <mergeCell ref="F352:F355"/>
    <mergeCell ref="G352:G355"/>
    <mergeCell ref="H352:H355"/>
    <mergeCell ref="I352:I355"/>
    <mergeCell ref="J352:J355"/>
    <mergeCell ref="K352:K355"/>
    <mergeCell ref="L352:L355"/>
    <mergeCell ref="M352:M355"/>
    <mergeCell ref="T436:T439"/>
    <mergeCell ref="F260:F263"/>
    <mergeCell ref="Q72:Q75"/>
    <mergeCell ref="M396:M399"/>
    <mergeCell ref="O396:O399"/>
    <mergeCell ref="L296:L299"/>
    <mergeCell ref="O296:O299"/>
    <mergeCell ref="Q288:Q291"/>
    <mergeCell ref="M260:M263"/>
    <mergeCell ref="N296:N299"/>
    <mergeCell ref="S364:S367"/>
    <mergeCell ref="V316:V319"/>
    <mergeCell ref="U308:U311"/>
    <mergeCell ref="M364:M367"/>
    <mergeCell ref="O364:O367"/>
    <mergeCell ref="L268:L271"/>
    <mergeCell ref="T372:T375"/>
    <mergeCell ref="K300:K303"/>
    <mergeCell ref="S352:S355"/>
    <mergeCell ref="N352:N355"/>
    <mergeCell ref="O304:O307"/>
    <mergeCell ref="P304:P307"/>
    <mergeCell ref="Q304:Q307"/>
    <mergeCell ref="R304:R307"/>
    <mergeCell ref="S304:S307"/>
    <mergeCell ref="Q308:Q311"/>
    <mergeCell ref="R308:R311"/>
    <mergeCell ref="S308:S311"/>
    <mergeCell ref="N308:N311"/>
    <mergeCell ref="N304:N307"/>
    <mergeCell ref="T304:T307"/>
    <mergeCell ref="T308:T311"/>
    <mergeCell ref="V328:V331"/>
    <mergeCell ref="T324:T327"/>
    <mergeCell ref="K328:K331"/>
    <mergeCell ref="K436:K439"/>
    <mergeCell ref="L436:L439"/>
    <mergeCell ref="K432:K435"/>
    <mergeCell ref="L432:L435"/>
    <mergeCell ref="M432:M435"/>
    <mergeCell ref="U316:U319"/>
    <mergeCell ref="V344:V347"/>
    <mergeCell ref="T340:T343"/>
    <mergeCell ref="N384:N387"/>
    <mergeCell ref="T312:T315"/>
    <mergeCell ref="T348:T351"/>
    <mergeCell ref="N324:N327"/>
    <mergeCell ref="X412:X415"/>
    <mergeCell ref="X424:X427"/>
    <mergeCell ref="Y424:Y427"/>
    <mergeCell ref="Z424:Z427"/>
    <mergeCell ref="X408:X411"/>
    <mergeCell ref="Y384:Y387"/>
    <mergeCell ref="X396:X399"/>
    <mergeCell ref="Y396:Y399"/>
    <mergeCell ref="V396:V399"/>
    <mergeCell ref="Z384:Z387"/>
    <mergeCell ref="T352:T355"/>
    <mergeCell ref="Q312:Q315"/>
    <mergeCell ref="R312:R315"/>
    <mergeCell ref="S312:S315"/>
    <mergeCell ref="N312:N315"/>
    <mergeCell ref="R364:R367"/>
    <mergeCell ref="O352:O355"/>
    <mergeCell ref="P352:P355"/>
    <mergeCell ref="Q352:Q355"/>
    <mergeCell ref="R352:R355"/>
    <mergeCell ref="U376:U379"/>
    <mergeCell ref="W264:W267"/>
    <mergeCell ref="X268:X271"/>
    <mergeCell ref="Z300:Z303"/>
    <mergeCell ref="AA300:AA303"/>
    <mergeCell ref="AB296:AB299"/>
    <mergeCell ref="V288:V291"/>
    <mergeCell ref="W272:W275"/>
    <mergeCell ref="X272:X275"/>
    <mergeCell ref="Y272:Y275"/>
    <mergeCell ref="Z272:Z275"/>
    <mergeCell ref="AA272:AA275"/>
    <mergeCell ref="W296:W299"/>
    <mergeCell ref="X296:X299"/>
    <mergeCell ref="AC260:AC263"/>
    <mergeCell ref="U356:U359"/>
    <mergeCell ref="V356:V359"/>
    <mergeCell ref="W356:W359"/>
    <mergeCell ref="W304:W307"/>
    <mergeCell ref="AA308:AA311"/>
    <mergeCell ref="AC324:AC327"/>
    <mergeCell ref="X356:X359"/>
    <mergeCell ref="Y356:Y359"/>
    <mergeCell ref="Z356:Z359"/>
    <mergeCell ref="AA356:AA359"/>
    <mergeCell ref="AC296:AC299"/>
    <mergeCell ref="W260:W263"/>
    <mergeCell ref="Z284:Z287"/>
    <mergeCell ref="Y300:Y303"/>
    <mergeCell ref="Y284:Y287"/>
    <mergeCell ref="X344:X347"/>
    <mergeCell ref="Y344:Y347"/>
    <mergeCell ref="X308:X311"/>
    <mergeCell ref="U112:U115"/>
    <mergeCell ref="X300:X303"/>
    <mergeCell ref="Z128:Z131"/>
    <mergeCell ref="Z160:Z163"/>
    <mergeCell ref="V112:V115"/>
    <mergeCell ref="W140:W143"/>
    <mergeCell ref="X140:X143"/>
    <mergeCell ref="Y140:Y143"/>
    <mergeCell ref="X180:X183"/>
    <mergeCell ref="U196:U199"/>
    <mergeCell ref="AA312:AA315"/>
    <mergeCell ref="AA256:AA259"/>
    <mergeCell ref="AB256:AB259"/>
    <mergeCell ref="U304:U307"/>
    <mergeCell ref="AC256:AC259"/>
    <mergeCell ref="AB264:AB267"/>
    <mergeCell ref="U288:U291"/>
    <mergeCell ref="AC300:AC303"/>
    <mergeCell ref="AB272:AB275"/>
    <mergeCell ref="AC272:AC275"/>
    <mergeCell ref="BD340:BD343"/>
    <mergeCell ref="BV340:BV343"/>
    <mergeCell ref="AI364:AI367"/>
    <mergeCell ref="AJ364:AJ367"/>
    <mergeCell ref="AK364:AK367"/>
    <mergeCell ref="AK348:AK351"/>
    <mergeCell ref="AK352:AK355"/>
    <mergeCell ref="BD332:BD335"/>
    <mergeCell ref="AH356:AH359"/>
    <mergeCell ref="BB348:BB351"/>
    <mergeCell ref="BC348:BC351"/>
    <mergeCell ref="BD348:BD351"/>
    <mergeCell ref="BV348:BV351"/>
    <mergeCell ref="AI396:AI399"/>
    <mergeCell ref="AJ396:AJ399"/>
    <mergeCell ref="AK380:AK383"/>
    <mergeCell ref="BB380:BB383"/>
    <mergeCell ref="AH396:AH399"/>
    <mergeCell ref="AK336:AK339"/>
    <mergeCell ref="BB336:BB339"/>
    <mergeCell ref="BC336:BC339"/>
    <mergeCell ref="AI356:AI359"/>
    <mergeCell ref="AJ356:AJ359"/>
    <mergeCell ref="AK356:AK359"/>
    <mergeCell ref="BB356:BB359"/>
    <mergeCell ref="BC356:BC359"/>
    <mergeCell ref="BD356:BD359"/>
    <mergeCell ref="BV356:BV359"/>
    <mergeCell ref="BV376:BV379"/>
    <mergeCell ref="BD396:BD399"/>
    <mergeCell ref="AH388:AH391"/>
    <mergeCell ref="AI388:AI391"/>
    <mergeCell ref="BD100:BD103"/>
    <mergeCell ref="AG100:AG103"/>
    <mergeCell ref="AH100:AH103"/>
    <mergeCell ref="AE300:AE303"/>
    <mergeCell ref="AF300:AF303"/>
    <mergeCell ref="AG300:AG303"/>
    <mergeCell ref="AH300:AH303"/>
    <mergeCell ref="AI300:AI303"/>
    <mergeCell ref="AE316:AE319"/>
    <mergeCell ref="AE292:AE295"/>
    <mergeCell ref="AF292:AF295"/>
    <mergeCell ref="AG292:AG295"/>
    <mergeCell ref="AG296:AG299"/>
    <mergeCell ref="AE260:AE263"/>
    <mergeCell ref="AE312:AE315"/>
    <mergeCell ref="AF312:AF315"/>
    <mergeCell ref="AG312:AG315"/>
    <mergeCell ref="BD120:BD123"/>
    <mergeCell ref="AJ120:AJ123"/>
    <mergeCell ref="AK120:AK123"/>
    <mergeCell ref="AE264:AE267"/>
    <mergeCell ref="AF304:AF307"/>
    <mergeCell ref="AG304:AG307"/>
    <mergeCell ref="AE308:AE311"/>
    <mergeCell ref="AF308:AF311"/>
    <mergeCell ref="AG308:AG311"/>
    <mergeCell ref="AG260:AG263"/>
    <mergeCell ref="AG280:AG283"/>
    <mergeCell ref="AI152:AI155"/>
    <mergeCell ref="AJ268:AJ271"/>
    <mergeCell ref="AH316:AH319"/>
    <mergeCell ref="AH160:AH163"/>
    <mergeCell ref="O24:O27"/>
    <mergeCell ref="U56:U59"/>
    <mergeCell ref="V56:V59"/>
    <mergeCell ref="AG28:AG31"/>
    <mergeCell ref="P24:P27"/>
    <mergeCell ref="Q24:Q27"/>
    <mergeCell ref="R24:R27"/>
    <mergeCell ref="S24:S27"/>
    <mergeCell ref="BB24:BB27"/>
    <mergeCell ref="V84:V87"/>
    <mergeCell ref="S56:S59"/>
    <mergeCell ref="Y268:Y271"/>
    <mergeCell ref="Y92:Y95"/>
    <mergeCell ref="T168:T171"/>
    <mergeCell ref="T332:T335"/>
    <mergeCell ref="T344:T347"/>
    <mergeCell ref="T280:T283"/>
    <mergeCell ref="AG52:AG55"/>
    <mergeCell ref="AH332:AH335"/>
    <mergeCell ref="AI332:AI335"/>
    <mergeCell ref="AJ332:AJ335"/>
    <mergeCell ref="AK332:AK335"/>
    <mergeCell ref="AH344:AH347"/>
    <mergeCell ref="AI344:AI347"/>
    <mergeCell ref="AJ344:AJ347"/>
    <mergeCell ref="AK344:AK347"/>
    <mergeCell ref="BB344:BB347"/>
    <mergeCell ref="Z248:Z251"/>
    <mergeCell ref="X312:X315"/>
    <mergeCell ref="Y312:Y315"/>
    <mergeCell ref="Z312:Z315"/>
    <mergeCell ref="Z92:Z95"/>
    <mergeCell ref="W472:W475"/>
    <mergeCell ref="X472:X475"/>
    <mergeCell ref="U464:U467"/>
    <mergeCell ref="AJ152:AJ155"/>
    <mergeCell ref="AJ148:AJ151"/>
    <mergeCell ref="BC152:BC155"/>
    <mergeCell ref="AK152:AK155"/>
    <mergeCell ref="AK316:AK319"/>
    <mergeCell ref="BB316:BB319"/>
    <mergeCell ref="BC316:BC319"/>
    <mergeCell ref="AI268:AI271"/>
    <mergeCell ref="AJ144:AJ147"/>
    <mergeCell ref="AK144:AK147"/>
    <mergeCell ref="BB144:BB147"/>
    <mergeCell ref="BC344:BC347"/>
    <mergeCell ref="AI316:AI319"/>
    <mergeCell ref="AJ316:AJ319"/>
    <mergeCell ref="Y248:Y251"/>
    <mergeCell ref="X340:X343"/>
    <mergeCell ref="X260:X263"/>
    <mergeCell ref="Y280:Y283"/>
    <mergeCell ref="Z280:Z283"/>
    <mergeCell ref="Z256:Z259"/>
    <mergeCell ref="Z164:Z167"/>
    <mergeCell ref="U160:U163"/>
    <mergeCell ref="W312:W315"/>
    <mergeCell ref="X320:X323"/>
    <mergeCell ref="Y320:Y323"/>
    <mergeCell ref="Z320:Z323"/>
    <mergeCell ref="X280:X283"/>
    <mergeCell ref="V264:V267"/>
    <mergeCell ref="U300:U303"/>
    <mergeCell ref="N24:N27"/>
    <mergeCell ref="T116:T119"/>
    <mergeCell ref="T132:T135"/>
    <mergeCell ref="CM456:CM459"/>
    <mergeCell ref="B480:B483"/>
    <mergeCell ref="D480:D483"/>
    <mergeCell ref="E480:E483"/>
    <mergeCell ref="F480:F483"/>
    <mergeCell ref="G480:G483"/>
    <mergeCell ref="H480:H483"/>
    <mergeCell ref="I480:I483"/>
    <mergeCell ref="J480:J483"/>
    <mergeCell ref="K480:K483"/>
    <mergeCell ref="L480:L483"/>
    <mergeCell ref="M480:M483"/>
    <mergeCell ref="O480:O483"/>
    <mergeCell ref="P480:P483"/>
    <mergeCell ref="Q480:Q483"/>
    <mergeCell ref="R480:R483"/>
    <mergeCell ref="S480:S483"/>
    <mergeCell ref="N480:N483"/>
    <mergeCell ref="V480:V483"/>
    <mergeCell ref="W480:W483"/>
    <mergeCell ref="X480:X483"/>
    <mergeCell ref="Y480:Y483"/>
    <mergeCell ref="Z480:Z483"/>
    <mergeCell ref="AA480:AA483"/>
    <mergeCell ref="AB480:AB483"/>
    <mergeCell ref="CM472:CM475"/>
    <mergeCell ref="N472:N475"/>
    <mergeCell ref="U472:U475"/>
    <mergeCell ref="V472:V475"/>
    <mergeCell ref="AH20:AH23"/>
    <mergeCell ref="AC44:AC47"/>
    <mergeCell ref="AD44:AD47"/>
    <mergeCell ref="H8:H11"/>
    <mergeCell ref="U8:U11"/>
    <mergeCell ref="V8:V11"/>
    <mergeCell ref="Z8:Z11"/>
    <mergeCell ref="T12:T15"/>
    <mergeCell ref="T16:T19"/>
    <mergeCell ref="W32:W35"/>
    <mergeCell ref="X32:X35"/>
    <mergeCell ref="U44:U47"/>
    <mergeCell ref="V44:V47"/>
    <mergeCell ref="U268:U271"/>
    <mergeCell ref="V268:V271"/>
    <mergeCell ref="U40:U43"/>
    <mergeCell ref="S48:S51"/>
    <mergeCell ref="U208:U211"/>
    <mergeCell ref="V208:V211"/>
    <mergeCell ref="Z140:Z143"/>
    <mergeCell ref="V108:V111"/>
    <mergeCell ref="W108:W111"/>
    <mergeCell ref="V116:V119"/>
    <mergeCell ref="Y44:Y47"/>
    <mergeCell ref="Z44:Z47"/>
    <mergeCell ref="Y88:Y91"/>
    <mergeCell ref="Z88:Z91"/>
    <mergeCell ref="V216:V219"/>
    <mergeCell ref="W216:W219"/>
    <mergeCell ref="U116:U119"/>
    <mergeCell ref="U132:U135"/>
    <mergeCell ref="V148:V151"/>
    <mergeCell ref="AJ92:AJ95"/>
    <mergeCell ref="AK92:AK95"/>
    <mergeCell ref="BB92:BB95"/>
    <mergeCell ref="AD72:AD75"/>
    <mergeCell ref="AE72:AE75"/>
    <mergeCell ref="N84:N87"/>
    <mergeCell ref="P56:P59"/>
    <mergeCell ref="Q56:Q59"/>
    <mergeCell ref="R56:R59"/>
    <mergeCell ref="N56:N59"/>
    <mergeCell ref="Y296:Y299"/>
    <mergeCell ref="BB12:BB15"/>
    <mergeCell ref="AC20:AC23"/>
    <mergeCell ref="Z76:Z79"/>
    <mergeCell ref="AA76:AA79"/>
    <mergeCell ref="AB76:AB79"/>
    <mergeCell ref="AE76:AE79"/>
    <mergeCell ref="AH76:AH79"/>
    <mergeCell ref="AC40:AC43"/>
    <mergeCell ref="AD40:AD43"/>
    <mergeCell ref="Y12:Y15"/>
    <mergeCell ref="Z12:Z15"/>
    <mergeCell ref="AG40:AG43"/>
    <mergeCell ref="AH40:AH43"/>
    <mergeCell ref="AH52:AH55"/>
    <mergeCell ref="AI52:AI55"/>
    <mergeCell ref="AC52:AC55"/>
    <mergeCell ref="AC72:AC75"/>
    <mergeCell ref="AI44:AI47"/>
    <mergeCell ref="AF72:AF75"/>
    <mergeCell ref="AI72:AI75"/>
    <mergeCell ref="AG12:AG15"/>
    <mergeCell ref="AB8:AB11"/>
    <mergeCell ref="S12:S15"/>
    <mergeCell ref="N12:N15"/>
    <mergeCell ref="N16:N19"/>
    <mergeCell ref="W20:W23"/>
    <mergeCell ref="X20:X23"/>
    <mergeCell ref="Y20:Y23"/>
    <mergeCell ref="Z20:Z23"/>
    <mergeCell ref="U16:U19"/>
    <mergeCell ref="V16:V19"/>
    <mergeCell ref="W16:W19"/>
    <mergeCell ref="X16:X19"/>
    <mergeCell ref="K20:K23"/>
    <mergeCell ref="L20:L23"/>
    <mergeCell ref="U20:U23"/>
    <mergeCell ref="V20:V23"/>
    <mergeCell ref="B12:B15"/>
    <mergeCell ref="G16:G19"/>
    <mergeCell ref="AA8:AA11"/>
    <mergeCell ref="AA20:AA23"/>
    <mergeCell ref="AB20:AB23"/>
    <mergeCell ref="L8:L11"/>
    <mergeCell ref="M8:M11"/>
    <mergeCell ref="O8:O11"/>
    <mergeCell ref="P8:P11"/>
    <mergeCell ref="Q8:Q11"/>
    <mergeCell ref="R8:R11"/>
    <mergeCell ref="S8:S11"/>
    <mergeCell ref="N8:N11"/>
    <mergeCell ref="M20:M23"/>
    <mergeCell ref="O20:O23"/>
    <mergeCell ref="P20:P23"/>
    <mergeCell ref="Q20:Q23"/>
    <mergeCell ref="R20:R23"/>
    <mergeCell ref="N20:N23"/>
    <mergeCell ref="J20:J23"/>
    <mergeCell ref="I12:I15"/>
    <mergeCell ref="J12:J15"/>
    <mergeCell ref="AK8:AK11"/>
    <mergeCell ref="B8:B11"/>
    <mergeCell ref="D8:D11"/>
    <mergeCell ref="E8:E11"/>
    <mergeCell ref="F8:F11"/>
    <mergeCell ref="G8:G11"/>
    <mergeCell ref="B20:B23"/>
    <mergeCell ref="Z16:Z19"/>
    <mergeCell ref="AA16:AA19"/>
    <mergeCell ref="AB16:AB19"/>
    <mergeCell ref="D12:D15"/>
    <mergeCell ref="E12:E15"/>
    <mergeCell ref="F12:F15"/>
    <mergeCell ref="G12:G15"/>
    <mergeCell ref="H12:H15"/>
    <mergeCell ref="K12:K15"/>
    <mergeCell ref="L12:L15"/>
    <mergeCell ref="M12:M15"/>
    <mergeCell ref="O12:O15"/>
    <mergeCell ref="P12:P15"/>
    <mergeCell ref="Q12:Q15"/>
    <mergeCell ref="R12:R15"/>
    <mergeCell ref="T20:T23"/>
    <mergeCell ref="U12:U15"/>
    <mergeCell ref="V12:V15"/>
    <mergeCell ref="W12:W15"/>
    <mergeCell ref="X12:X15"/>
    <mergeCell ref="AA12:AA15"/>
    <mergeCell ref="AB12:AB15"/>
    <mergeCell ref="I8:I11"/>
    <mergeCell ref="J8:J11"/>
    <mergeCell ref="K8:K11"/>
    <mergeCell ref="U32:U35"/>
    <mergeCell ref="T24:T27"/>
    <mergeCell ref="T8:T11"/>
    <mergeCell ref="W8:W11"/>
    <mergeCell ref="X8:X11"/>
    <mergeCell ref="Y8:Y11"/>
    <mergeCell ref="S20:S23"/>
    <mergeCell ref="U24:U27"/>
    <mergeCell ref="AK24:AK27"/>
    <mergeCell ref="AI24:AI27"/>
    <mergeCell ref="AJ24:AJ27"/>
    <mergeCell ref="P16:P19"/>
    <mergeCell ref="Q16:Q19"/>
    <mergeCell ref="R16:R19"/>
    <mergeCell ref="AI12:AI15"/>
    <mergeCell ref="AJ12:AJ15"/>
    <mergeCell ref="AK12:AK15"/>
    <mergeCell ref="AK28:AK31"/>
    <mergeCell ref="AJ20:AJ23"/>
    <mergeCell ref="AK20:AK23"/>
    <mergeCell ref="AC8:AC11"/>
    <mergeCell ref="AD8:AD11"/>
    <mergeCell ref="AE8:AE11"/>
    <mergeCell ref="AF8:AF11"/>
    <mergeCell ref="Y16:Y19"/>
    <mergeCell ref="AD16:AD19"/>
    <mergeCell ref="AG8:AG11"/>
    <mergeCell ref="AH8:AH11"/>
    <mergeCell ref="AI8:AI11"/>
    <mergeCell ref="AD20:AD23"/>
    <mergeCell ref="Q28:Q31"/>
    <mergeCell ref="R28:R31"/>
    <mergeCell ref="AF20:AF23"/>
    <mergeCell ref="L28:L31"/>
    <mergeCell ref="M28:M31"/>
    <mergeCell ref="O28:O31"/>
    <mergeCell ref="P28:P31"/>
    <mergeCell ref="BC12:BC15"/>
    <mergeCell ref="BD12:BD15"/>
    <mergeCell ref="AH16:AH19"/>
    <mergeCell ref="AF16:AF19"/>
    <mergeCell ref="AG16:AG19"/>
    <mergeCell ref="AI16:AI19"/>
    <mergeCell ref="AJ16:AJ19"/>
    <mergeCell ref="AK16:AK19"/>
    <mergeCell ref="BB16:BB19"/>
    <mergeCell ref="BC16:BC19"/>
    <mergeCell ref="BD16:BD19"/>
    <mergeCell ref="U28:U31"/>
    <mergeCell ref="N28:N31"/>
    <mergeCell ref="T28:T31"/>
    <mergeCell ref="L24:L27"/>
    <mergeCell ref="M24:M27"/>
    <mergeCell ref="BB20:BB23"/>
    <mergeCell ref="S28:S31"/>
    <mergeCell ref="AH12:AH15"/>
    <mergeCell ref="AE12:AE15"/>
    <mergeCell ref="AF12:AF15"/>
    <mergeCell ref="AC12:AC15"/>
    <mergeCell ref="AD12:AD15"/>
    <mergeCell ref="AE16:AE19"/>
    <mergeCell ref="AE20:AE23"/>
    <mergeCell ref="AC16:AC19"/>
    <mergeCell ref="AG20:AG23"/>
    <mergeCell ref="V24:V27"/>
    <mergeCell ref="BB28:BB31"/>
    <mergeCell ref="BC28:BC31"/>
    <mergeCell ref="BD28:BD31"/>
    <mergeCell ref="BC24:BC27"/>
    <mergeCell ref="BD24:BD27"/>
    <mergeCell ref="AH28:AH31"/>
    <mergeCell ref="AB24:AB27"/>
    <mergeCell ref="AC24:AC27"/>
    <mergeCell ref="AD24:AD27"/>
    <mergeCell ref="AE24:AE27"/>
    <mergeCell ref="AA24:AA27"/>
    <mergeCell ref="AD52:AD55"/>
    <mergeCell ref="AH60:AH63"/>
    <mergeCell ref="AB56:AB59"/>
    <mergeCell ref="AA72:AA75"/>
    <mergeCell ref="AC56:AC59"/>
    <mergeCell ref="AD56:AD59"/>
    <mergeCell ref="AF44:AF47"/>
    <mergeCell ref="AE52:AE55"/>
    <mergeCell ref="AF52:AF55"/>
    <mergeCell ref="W24:W27"/>
    <mergeCell ref="X24:X27"/>
    <mergeCell ref="Y24:Y27"/>
    <mergeCell ref="Z24:Z27"/>
    <mergeCell ref="AI40:AI43"/>
    <mergeCell ref="AF40:AF43"/>
    <mergeCell ref="AJ40:AJ43"/>
    <mergeCell ref="AB52:AB55"/>
    <mergeCell ref="AA52:AA55"/>
    <mergeCell ref="AB72:AB75"/>
    <mergeCell ref="AI60:AI63"/>
    <mergeCell ref="V28:V31"/>
    <mergeCell ref="W28:W31"/>
    <mergeCell ref="X28:X31"/>
    <mergeCell ref="Y28:Y31"/>
    <mergeCell ref="Z28:Z31"/>
    <mergeCell ref="AA28:AA31"/>
    <mergeCell ref="AB28:AB31"/>
    <mergeCell ref="AC28:AC31"/>
    <mergeCell ref="AD28:AD31"/>
    <mergeCell ref="AE28:AE31"/>
    <mergeCell ref="AF28:AF31"/>
    <mergeCell ref="X40:X43"/>
    <mergeCell ref="Y40:Y43"/>
    <mergeCell ref="Z40:Z43"/>
    <mergeCell ref="W44:W47"/>
    <mergeCell ref="V32:V35"/>
    <mergeCell ref="AJ76:AJ79"/>
    <mergeCell ref="AC76:AC79"/>
    <mergeCell ref="AD76:AD79"/>
    <mergeCell ref="AJ52:AJ55"/>
    <mergeCell ref="AJ72:AJ75"/>
    <mergeCell ref="W56:W59"/>
    <mergeCell ref="X56:X59"/>
    <mergeCell ref="Y56:Y59"/>
    <mergeCell ref="AH68:AH71"/>
    <mergeCell ref="AI68:AI71"/>
    <mergeCell ref="AJ68:AJ71"/>
    <mergeCell ref="AJ60:AJ63"/>
    <mergeCell ref="AE68:AE71"/>
    <mergeCell ref="O60:O63"/>
    <mergeCell ref="P60:P63"/>
    <mergeCell ref="Q60:Q63"/>
    <mergeCell ref="X76:X79"/>
    <mergeCell ref="Y76:Y79"/>
    <mergeCell ref="U128:U131"/>
    <mergeCell ref="X108:X111"/>
    <mergeCell ref="Y108:Y111"/>
    <mergeCell ref="Z108:Z111"/>
    <mergeCell ref="AA108:AA111"/>
    <mergeCell ref="AB108:AB111"/>
    <mergeCell ref="AC108:AC111"/>
    <mergeCell ref="AD108:AD111"/>
    <mergeCell ref="U108:U111"/>
    <mergeCell ref="Z116:Z119"/>
    <mergeCell ref="Z60:Z63"/>
    <mergeCell ref="AA60:AA63"/>
    <mergeCell ref="AB60:AB63"/>
    <mergeCell ref="AC60:AC63"/>
    <mergeCell ref="AD60:AD63"/>
    <mergeCell ref="X112:X115"/>
    <mergeCell ref="Y96:Y99"/>
    <mergeCell ref="X120:X123"/>
    <mergeCell ref="Y120:Y123"/>
    <mergeCell ref="W112:W115"/>
    <mergeCell ref="Q104:Q107"/>
    <mergeCell ref="V128:V131"/>
    <mergeCell ref="R104:R107"/>
    <mergeCell ref="S104:S107"/>
    <mergeCell ref="U104:U107"/>
    <mergeCell ref="T128:T131"/>
    <mergeCell ref="BV24:BV27"/>
    <mergeCell ref="AF56:AF59"/>
    <mergeCell ref="AG56:AG59"/>
    <mergeCell ref="AH56:AH59"/>
    <mergeCell ref="AI56:AI59"/>
    <mergeCell ref="AJ56:AJ59"/>
    <mergeCell ref="AK56:AK59"/>
    <mergeCell ref="BB56:BB59"/>
    <mergeCell ref="BC56:BC59"/>
    <mergeCell ref="BD56:BD59"/>
    <mergeCell ref="AJ48:AJ51"/>
    <mergeCell ref="AK48:AK51"/>
    <mergeCell ref="BB48:BB51"/>
    <mergeCell ref="BC48:BC51"/>
    <mergeCell ref="BV72:BV75"/>
    <mergeCell ref="AI28:AI31"/>
    <mergeCell ref="AJ28:AJ31"/>
    <mergeCell ref="AF24:AF27"/>
    <mergeCell ref="AG24:AG27"/>
    <mergeCell ref="AH24:AH27"/>
    <mergeCell ref="BC44:BC47"/>
    <mergeCell ref="BD44:BD47"/>
    <mergeCell ref="BB36:BB39"/>
    <mergeCell ref="BC36:BC39"/>
    <mergeCell ref="BD36:BD39"/>
    <mergeCell ref="BD68:BD71"/>
    <mergeCell ref="BV68:BV71"/>
    <mergeCell ref="BV44:BV47"/>
    <mergeCell ref="AK68:AK71"/>
    <mergeCell ref="AG84:AG87"/>
    <mergeCell ref="AH84:AH87"/>
    <mergeCell ref="T144:T147"/>
    <mergeCell ref="O52:O55"/>
    <mergeCell ref="P52:P55"/>
    <mergeCell ref="Q52:Q55"/>
    <mergeCell ref="AD84:AD87"/>
    <mergeCell ref="AE84:AE87"/>
    <mergeCell ref="AF84:AF87"/>
    <mergeCell ref="B488:B491"/>
    <mergeCell ref="D488:D491"/>
    <mergeCell ref="K76:K79"/>
    <mergeCell ref="L76:L79"/>
    <mergeCell ref="M76:M79"/>
    <mergeCell ref="O76:O79"/>
    <mergeCell ref="P76:P79"/>
    <mergeCell ref="Q76:Q79"/>
    <mergeCell ref="R76:R79"/>
    <mergeCell ref="S76:S79"/>
    <mergeCell ref="N76:N79"/>
    <mergeCell ref="N120:N123"/>
    <mergeCell ref="U92:U95"/>
    <mergeCell ref="O152:O155"/>
    <mergeCell ref="P152:P155"/>
    <mergeCell ref="Q152:Q155"/>
    <mergeCell ref="R152:R155"/>
    <mergeCell ref="S152:S155"/>
    <mergeCell ref="T152:T155"/>
    <mergeCell ref="K124:K127"/>
    <mergeCell ref="Q100:Q103"/>
    <mergeCell ref="R100:R103"/>
    <mergeCell ref="S100:S103"/>
    <mergeCell ref="N100:N103"/>
    <mergeCell ref="O88:O91"/>
    <mergeCell ref="P488:P491"/>
    <mergeCell ref="Q488:Q491"/>
    <mergeCell ref="R488:R491"/>
    <mergeCell ref="S488:S491"/>
    <mergeCell ref="T488:T491"/>
    <mergeCell ref="V484:V487"/>
    <mergeCell ref="W484:W487"/>
    <mergeCell ref="X484:X487"/>
    <mergeCell ref="U488:U491"/>
    <mergeCell ref="V488:V491"/>
    <mergeCell ref="W488:W491"/>
    <mergeCell ref="O112:O115"/>
    <mergeCell ref="P112:P115"/>
    <mergeCell ref="U48:U51"/>
    <mergeCell ref="V48:V51"/>
    <mergeCell ref="W48:W51"/>
    <mergeCell ref="F48:F51"/>
    <mergeCell ref="G48:G51"/>
    <mergeCell ref="H48:H51"/>
    <mergeCell ref="I48:I51"/>
    <mergeCell ref="U76:U79"/>
    <mergeCell ref="V76:V79"/>
    <mergeCell ref="Q144:Q147"/>
    <mergeCell ref="R144:R147"/>
    <mergeCell ref="S144:S147"/>
    <mergeCell ref="L100:L103"/>
    <mergeCell ref="M100:M103"/>
    <mergeCell ref="O100:O103"/>
    <mergeCell ref="P100:P103"/>
    <mergeCell ref="P120:P123"/>
    <mergeCell ref="Q120:Q123"/>
    <mergeCell ref="R120:R123"/>
    <mergeCell ref="E488:E491"/>
    <mergeCell ref="F488:F491"/>
    <mergeCell ref="G488:G491"/>
    <mergeCell ref="H488:H491"/>
    <mergeCell ref="I488:I491"/>
    <mergeCell ref="J488:J491"/>
    <mergeCell ref="K488:K491"/>
    <mergeCell ref="L488:L491"/>
    <mergeCell ref="M488:M491"/>
    <mergeCell ref="O488:O491"/>
    <mergeCell ref="B484:B487"/>
    <mergeCell ref="D484:D487"/>
    <mergeCell ref="E484:E487"/>
    <mergeCell ref="F484:F487"/>
    <mergeCell ref="N484:N487"/>
    <mergeCell ref="G484:G487"/>
    <mergeCell ref="H484:H487"/>
    <mergeCell ref="I484:I487"/>
    <mergeCell ref="N488:N491"/>
    <mergeCell ref="B456:B459"/>
    <mergeCell ref="D456:D459"/>
    <mergeCell ref="E456:E459"/>
    <mergeCell ref="F456:F459"/>
    <mergeCell ref="AH184:AH187"/>
    <mergeCell ref="AH252:AH255"/>
    <mergeCell ref="AG248:AG251"/>
    <mergeCell ref="AH284:AH287"/>
    <mergeCell ref="W96:W99"/>
    <mergeCell ref="Z144:Z147"/>
    <mergeCell ref="AB144:AB147"/>
    <mergeCell ref="X132:X135"/>
    <mergeCell ref="Y132:Y135"/>
    <mergeCell ref="Z132:Z135"/>
    <mergeCell ref="AA132:AA135"/>
    <mergeCell ref="AB132:AB135"/>
    <mergeCell ref="AD484:AD487"/>
    <mergeCell ref="R484:R487"/>
    <mergeCell ref="S484:S487"/>
    <mergeCell ref="H456:H459"/>
    <mergeCell ref="AE180:AE183"/>
    <mergeCell ref="Y156:Y159"/>
    <mergeCell ref="AF156:AF159"/>
    <mergeCell ref="AG156:AG159"/>
    <mergeCell ref="AH156:AH159"/>
    <mergeCell ref="AH244:AH247"/>
    <mergeCell ref="AH248:AH251"/>
    <mergeCell ref="AH208:AH211"/>
    <mergeCell ref="AH196:AH199"/>
    <mergeCell ref="X304:X307"/>
    <mergeCell ref="AE304:AE307"/>
    <mergeCell ref="AH304:AH307"/>
    <mergeCell ref="S476:S479"/>
    <mergeCell ref="N476:N479"/>
    <mergeCell ref="T480:T483"/>
    <mergeCell ref="T484:T487"/>
    <mergeCell ref="AD480:AD483"/>
    <mergeCell ref="S456:S459"/>
    <mergeCell ref="N456:N459"/>
    <mergeCell ref="V448:V451"/>
    <mergeCell ref="U484:U487"/>
    <mergeCell ref="AA456:AA459"/>
    <mergeCell ref="AB456:AB459"/>
    <mergeCell ref="AC456:AC459"/>
    <mergeCell ref="AA484:AA487"/>
    <mergeCell ref="AB484:AB487"/>
    <mergeCell ref="AF316:AF319"/>
    <mergeCell ref="U320:U323"/>
    <mergeCell ref="V320:V323"/>
    <mergeCell ref="W320:W323"/>
    <mergeCell ref="O344:O347"/>
    <mergeCell ref="P344:P347"/>
    <mergeCell ref="Q344:Q347"/>
    <mergeCell ref="R344:R347"/>
    <mergeCell ref="V348:V351"/>
    <mergeCell ref="W328:W331"/>
    <mergeCell ref="P364:P367"/>
    <mergeCell ref="N336:N339"/>
    <mergeCell ref="O336:O339"/>
    <mergeCell ref="P336:P339"/>
    <mergeCell ref="Q336:Q339"/>
    <mergeCell ref="O316:O319"/>
    <mergeCell ref="AC484:AC487"/>
    <mergeCell ref="AC480:AC483"/>
    <mergeCell ref="AB304:AB307"/>
    <mergeCell ref="AF216:AF219"/>
    <mergeCell ref="AG216:AG219"/>
    <mergeCell ref="AH216:AH219"/>
    <mergeCell ref="AD192:AD195"/>
    <mergeCell ref="AF196:AF199"/>
    <mergeCell ref="AF252:AF255"/>
    <mergeCell ref="Z188:Z191"/>
    <mergeCell ref="AA188:AA191"/>
    <mergeCell ref="AB188:AB191"/>
    <mergeCell ref="AC188:AC191"/>
    <mergeCell ref="AD188:AD191"/>
    <mergeCell ref="AC264:AC267"/>
    <mergeCell ref="AD264:AD267"/>
    <mergeCell ref="AB252:AB255"/>
    <mergeCell ref="Z236:Z239"/>
    <mergeCell ref="AA236:AA239"/>
    <mergeCell ref="AB236:AB239"/>
    <mergeCell ref="AC236:AC239"/>
    <mergeCell ref="AD296:AD299"/>
    <mergeCell ref="AH268:AH271"/>
    <mergeCell ref="AH260:AH263"/>
    <mergeCell ref="AH296:AH299"/>
    <mergeCell ref="AD260:AD263"/>
    <mergeCell ref="AD272:AD275"/>
    <mergeCell ref="AG264:AG267"/>
    <mergeCell ref="AH264:AH267"/>
    <mergeCell ref="AE272:AE275"/>
    <mergeCell ref="AF272:AF275"/>
    <mergeCell ref="Z308:Z311"/>
    <mergeCell ref="AC308:AC311"/>
    <mergeCell ref="AH308:AH311"/>
    <mergeCell ref="AF264:AF267"/>
    <mergeCell ref="X248:X251"/>
    <mergeCell ref="AE200:AE203"/>
    <mergeCell ref="AF200:AF203"/>
    <mergeCell ref="AG200:AG203"/>
    <mergeCell ref="AH200:AH203"/>
    <mergeCell ref="Y228:Y231"/>
    <mergeCell ref="Z228:Z231"/>
    <mergeCell ref="AA228:AA231"/>
    <mergeCell ref="AD148:AD151"/>
    <mergeCell ref="AD288:AD291"/>
    <mergeCell ref="Y260:Y263"/>
    <mergeCell ref="AC268:AC271"/>
    <mergeCell ref="AA260:AA263"/>
    <mergeCell ref="AA268:AA271"/>
    <mergeCell ref="X292:X295"/>
    <mergeCell ref="Y292:Y295"/>
    <mergeCell ref="Z292:Z295"/>
    <mergeCell ref="AA292:AA295"/>
    <mergeCell ref="X264:X267"/>
    <mergeCell ref="Y264:Y267"/>
    <mergeCell ref="AB260:AB263"/>
    <mergeCell ref="AG288:AG291"/>
    <mergeCell ref="AH288:AH291"/>
    <mergeCell ref="AH292:AH295"/>
    <mergeCell ref="AH188:AH191"/>
    <mergeCell ref="Y304:Y307"/>
    <mergeCell ref="Z304:Z307"/>
    <mergeCell ref="AA304:AA307"/>
    <mergeCell ref="Z296:Z299"/>
    <mergeCell ref="AC244:AC247"/>
    <mergeCell ref="AD244:AD247"/>
    <mergeCell ref="AF232:AF235"/>
    <mergeCell ref="AG232:AG235"/>
    <mergeCell ref="Y236:Y239"/>
    <mergeCell ref="AG252:AG255"/>
    <mergeCell ref="AB176:AB179"/>
    <mergeCell ref="AC176:AC179"/>
    <mergeCell ref="AB216:AB219"/>
    <mergeCell ref="AC172:AC175"/>
    <mergeCell ref="AD172:AD175"/>
    <mergeCell ref="AB248:AB251"/>
    <mergeCell ref="AC248:AC251"/>
    <mergeCell ref="AD248:AD251"/>
    <mergeCell ref="AE248:AE251"/>
    <mergeCell ref="AF248:AF251"/>
    <mergeCell ref="Z268:Z271"/>
    <mergeCell ref="AB184:AB187"/>
    <mergeCell ref="AC184:AC187"/>
    <mergeCell ref="AG184:AG187"/>
    <mergeCell ref="Z244:Z247"/>
    <mergeCell ref="Y180:Y183"/>
    <mergeCell ref="Y196:Y199"/>
    <mergeCell ref="Y244:Y247"/>
    <mergeCell ref="AG188:AG191"/>
    <mergeCell ref="AB112:AB115"/>
    <mergeCell ref="AC112:AC115"/>
    <mergeCell ref="U120:U123"/>
    <mergeCell ref="V120:V123"/>
    <mergeCell ref="AB136:AB139"/>
    <mergeCell ref="AB116:AB119"/>
    <mergeCell ref="AC92:AC95"/>
    <mergeCell ref="AC100:AC103"/>
    <mergeCell ref="AD100:AD103"/>
    <mergeCell ref="W92:W95"/>
    <mergeCell ref="AC96:AC99"/>
    <mergeCell ref="AA92:AA95"/>
    <mergeCell ref="AB92:AB95"/>
    <mergeCell ref="Z96:Z99"/>
    <mergeCell ref="AA96:AA99"/>
    <mergeCell ref="AB96:AB99"/>
    <mergeCell ref="Y100:Y103"/>
    <mergeCell ref="X128:X131"/>
    <mergeCell ref="Y128:Y131"/>
    <mergeCell ref="Z100:Z103"/>
    <mergeCell ref="AA100:AA103"/>
    <mergeCell ref="AB100:AB103"/>
    <mergeCell ref="X100:X103"/>
    <mergeCell ref="AD96:AD99"/>
    <mergeCell ref="Z120:Z123"/>
    <mergeCell ref="AA120:AA123"/>
    <mergeCell ref="AA128:AA131"/>
    <mergeCell ref="W116:W119"/>
    <mergeCell ref="W120:W123"/>
    <mergeCell ref="W128:W131"/>
    <mergeCell ref="S284:S287"/>
    <mergeCell ref="J216:J219"/>
    <mergeCell ref="K216:K219"/>
    <mergeCell ref="S216:S219"/>
    <mergeCell ref="T220:T223"/>
    <mergeCell ref="U220:U223"/>
    <mergeCell ref="U228:U231"/>
    <mergeCell ref="U180:U183"/>
    <mergeCell ref="T180:T183"/>
    <mergeCell ref="P376:P379"/>
    <mergeCell ref="Q376:Q379"/>
    <mergeCell ref="Q156:Q159"/>
    <mergeCell ref="R156:R159"/>
    <mergeCell ref="S156:S159"/>
    <mergeCell ref="P396:P399"/>
    <mergeCell ref="Q396:Q399"/>
    <mergeCell ref="S180:S183"/>
    <mergeCell ref="L216:L219"/>
    <mergeCell ref="Q216:Q219"/>
    <mergeCell ref="S240:S243"/>
    <mergeCell ref="U176:U179"/>
    <mergeCell ref="N396:N399"/>
    <mergeCell ref="T276:T279"/>
    <mergeCell ref="M288:M291"/>
    <mergeCell ref="O288:O291"/>
    <mergeCell ref="P288:P291"/>
    <mergeCell ref="R288:R291"/>
    <mergeCell ref="S288:S291"/>
    <mergeCell ref="M316:M319"/>
    <mergeCell ref="M384:M387"/>
    <mergeCell ref="O340:O343"/>
    <mergeCell ref="P340:P343"/>
    <mergeCell ref="N408:N411"/>
    <mergeCell ref="Q232:Q235"/>
    <mergeCell ref="R232:R235"/>
    <mergeCell ref="N232:N235"/>
    <mergeCell ref="R216:R219"/>
    <mergeCell ref="M216:M219"/>
    <mergeCell ref="O216:O219"/>
    <mergeCell ref="P216:P219"/>
    <mergeCell ref="R268:R271"/>
    <mergeCell ref="N260:N263"/>
    <mergeCell ref="S124:S127"/>
    <mergeCell ref="Q112:Q115"/>
    <mergeCell ref="R112:R115"/>
    <mergeCell ref="S112:S115"/>
    <mergeCell ref="R116:R119"/>
    <mergeCell ref="S116:S119"/>
    <mergeCell ref="S384:S387"/>
    <mergeCell ref="O264:O267"/>
    <mergeCell ref="M128:M131"/>
    <mergeCell ref="O128:O131"/>
    <mergeCell ref="P128:P131"/>
    <mergeCell ref="S196:S199"/>
    <mergeCell ref="N128:N131"/>
    <mergeCell ref="S276:S279"/>
    <mergeCell ref="N276:N279"/>
    <mergeCell ref="Q116:Q119"/>
    <mergeCell ref="N116:N119"/>
    <mergeCell ref="M136:M139"/>
    <mergeCell ref="O136:O139"/>
    <mergeCell ref="P136:P139"/>
    <mergeCell ref="Q136:Q139"/>
    <mergeCell ref="R136:R139"/>
    <mergeCell ref="I84:I87"/>
    <mergeCell ref="B200:B203"/>
    <mergeCell ref="F124:F127"/>
    <mergeCell ref="G124:G127"/>
    <mergeCell ref="H124:H127"/>
    <mergeCell ref="I124:I127"/>
    <mergeCell ref="E200:E203"/>
    <mergeCell ref="N168:N171"/>
    <mergeCell ref="Q196:Q199"/>
    <mergeCell ref="R196:R199"/>
    <mergeCell ref="N152:N155"/>
    <mergeCell ref="B84:B87"/>
    <mergeCell ref="R84:R87"/>
    <mergeCell ref="B396:B399"/>
    <mergeCell ref="D396:D399"/>
    <mergeCell ref="E396:E399"/>
    <mergeCell ref="F396:F399"/>
    <mergeCell ref="G396:G399"/>
    <mergeCell ref="H396:H399"/>
    <mergeCell ref="I396:I399"/>
    <mergeCell ref="J396:J399"/>
    <mergeCell ref="Q276:Q279"/>
    <mergeCell ref="R132:R135"/>
    <mergeCell ref="N132:N135"/>
    <mergeCell ref="Q340:Q343"/>
    <mergeCell ref="R340:R343"/>
    <mergeCell ref="Q284:Q287"/>
    <mergeCell ref="R284:R287"/>
    <mergeCell ref="N112:N115"/>
    <mergeCell ref="K128:K131"/>
    <mergeCell ref="K396:K399"/>
    <mergeCell ref="L396:L399"/>
    <mergeCell ref="AJ112:AJ115"/>
    <mergeCell ref="AK112:AK115"/>
    <mergeCell ref="BD128:BD131"/>
    <mergeCell ref="AC116:AC119"/>
    <mergeCell ref="AD116:AD119"/>
    <mergeCell ref="X116:X119"/>
    <mergeCell ref="Y116:Y119"/>
    <mergeCell ref="AF116:AF119"/>
    <mergeCell ref="AG116:AG119"/>
    <mergeCell ref="AH116:AH119"/>
    <mergeCell ref="AB128:AB131"/>
    <mergeCell ref="AC128:AC131"/>
    <mergeCell ref="AD128:AD131"/>
    <mergeCell ref="AJ124:AJ127"/>
    <mergeCell ref="AK124:AK127"/>
    <mergeCell ref="Y124:Y127"/>
    <mergeCell ref="AA116:AA119"/>
    <mergeCell ref="BD124:BD127"/>
    <mergeCell ref="AK128:AK131"/>
    <mergeCell ref="Y112:Y115"/>
    <mergeCell ref="Z112:Z115"/>
    <mergeCell ref="BB124:BB127"/>
    <mergeCell ref="BC128:BC131"/>
    <mergeCell ref="AD112:AD115"/>
    <mergeCell ref="AJ116:AJ119"/>
    <mergeCell ref="AK116:AK119"/>
    <mergeCell ref="AE116:AE119"/>
    <mergeCell ref="AE112:AE115"/>
    <mergeCell ref="AF112:AF115"/>
    <mergeCell ref="AG112:AG115"/>
    <mergeCell ref="AH112:AH115"/>
    <mergeCell ref="AA112:AA115"/>
    <mergeCell ref="Q128:Q131"/>
    <mergeCell ref="R128:R131"/>
    <mergeCell ref="S128:S131"/>
    <mergeCell ref="Z208:Z211"/>
    <mergeCell ref="AA208:AA211"/>
    <mergeCell ref="AE128:AE131"/>
    <mergeCell ref="D200:D203"/>
    <mergeCell ref="V140:V143"/>
    <mergeCell ref="S200:S203"/>
    <mergeCell ref="K164:K167"/>
    <mergeCell ref="L164:L167"/>
    <mergeCell ref="N196:N199"/>
    <mergeCell ref="D192:D195"/>
    <mergeCell ref="E192:E195"/>
    <mergeCell ref="H164:H167"/>
    <mergeCell ref="I164:I167"/>
    <mergeCell ref="J164:J167"/>
    <mergeCell ref="L160:L163"/>
    <mergeCell ref="M160:M163"/>
    <mergeCell ref="AE144:AE147"/>
    <mergeCell ref="AC164:AC167"/>
    <mergeCell ref="K180:K183"/>
    <mergeCell ref="L180:L183"/>
    <mergeCell ref="D128:D131"/>
    <mergeCell ref="AD200:AD203"/>
    <mergeCell ref="M200:M203"/>
    <mergeCell ref="N208:N211"/>
    <mergeCell ref="S132:S135"/>
    <mergeCell ref="AC156:AC159"/>
    <mergeCell ref="AA164:AA167"/>
    <mergeCell ref="AB164:AB167"/>
    <mergeCell ref="AE172:AE175"/>
    <mergeCell ref="F120:F123"/>
    <mergeCell ref="G120:G123"/>
    <mergeCell ref="H120:H123"/>
    <mergeCell ref="I120:I123"/>
    <mergeCell ref="J120:J123"/>
    <mergeCell ref="K120:K123"/>
    <mergeCell ref="L120:L123"/>
    <mergeCell ref="M120:M123"/>
    <mergeCell ref="O120:O123"/>
    <mergeCell ref="O124:O127"/>
    <mergeCell ref="P124:P127"/>
    <mergeCell ref="N124:N127"/>
    <mergeCell ref="AB120:AB123"/>
    <mergeCell ref="AC120:AC123"/>
    <mergeCell ref="AD120:AD123"/>
    <mergeCell ref="AE120:AE123"/>
    <mergeCell ref="AF120:AF123"/>
    <mergeCell ref="S120:S123"/>
    <mergeCell ref="T120:T123"/>
    <mergeCell ref="B196:B199"/>
    <mergeCell ref="B168:B171"/>
    <mergeCell ref="B132:B135"/>
    <mergeCell ref="K132:K135"/>
    <mergeCell ref="O132:O135"/>
    <mergeCell ref="P132:P135"/>
    <mergeCell ref="Q132:Q135"/>
    <mergeCell ref="B140:B143"/>
    <mergeCell ref="D140:D143"/>
    <mergeCell ref="E140:E143"/>
    <mergeCell ref="M180:M183"/>
    <mergeCell ref="D160:D163"/>
    <mergeCell ref="E160:E163"/>
    <mergeCell ref="F160:F163"/>
    <mergeCell ref="G160:G163"/>
    <mergeCell ref="H160:H163"/>
    <mergeCell ref="I160:I163"/>
    <mergeCell ref="N160:N163"/>
    <mergeCell ref="H140:H143"/>
    <mergeCell ref="I140:I143"/>
    <mergeCell ref="J140:J143"/>
    <mergeCell ref="J160:J163"/>
    <mergeCell ref="K160:K163"/>
    <mergeCell ref="I168:I171"/>
    <mergeCell ref="D196:D199"/>
    <mergeCell ref="E196:E199"/>
    <mergeCell ref="F196:F199"/>
    <mergeCell ref="G196:G199"/>
    <mergeCell ref="H196:H199"/>
    <mergeCell ref="D168:D171"/>
    <mergeCell ref="J132:J135"/>
    <mergeCell ref="K152:K155"/>
    <mergeCell ref="J192:J195"/>
    <mergeCell ref="K192:K195"/>
    <mergeCell ref="L192:L195"/>
    <mergeCell ref="M192:M195"/>
    <mergeCell ref="Z180:Z183"/>
    <mergeCell ref="W184:W187"/>
    <mergeCell ref="X184:X187"/>
    <mergeCell ref="Y184:Y187"/>
    <mergeCell ref="Z184:Z187"/>
    <mergeCell ref="Z196:Z199"/>
    <mergeCell ref="W196:W199"/>
    <mergeCell ref="X196:X199"/>
    <mergeCell ref="J260:J263"/>
    <mergeCell ref="T176:T179"/>
    <mergeCell ref="I260:I263"/>
    <mergeCell ref="I268:I271"/>
    <mergeCell ref="P264:P267"/>
    <mergeCell ref="Q264:Q267"/>
    <mergeCell ref="R264:R267"/>
    <mergeCell ref="S264:S267"/>
    <mergeCell ref="V240:V243"/>
    <mergeCell ref="V220:V223"/>
    <mergeCell ref="V228:V231"/>
    <mergeCell ref="O192:O195"/>
    <mergeCell ref="P192:P195"/>
    <mergeCell ref="Q192:Q195"/>
    <mergeCell ref="R192:R195"/>
    <mergeCell ref="S192:S195"/>
    <mergeCell ref="O212:O215"/>
    <mergeCell ref="P212:P215"/>
    <mergeCell ref="Q212:Q215"/>
    <mergeCell ref="R212:R215"/>
    <mergeCell ref="Q200:Q203"/>
    <mergeCell ref="BB180:BB183"/>
    <mergeCell ref="N216:N219"/>
    <mergeCell ref="Y168:Y171"/>
    <mergeCell ref="AJ276:AJ279"/>
    <mergeCell ref="AK276:AK279"/>
    <mergeCell ref="BB276:BB279"/>
    <mergeCell ref="X276:X279"/>
    <mergeCell ref="Y276:Y279"/>
    <mergeCell ref="AB276:AB279"/>
    <mergeCell ref="V232:V235"/>
    <mergeCell ref="W232:W235"/>
    <mergeCell ref="Y232:Y235"/>
    <mergeCell ref="Z232:Z235"/>
    <mergeCell ref="AA232:AA235"/>
    <mergeCell ref="AB232:AB235"/>
    <mergeCell ref="AB228:AB231"/>
    <mergeCell ref="AC228:AC231"/>
    <mergeCell ref="AD228:AD231"/>
    <mergeCell ref="AE228:AE231"/>
    <mergeCell ref="BB236:BB239"/>
    <mergeCell ref="AE196:AE199"/>
    <mergeCell ref="S212:S215"/>
    <mergeCell ref="AF224:AF227"/>
    <mergeCell ref="AE212:AE215"/>
    <mergeCell ref="AE244:AE247"/>
    <mergeCell ref="AC216:AC219"/>
    <mergeCell ref="AF244:AF247"/>
    <mergeCell ref="AG244:AG247"/>
    <mergeCell ref="AF172:AF175"/>
    <mergeCell ref="AA248:AA251"/>
    <mergeCell ref="AA184:AA187"/>
    <mergeCell ref="S232:S235"/>
    <mergeCell ref="U232:U235"/>
    <mergeCell ref="U240:U243"/>
    <mergeCell ref="T228:T231"/>
    <mergeCell ref="BB128:BB131"/>
    <mergeCell ref="AE148:AE151"/>
    <mergeCell ref="AF148:AF151"/>
    <mergeCell ref="AH148:AH151"/>
    <mergeCell ref="V132:V135"/>
    <mergeCell ref="AI248:AI251"/>
    <mergeCell ref="AC200:AC203"/>
    <mergeCell ref="AC208:AC211"/>
    <mergeCell ref="V160:V163"/>
    <mergeCell ref="W160:W163"/>
    <mergeCell ref="V180:V183"/>
    <mergeCell ref="X160:X163"/>
    <mergeCell ref="AB180:AB183"/>
    <mergeCell ref="AC180:AC183"/>
    <mergeCell ref="Y176:Y179"/>
    <mergeCell ref="Z176:Z179"/>
    <mergeCell ref="AA176:AA179"/>
    <mergeCell ref="Z156:Z159"/>
    <mergeCell ref="AA156:AA159"/>
    <mergeCell ref="AB156:AB159"/>
    <mergeCell ref="AI164:AI167"/>
    <mergeCell ref="V196:V199"/>
    <mergeCell ref="V200:V203"/>
    <mergeCell ref="T188:T191"/>
    <mergeCell ref="U188:U191"/>
    <mergeCell ref="V188:V191"/>
    <mergeCell ref="U212:U215"/>
    <mergeCell ref="AG144:AG147"/>
    <mergeCell ref="V212:V215"/>
    <mergeCell ref="AD124:AD127"/>
    <mergeCell ref="AE124:AE127"/>
    <mergeCell ref="AF124:AF127"/>
    <mergeCell ref="AG124:AG127"/>
    <mergeCell ref="AH124:AH127"/>
    <mergeCell ref="AI124:AI127"/>
    <mergeCell ref="AG132:AG135"/>
    <mergeCell ref="Y152:Y155"/>
    <mergeCell ref="AI208:AI211"/>
    <mergeCell ref="AC212:AC215"/>
    <mergeCell ref="AB208:AB211"/>
    <mergeCell ref="AI196:AI199"/>
    <mergeCell ref="Z136:Z139"/>
    <mergeCell ref="AA136:AA139"/>
    <mergeCell ref="AI160:AI163"/>
    <mergeCell ref="AE152:AE155"/>
    <mergeCell ref="AF152:AF155"/>
    <mergeCell ref="AI148:AI151"/>
    <mergeCell ref="W200:W203"/>
    <mergeCell ref="W180:W183"/>
    <mergeCell ref="AA212:AA215"/>
    <mergeCell ref="AB212:AB215"/>
    <mergeCell ref="AG148:AG151"/>
    <mergeCell ref="AF144:AF147"/>
    <mergeCell ref="AE192:AE195"/>
    <mergeCell ref="AA160:AA163"/>
    <mergeCell ref="AA140:AA143"/>
    <mergeCell ref="AB140:AB143"/>
    <mergeCell ref="AD208:AD211"/>
    <mergeCell ref="AE208:AE211"/>
    <mergeCell ref="AF208:AF211"/>
    <mergeCell ref="AK148:AK151"/>
    <mergeCell ref="AC132:AC135"/>
    <mergeCell ref="U136:U139"/>
    <mergeCell ref="V136:V139"/>
    <mergeCell ref="W136:W139"/>
    <mergeCell ref="X136:X139"/>
    <mergeCell ref="Y136:Y139"/>
    <mergeCell ref="AH168:AH171"/>
    <mergeCell ref="AI168:AI171"/>
    <mergeCell ref="AA180:AA183"/>
    <mergeCell ref="AA196:AA199"/>
    <mergeCell ref="AB196:AB199"/>
    <mergeCell ref="AC196:AC199"/>
    <mergeCell ref="AD196:AD199"/>
    <mergeCell ref="V156:V159"/>
    <mergeCell ref="AI156:AI159"/>
    <mergeCell ref="AF192:AF195"/>
    <mergeCell ref="AG160:AG163"/>
    <mergeCell ref="AF188:AF191"/>
    <mergeCell ref="AD180:AD183"/>
    <mergeCell ref="AF164:AF167"/>
    <mergeCell ref="AC144:AC147"/>
    <mergeCell ref="AD144:AD147"/>
    <mergeCell ref="BC192:BC195"/>
    <mergeCell ref="AG192:AG195"/>
    <mergeCell ref="AH192:AH195"/>
    <mergeCell ref="AJ196:AJ199"/>
    <mergeCell ref="AK196:AK199"/>
    <mergeCell ref="BB196:BB199"/>
    <mergeCell ref="AD212:AD215"/>
    <mergeCell ref="AF180:AF183"/>
    <mergeCell ref="BC216:BC219"/>
    <mergeCell ref="AJ208:AJ211"/>
    <mergeCell ref="AK208:AK211"/>
    <mergeCell ref="BB208:BB211"/>
    <mergeCell ref="AD176:AD179"/>
    <mergeCell ref="AE176:AE179"/>
    <mergeCell ref="AF176:AF179"/>
    <mergeCell ref="AG176:AG179"/>
    <mergeCell ref="AH176:AH179"/>
    <mergeCell ref="AI176:AI179"/>
    <mergeCell ref="AJ176:AJ179"/>
    <mergeCell ref="AK176:AK179"/>
    <mergeCell ref="BB176:BB179"/>
    <mergeCell ref="AD184:AD187"/>
    <mergeCell ref="AE184:AE187"/>
    <mergeCell ref="AF184:AF187"/>
    <mergeCell ref="AG180:AG183"/>
    <mergeCell ref="AH180:AH183"/>
    <mergeCell ref="AK212:AK215"/>
    <mergeCell ref="AG208:AG211"/>
    <mergeCell ref="X152:X155"/>
    <mergeCell ref="AA168:AA171"/>
    <mergeCell ref="AB168:AB171"/>
    <mergeCell ref="AA148:AA151"/>
    <mergeCell ref="AB148:AB151"/>
    <mergeCell ref="Z152:Z155"/>
    <mergeCell ref="Y164:Y167"/>
    <mergeCell ref="Y148:Y151"/>
    <mergeCell ref="W148:W151"/>
    <mergeCell ref="X168:X171"/>
    <mergeCell ref="U156:U159"/>
    <mergeCell ref="T164:T167"/>
    <mergeCell ref="AA144:AA147"/>
    <mergeCell ref="X148:X151"/>
    <mergeCell ref="BC176:BC179"/>
    <mergeCell ref="BD176:BD179"/>
    <mergeCell ref="AI180:AI183"/>
    <mergeCell ref="AK164:AK167"/>
    <mergeCell ref="AJ164:AJ167"/>
    <mergeCell ref="U168:U171"/>
    <mergeCell ref="AH144:AH147"/>
    <mergeCell ref="AH152:AH155"/>
    <mergeCell ref="W144:W147"/>
    <mergeCell ref="U152:U155"/>
    <mergeCell ref="V152:V155"/>
    <mergeCell ref="Z168:Z171"/>
    <mergeCell ref="W156:W159"/>
    <mergeCell ref="X156:X159"/>
    <mergeCell ref="AB160:AB163"/>
    <mergeCell ref="X144:X147"/>
    <mergeCell ref="Y144:Y147"/>
    <mergeCell ref="W152:W155"/>
    <mergeCell ref="BD240:BD243"/>
    <mergeCell ref="AE240:AE243"/>
    <mergeCell ref="AF240:AF243"/>
    <mergeCell ref="AG240:AG243"/>
    <mergeCell ref="AH240:AH243"/>
    <mergeCell ref="AI240:AI243"/>
    <mergeCell ref="AJ240:AJ243"/>
    <mergeCell ref="B240:B243"/>
    <mergeCell ref="D240:D243"/>
    <mergeCell ref="E240:E243"/>
    <mergeCell ref="F240:F243"/>
    <mergeCell ref="G240:G243"/>
    <mergeCell ref="H240:H243"/>
    <mergeCell ref="I240:I243"/>
    <mergeCell ref="AK240:AK243"/>
    <mergeCell ref="AI236:AI239"/>
    <mergeCell ref="AF236:AF239"/>
    <mergeCell ref="AG236:AG239"/>
    <mergeCell ref="AH236:AH239"/>
    <mergeCell ref="AD236:AD239"/>
    <mergeCell ref="AE236:AE239"/>
    <mergeCell ref="N240:N243"/>
    <mergeCell ref="W240:W243"/>
    <mergeCell ref="S236:S239"/>
    <mergeCell ref="J240:J243"/>
    <mergeCell ref="K240:K243"/>
    <mergeCell ref="L240:L243"/>
    <mergeCell ref="M240:M243"/>
    <mergeCell ref="O240:O243"/>
    <mergeCell ref="P240:P243"/>
    <mergeCell ref="Q240:Q243"/>
    <mergeCell ref="R240:R243"/>
    <mergeCell ref="BC232:BC235"/>
    <mergeCell ref="BB240:BB243"/>
    <mergeCell ref="BC240:BC243"/>
    <mergeCell ref="X240:X243"/>
    <mergeCell ref="Y240:Y243"/>
    <mergeCell ref="Z240:Z243"/>
    <mergeCell ref="AA240:AA243"/>
    <mergeCell ref="AB240:AB243"/>
    <mergeCell ref="AC240:AC243"/>
    <mergeCell ref="AD240:AD243"/>
    <mergeCell ref="T240:T243"/>
    <mergeCell ref="X232:X235"/>
    <mergeCell ref="AC232:AC235"/>
    <mergeCell ref="AD232:AD235"/>
    <mergeCell ref="AE232:AE235"/>
    <mergeCell ref="B228:B231"/>
    <mergeCell ref="D228:D231"/>
    <mergeCell ref="E228:E231"/>
    <mergeCell ref="F228:F231"/>
    <mergeCell ref="G228:G231"/>
    <mergeCell ref="H228:H231"/>
    <mergeCell ref="I228:I231"/>
    <mergeCell ref="J228:J231"/>
    <mergeCell ref="K228:K231"/>
    <mergeCell ref="L228:L231"/>
    <mergeCell ref="M228:M231"/>
    <mergeCell ref="O228:O231"/>
    <mergeCell ref="P228:P231"/>
    <mergeCell ref="Q228:Q231"/>
    <mergeCell ref="R228:R231"/>
    <mergeCell ref="S228:S231"/>
    <mergeCell ref="N228:N231"/>
    <mergeCell ref="BD232:BD235"/>
    <mergeCell ref="U204:U207"/>
    <mergeCell ref="V204:V207"/>
    <mergeCell ref="W204:W207"/>
    <mergeCell ref="X204:X207"/>
    <mergeCell ref="Y204:Y207"/>
    <mergeCell ref="Z204:Z207"/>
    <mergeCell ref="AA204:AA207"/>
    <mergeCell ref="AB204:AB207"/>
    <mergeCell ref="AC204:AC207"/>
    <mergeCell ref="AD204:AD207"/>
    <mergeCell ref="AE204:AE207"/>
    <mergeCell ref="U224:U227"/>
    <mergeCell ref="V224:V227"/>
    <mergeCell ref="W224:W227"/>
    <mergeCell ref="AF228:AF231"/>
    <mergeCell ref="AG228:AG231"/>
    <mergeCell ref="AH228:AH231"/>
    <mergeCell ref="X216:X219"/>
    <mergeCell ref="Y216:Y219"/>
    <mergeCell ref="Z216:Z219"/>
    <mergeCell ref="AA216:AA219"/>
    <mergeCell ref="AG212:AG215"/>
    <mergeCell ref="AH212:AH215"/>
    <mergeCell ref="AI212:AI215"/>
    <mergeCell ref="AJ228:AJ231"/>
    <mergeCell ref="AH232:AH235"/>
    <mergeCell ref="AI232:AI235"/>
    <mergeCell ref="AJ232:AJ235"/>
    <mergeCell ref="AK232:AK235"/>
    <mergeCell ref="BB232:BB235"/>
    <mergeCell ref="AK224:AK227"/>
    <mergeCell ref="K32:K35"/>
    <mergeCell ref="N32:N35"/>
    <mergeCell ref="V60:V63"/>
    <mergeCell ref="W60:W63"/>
    <mergeCell ref="P32:P35"/>
    <mergeCell ref="Q32:Q35"/>
    <mergeCell ref="R32:R35"/>
    <mergeCell ref="S32:S35"/>
    <mergeCell ref="BC100:BC103"/>
    <mergeCell ref="N48:N51"/>
    <mergeCell ref="X48:X51"/>
    <mergeCell ref="Y48:Y51"/>
    <mergeCell ref="Z48:Z51"/>
    <mergeCell ref="O92:O95"/>
    <mergeCell ref="P92:P95"/>
    <mergeCell ref="Q92:Q95"/>
    <mergeCell ref="R92:R95"/>
    <mergeCell ref="S92:S95"/>
    <mergeCell ref="N92:N95"/>
    <mergeCell ref="K84:K87"/>
    <mergeCell ref="O48:O51"/>
    <mergeCell ref="P48:P51"/>
    <mergeCell ref="Q48:Q51"/>
    <mergeCell ref="R48:R51"/>
    <mergeCell ref="W100:W103"/>
    <mergeCell ref="M84:M87"/>
    <mergeCell ref="O84:O87"/>
    <mergeCell ref="AD92:AD95"/>
    <mergeCell ref="V92:V95"/>
    <mergeCell ref="U96:U99"/>
    <mergeCell ref="V96:V99"/>
    <mergeCell ref="V100:V103"/>
    <mergeCell ref="S60:S63"/>
    <mergeCell ref="T60:T63"/>
    <mergeCell ref="N60:N63"/>
    <mergeCell ref="U60:U63"/>
    <mergeCell ref="S96:S99"/>
    <mergeCell ref="W132:W135"/>
    <mergeCell ref="N96:N99"/>
    <mergeCell ref="R108:R111"/>
    <mergeCell ref="S108:S111"/>
    <mergeCell ref="N108:N111"/>
    <mergeCell ref="G52:G55"/>
    <mergeCell ref="H52:H55"/>
    <mergeCell ref="AG96:AG99"/>
    <mergeCell ref="AJ84:AJ87"/>
    <mergeCell ref="AK84:AK87"/>
    <mergeCell ref="BB84:BB87"/>
    <mergeCell ref="BC84:BC87"/>
    <mergeCell ref="AD132:AD135"/>
    <mergeCell ref="AE132:AE135"/>
    <mergeCell ref="AH132:AH135"/>
    <mergeCell ref="AI132:AI135"/>
    <mergeCell ref="AF128:AF131"/>
    <mergeCell ref="AG128:AG131"/>
    <mergeCell ref="AH128:AH131"/>
    <mergeCell ref="AI128:AI131"/>
    <mergeCell ref="AJ128:AJ131"/>
    <mergeCell ref="G116:G119"/>
    <mergeCell ref="H116:H119"/>
    <mergeCell ref="I116:I119"/>
    <mergeCell ref="J116:J119"/>
    <mergeCell ref="K116:K119"/>
    <mergeCell ref="L116:L119"/>
    <mergeCell ref="F192:F195"/>
    <mergeCell ref="V168:V171"/>
    <mergeCell ref="W168:W171"/>
    <mergeCell ref="S168:S171"/>
    <mergeCell ref="F172:F175"/>
    <mergeCell ref="L208:L211"/>
    <mergeCell ref="M208:M211"/>
    <mergeCell ref="O208:O211"/>
    <mergeCell ref="P208:P211"/>
    <mergeCell ref="Q208:Q211"/>
    <mergeCell ref="F100:F103"/>
    <mergeCell ref="F92:F95"/>
    <mergeCell ref="G92:G95"/>
    <mergeCell ref="H92:H95"/>
    <mergeCell ref="I92:I95"/>
    <mergeCell ref="J92:J95"/>
    <mergeCell ref="K92:K95"/>
    <mergeCell ref="L92:L95"/>
    <mergeCell ref="N144:N147"/>
    <mergeCell ref="U144:U147"/>
    <mergeCell ref="V144:V147"/>
    <mergeCell ref="T172:T175"/>
    <mergeCell ref="T148:T151"/>
    <mergeCell ref="N164:N167"/>
    <mergeCell ref="U172:U175"/>
    <mergeCell ref="V172:V175"/>
    <mergeCell ref="R200:R203"/>
    <mergeCell ref="U200:U203"/>
    <mergeCell ref="I200:I203"/>
    <mergeCell ref="N200:N203"/>
    <mergeCell ref="O200:O203"/>
    <mergeCell ref="P200:P203"/>
    <mergeCell ref="X224:X227"/>
    <mergeCell ref="Y224:Y227"/>
    <mergeCell ref="Z224:Z227"/>
    <mergeCell ref="AA224:AA227"/>
    <mergeCell ref="AB224:AB227"/>
    <mergeCell ref="AC224:AC227"/>
    <mergeCell ref="AD224:AD227"/>
    <mergeCell ref="AE224:AE227"/>
    <mergeCell ref="AJ220:AJ223"/>
    <mergeCell ref="AK220:AK223"/>
    <mergeCell ref="Y200:Y203"/>
    <mergeCell ref="Z200:Z203"/>
    <mergeCell ref="W208:W211"/>
    <mergeCell ref="BD228:BD231"/>
    <mergeCell ref="AI204:AI207"/>
    <mergeCell ref="AF212:AF215"/>
    <mergeCell ref="Y212:Y215"/>
    <mergeCell ref="Z212:Z215"/>
    <mergeCell ref="BB216:BB219"/>
    <mergeCell ref="BD224:BD227"/>
    <mergeCell ref="AI220:AI223"/>
    <mergeCell ref="W228:W231"/>
    <mergeCell ref="X228:X231"/>
    <mergeCell ref="AD216:AD219"/>
    <mergeCell ref="AE216:AE219"/>
    <mergeCell ref="AI200:AI203"/>
    <mergeCell ref="BC204:BC207"/>
    <mergeCell ref="BD204:BD207"/>
    <mergeCell ref="BC220:BC223"/>
    <mergeCell ref="AJ200:AJ203"/>
    <mergeCell ref="AK228:AK231"/>
    <mergeCell ref="BC196:BC199"/>
    <mergeCell ref="BD196:BD199"/>
    <mergeCell ref="BB224:BB227"/>
    <mergeCell ref="BB204:BB207"/>
    <mergeCell ref="BC208:BC211"/>
    <mergeCell ref="BD208:BD211"/>
    <mergeCell ref="BC92:BC95"/>
    <mergeCell ref="AF108:AF111"/>
    <mergeCell ref="BB96:BB99"/>
    <mergeCell ref="BB228:BB231"/>
    <mergeCell ref="BC228:BC231"/>
    <mergeCell ref="BD132:BD135"/>
    <mergeCell ref="BC172:BC175"/>
    <mergeCell ref="BC200:BC203"/>
    <mergeCell ref="BC164:BC167"/>
    <mergeCell ref="BD164:BD167"/>
    <mergeCell ref="AG92:AG95"/>
    <mergeCell ref="BB212:BB215"/>
    <mergeCell ref="BC212:BC215"/>
    <mergeCell ref="AF132:AF135"/>
    <mergeCell ref="AG108:AG111"/>
    <mergeCell ref="BD192:BD195"/>
    <mergeCell ref="AJ180:AJ183"/>
    <mergeCell ref="AK180:AK183"/>
    <mergeCell ref="BD168:BD171"/>
    <mergeCell ref="AJ212:AJ215"/>
    <mergeCell ref="AF204:AF207"/>
    <mergeCell ref="AG204:AG207"/>
    <mergeCell ref="BB220:BB223"/>
    <mergeCell ref="AJ192:AJ195"/>
    <mergeCell ref="AI228:AI231"/>
    <mergeCell ref="AG196:AG199"/>
    <mergeCell ref="BD212:BD215"/>
    <mergeCell ref="AH204:AH207"/>
    <mergeCell ref="AH96:AH99"/>
    <mergeCell ref="AI96:AI99"/>
    <mergeCell ref="AK160:AK163"/>
    <mergeCell ref="BB160:BB163"/>
    <mergeCell ref="CM44:CM47"/>
    <mergeCell ref="AK60:AK63"/>
    <mergeCell ref="BB60:BB63"/>
    <mergeCell ref="BC60:BC63"/>
    <mergeCell ref="AB40:AB43"/>
    <mergeCell ref="AE60:AE63"/>
    <mergeCell ref="AF60:AF63"/>
    <mergeCell ref="X60:X63"/>
    <mergeCell ref="Y60:Y63"/>
    <mergeCell ref="BV52:BV55"/>
    <mergeCell ref="AE56:AE59"/>
    <mergeCell ref="AG44:AG47"/>
    <mergeCell ref="AH44:AH47"/>
    <mergeCell ref="AE40:AE43"/>
    <mergeCell ref="AK52:AK55"/>
    <mergeCell ref="X44:X47"/>
    <mergeCell ref="BV56:BV59"/>
    <mergeCell ref="BB40:BB43"/>
    <mergeCell ref="BC40:BC43"/>
    <mergeCell ref="BD40:BD43"/>
    <mergeCell ref="AA48:AA51"/>
    <mergeCell ref="AB48:AB51"/>
    <mergeCell ref="AC48:AC51"/>
    <mergeCell ref="AD48:AD51"/>
    <mergeCell ref="AE48:AE51"/>
    <mergeCell ref="AF48:AF51"/>
    <mergeCell ref="AH108:AH111"/>
    <mergeCell ref="AI108:AI111"/>
    <mergeCell ref="Z32:Z35"/>
    <mergeCell ref="AA32:AA35"/>
    <mergeCell ref="AB32:AB35"/>
    <mergeCell ref="AC32:AC35"/>
    <mergeCell ref="AD32:AD35"/>
    <mergeCell ref="AE32:AE35"/>
    <mergeCell ref="AF32:AF35"/>
    <mergeCell ref="AF92:AF95"/>
    <mergeCell ref="AE100:AE103"/>
    <mergeCell ref="AF100:AF103"/>
    <mergeCell ref="BD92:BD95"/>
    <mergeCell ref="BC96:BC99"/>
    <mergeCell ref="BD96:BD99"/>
    <mergeCell ref="AJ108:AJ111"/>
    <mergeCell ref="AK88:AK91"/>
    <mergeCell ref="BB88:BB91"/>
    <mergeCell ref="AG48:AG51"/>
    <mergeCell ref="AH48:AH51"/>
    <mergeCell ref="AI48:AI51"/>
    <mergeCell ref="AA44:AA47"/>
    <mergeCell ref="AB44:AB47"/>
    <mergeCell ref="AI84:AI87"/>
    <mergeCell ref="AF68:AF71"/>
    <mergeCell ref="AE108:AE111"/>
    <mergeCell ref="AI76:AI79"/>
    <mergeCell ref="AK44:AK47"/>
    <mergeCell ref="BB44:BB47"/>
    <mergeCell ref="AE44:AE47"/>
    <mergeCell ref="AH92:AH95"/>
    <mergeCell ref="AI92:AI95"/>
    <mergeCell ref="BD200:BD203"/>
    <mergeCell ref="BD216:BD219"/>
    <mergeCell ref="BV60:BV63"/>
    <mergeCell ref="CM60:CM63"/>
    <mergeCell ref="BV84:BV87"/>
    <mergeCell ref="CM84:CM87"/>
    <mergeCell ref="BV80:BV83"/>
    <mergeCell ref="CM76:CM79"/>
    <mergeCell ref="CM64:CM67"/>
    <mergeCell ref="BD60:BD63"/>
    <mergeCell ref="BC108:BC111"/>
    <mergeCell ref="BD108:BD111"/>
    <mergeCell ref="BV76:BV79"/>
    <mergeCell ref="BB116:BB119"/>
    <mergeCell ref="BC116:BC119"/>
    <mergeCell ref="CM192:CM195"/>
    <mergeCell ref="CM196:CM199"/>
    <mergeCell ref="BV212:BV215"/>
    <mergeCell ref="BV144:BV147"/>
    <mergeCell ref="BV152:BV155"/>
    <mergeCell ref="CM152:CM155"/>
    <mergeCell ref="BC140:BC143"/>
    <mergeCell ref="BD140:BD143"/>
    <mergeCell ref="BB148:BB151"/>
    <mergeCell ref="BV160:BV163"/>
    <mergeCell ref="CM160:CM163"/>
    <mergeCell ref="BV164:BV167"/>
    <mergeCell ref="CM164:CM167"/>
    <mergeCell ref="CM212:CM215"/>
    <mergeCell ref="BV128:BV131"/>
    <mergeCell ref="CM128:CM131"/>
    <mergeCell ref="BV124:BV127"/>
    <mergeCell ref="BC148:BC151"/>
    <mergeCell ref="BD148:BD151"/>
    <mergeCell ref="BV200:BV203"/>
    <mergeCell ref="BV208:BV211"/>
    <mergeCell ref="CM208:CM211"/>
    <mergeCell ref="BV216:BV219"/>
    <mergeCell ref="CM92:CM95"/>
    <mergeCell ref="CM292:CM295"/>
    <mergeCell ref="BV156:BV159"/>
    <mergeCell ref="CM156:CM159"/>
    <mergeCell ref="BV120:BV123"/>
    <mergeCell ref="CM120:CM123"/>
    <mergeCell ref="BV132:BV135"/>
    <mergeCell ref="BV148:BV151"/>
    <mergeCell ref="CM148:CM151"/>
    <mergeCell ref="BV112:BV115"/>
    <mergeCell ref="CM112:CM115"/>
    <mergeCell ref="CM288:CM291"/>
    <mergeCell ref="BV176:BV179"/>
    <mergeCell ref="CM176:CM179"/>
    <mergeCell ref="BV108:BV111"/>
    <mergeCell ref="CM108:CM111"/>
    <mergeCell ref="BV188:BV191"/>
    <mergeCell ref="CM188:CM191"/>
    <mergeCell ref="CM256:CM259"/>
    <mergeCell ref="CM116:CM119"/>
    <mergeCell ref="CM216:CM219"/>
    <mergeCell ref="BV180:BV183"/>
    <mergeCell ref="CM180:CM183"/>
    <mergeCell ref="BV192:BV195"/>
    <mergeCell ref="BC160:BC163"/>
    <mergeCell ref="BD160:BD163"/>
    <mergeCell ref="CM420:CM423"/>
    <mergeCell ref="BV396:BV399"/>
    <mergeCell ref="BV268:BV271"/>
    <mergeCell ref="CM268:CM271"/>
    <mergeCell ref="CM308:CM311"/>
    <mergeCell ref="BV204:BV207"/>
    <mergeCell ref="CM204:CM207"/>
    <mergeCell ref="BV312:BV315"/>
    <mergeCell ref="CM312:CM315"/>
    <mergeCell ref="CM364:CM367"/>
    <mergeCell ref="AJ96:AJ99"/>
    <mergeCell ref="AK96:AK99"/>
    <mergeCell ref="BV96:BV99"/>
    <mergeCell ref="BB120:BB123"/>
    <mergeCell ref="BV140:BV143"/>
    <mergeCell ref="CM140:CM143"/>
    <mergeCell ref="BD172:BD175"/>
    <mergeCell ref="BV172:BV175"/>
    <mergeCell ref="AJ204:AJ207"/>
    <mergeCell ref="AK204:AK207"/>
    <mergeCell ref="CM172:CM175"/>
    <mergeCell ref="CM236:CM239"/>
    <mergeCell ref="BB248:BB251"/>
    <mergeCell ref="BC248:BC251"/>
    <mergeCell ref="BD248:BD251"/>
    <mergeCell ref="BV248:BV251"/>
    <mergeCell ref="CM248:CM251"/>
    <mergeCell ref="CM200:CM203"/>
    <mergeCell ref="BB108:BB111"/>
    <mergeCell ref="BD136:BD139"/>
    <mergeCell ref="BC224:BC227"/>
    <mergeCell ref="CM144:CM147"/>
    <mergeCell ref="AG76:AG79"/>
    <mergeCell ref="AH164:AH167"/>
    <mergeCell ref="AG164:AG167"/>
    <mergeCell ref="AG60:AG63"/>
    <mergeCell ref="CM424:CM427"/>
    <mergeCell ref="BV240:BV243"/>
    <mergeCell ref="CM240:CM243"/>
    <mergeCell ref="BV228:BV231"/>
    <mergeCell ref="CM228:CM231"/>
    <mergeCell ref="BV232:BV235"/>
    <mergeCell ref="CM232:CM235"/>
    <mergeCell ref="BV276:BV279"/>
    <mergeCell ref="CM276:CM279"/>
    <mergeCell ref="BV280:BV283"/>
    <mergeCell ref="CM280:CM283"/>
    <mergeCell ref="BV316:BV319"/>
    <mergeCell ref="CM316:CM319"/>
    <mergeCell ref="CM296:CM299"/>
    <mergeCell ref="BV384:BV387"/>
    <mergeCell ref="BV304:BV307"/>
    <mergeCell ref="BC120:BC123"/>
    <mergeCell ref="BD116:BD119"/>
    <mergeCell ref="BV116:BV119"/>
    <mergeCell ref="CM132:CM135"/>
    <mergeCell ref="AG120:AG123"/>
    <mergeCell ref="AH120:AH123"/>
    <mergeCell ref="AI120:AI123"/>
    <mergeCell ref="AJ132:AJ135"/>
    <mergeCell ref="BV196:BV199"/>
    <mergeCell ref="BB132:BB135"/>
    <mergeCell ref="BC132:BC135"/>
    <mergeCell ref="BC124:BC127"/>
    <mergeCell ref="BV12:BV15"/>
    <mergeCell ref="L32:L35"/>
    <mergeCell ref="M32:M35"/>
    <mergeCell ref="O32:O35"/>
    <mergeCell ref="AG32:AG35"/>
    <mergeCell ref="AH32:AH35"/>
    <mergeCell ref="AI32:AI35"/>
    <mergeCell ref="AJ32:AJ35"/>
    <mergeCell ref="AK32:AK35"/>
    <mergeCell ref="BB32:BB35"/>
    <mergeCell ref="BC32:BC35"/>
    <mergeCell ref="BD32:BD35"/>
    <mergeCell ref="CM124:CM127"/>
    <mergeCell ref="O44:O47"/>
    <mergeCell ref="P44:P47"/>
    <mergeCell ref="Q44:Q47"/>
    <mergeCell ref="R44:R47"/>
    <mergeCell ref="S44:S47"/>
    <mergeCell ref="N44:N47"/>
    <mergeCell ref="CM12:CM15"/>
    <mergeCell ref="BV16:BV19"/>
    <mergeCell ref="CM16:CM19"/>
    <mergeCell ref="V40:V43"/>
    <mergeCell ref="W40:W43"/>
    <mergeCell ref="Y32:Y35"/>
    <mergeCell ref="AA40:AA43"/>
    <mergeCell ref="Z68:Z71"/>
    <mergeCell ref="AA68:AA71"/>
    <mergeCell ref="AK108:AK111"/>
    <mergeCell ref="AB68:AB71"/>
    <mergeCell ref="AC68:AC71"/>
    <mergeCell ref="P108:P111"/>
    <mergeCell ref="CM48:CM51"/>
    <mergeCell ref="BV32:BV35"/>
    <mergeCell ref="CM32:CM35"/>
    <mergeCell ref="BC80:BC83"/>
    <mergeCell ref="BD80:BD83"/>
    <mergeCell ref="BD84:BD87"/>
    <mergeCell ref="BB112:BB115"/>
    <mergeCell ref="BC112:BC115"/>
    <mergeCell ref="BD112:BD115"/>
    <mergeCell ref="AI100:AI103"/>
    <mergeCell ref="AJ100:AJ103"/>
    <mergeCell ref="AK100:AK103"/>
    <mergeCell ref="BB100:BB103"/>
    <mergeCell ref="BV40:BV43"/>
    <mergeCell ref="CM40:CM43"/>
    <mergeCell ref="AK136:AK139"/>
    <mergeCell ref="BB136:BB139"/>
    <mergeCell ref="BC136:BC139"/>
    <mergeCell ref="BV136:BV139"/>
    <mergeCell ref="CM136:CM139"/>
    <mergeCell ref="CM68:CM71"/>
    <mergeCell ref="AK132:AK135"/>
    <mergeCell ref="CM80:CM83"/>
    <mergeCell ref="AK36:AK39"/>
    <mergeCell ref="BV36:BV39"/>
    <mergeCell ref="AI80:AI83"/>
    <mergeCell ref="AJ80:AJ83"/>
    <mergeCell ref="BV100:BV103"/>
    <mergeCell ref="CM100:CM103"/>
    <mergeCell ref="CM96:CM99"/>
    <mergeCell ref="BV48:BV51"/>
    <mergeCell ref="AI112:AI115"/>
    <mergeCell ref="D24:D27"/>
    <mergeCell ref="E24:E27"/>
    <mergeCell ref="F24:F27"/>
    <mergeCell ref="G24:G27"/>
    <mergeCell ref="H24:H27"/>
    <mergeCell ref="I24:I27"/>
    <mergeCell ref="J24:J27"/>
    <mergeCell ref="D32:D35"/>
    <mergeCell ref="E32:E35"/>
    <mergeCell ref="F32:F35"/>
    <mergeCell ref="G32:G35"/>
    <mergeCell ref="D28:D31"/>
    <mergeCell ref="E28:E31"/>
    <mergeCell ref="F28:F31"/>
    <mergeCell ref="G28:G31"/>
    <mergeCell ref="H28:H31"/>
    <mergeCell ref="I28:I31"/>
    <mergeCell ref="J28:J31"/>
    <mergeCell ref="K28:K31"/>
    <mergeCell ref="K24:K27"/>
    <mergeCell ref="O40:O43"/>
    <mergeCell ref="P40:P43"/>
    <mergeCell ref="Q40:Q43"/>
    <mergeCell ref="R40:R43"/>
    <mergeCell ref="S40:S43"/>
    <mergeCell ref="N40:N43"/>
    <mergeCell ref="B32:B35"/>
    <mergeCell ref="O16:O19"/>
    <mergeCell ref="S16:S19"/>
    <mergeCell ref="H32:H35"/>
    <mergeCell ref="I32:I35"/>
    <mergeCell ref="J32:J35"/>
    <mergeCell ref="H16:H19"/>
    <mergeCell ref="I16:I19"/>
    <mergeCell ref="J16:J19"/>
    <mergeCell ref="K16:K19"/>
    <mergeCell ref="L16:L19"/>
    <mergeCell ref="M16:M19"/>
    <mergeCell ref="D20:D23"/>
    <mergeCell ref="E20:E23"/>
    <mergeCell ref="F20:F23"/>
    <mergeCell ref="G20:G23"/>
    <mergeCell ref="H20:H23"/>
    <mergeCell ref="I20:I23"/>
    <mergeCell ref="B16:B19"/>
    <mergeCell ref="D16:D19"/>
    <mergeCell ref="E16:E19"/>
    <mergeCell ref="F16:F19"/>
    <mergeCell ref="B24:B27"/>
    <mergeCell ref="B28:B31"/>
    <mergeCell ref="I52:I55"/>
    <mergeCell ref="J52:J55"/>
    <mergeCell ref="K52:K55"/>
    <mergeCell ref="L52:L55"/>
    <mergeCell ref="M52:M55"/>
    <mergeCell ref="J48:J51"/>
    <mergeCell ref="K48:K51"/>
    <mergeCell ref="L48:L51"/>
    <mergeCell ref="B40:B43"/>
    <mergeCell ref="D40:D43"/>
    <mergeCell ref="E40:E43"/>
    <mergeCell ref="F40:F43"/>
    <mergeCell ref="G40:G43"/>
    <mergeCell ref="H40:H43"/>
    <mergeCell ref="I40:I43"/>
    <mergeCell ref="J40:J43"/>
    <mergeCell ref="K40:K43"/>
    <mergeCell ref="L40:L43"/>
    <mergeCell ref="M40:M43"/>
    <mergeCell ref="M48:M51"/>
    <mergeCell ref="F68:F71"/>
    <mergeCell ref="G68:G71"/>
    <mergeCell ref="I68:I71"/>
    <mergeCell ref="K68:K71"/>
    <mergeCell ref="L68:L71"/>
    <mergeCell ref="M68:M71"/>
    <mergeCell ref="J68:J71"/>
    <mergeCell ref="P64:P67"/>
    <mergeCell ref="Q64:Q67"/>
    <mergeCell ref="R64:R67"/>
    <mergeCell ref="S64:S67"/>
    <mergeCell ref="T64:T67"/>
    <mergeCell ref="U64:U67"/>
    <mergeCell ref="H68:H71"/>
    <mergeCell ref="B44:B47"/>
    <mergeCell ref="D44:D47"/>
    <mergeCell ref="E44:E47"/>
    <mergeCell ref="F44:F47"/>
    <mergeCell ref="G44:G47"/>
    <mergeCell ref="H44:H47"/>
    <mergeCell ref="I44:I47"/>
    <mergeCell ref="J44:J47"/>
    <mergeCell ref="K44:K47"/>
    <mergeCell ref="L44:L47"/>
    <mergeCell ref="M44:M47"/>
    <mergeCell ref="B48:B51"/>
    <mergeCell ref="D48:D51"/>
    <mergeCell ref="E48:E51"/>
    <mergeCell ref="B52:B55"/>
    <mergeCell ref="D52:D55"/>
    <mergeCell ref="E52:E55"/>
    <mergeCell ref="F52:F55"/>
    <mergeCell ref="AE96:AE99"/>
    <mergeCell ref="N80:N83"/>
    <mergeCell ref="AE92:AE95"/>
    <mergeCell ref="X92:X95"/>
    <mergeCell ref="W84:W87"/>
    <mergeCell ref="X84:X87"/>
    <mergeCell ref="Y84:Y87"/>
    <mergeCell ref="Z84:Z87"/>
    <mergeCell ref="AA84:AA87"/>
    <mergeCell ref="AB84:AB87"/>
    <mergeCell ref="AB88:AB91"/>
    <mergeCell ref="S84:S87"/>
    <mergeCell ref="Q84:Q87"/>
    <mergeCell ref="P96:P99"/>
    <mergeCell ref="Q96:Q99"/>
    <mergeCell ref="R96:R99"/>
    <mergeCell ref="AC80:AC83"/>
    <mergeCell ref="Y80:Y83"/>
    <mergeCell ref="Z80:Z83"/>
    <mergeCell ref="S88:S91"/>
    <mergeCell ref="X88:X91"/>
    <mergeCell ref="N88:N91"/>
    <mergeCell ref="X96:X99"/>
    <mergeCell ref="P84:P87"/>
    <mergeCell ref="U84:U87"/>
    <mergeCell ref="B60:B63"/>
    <mergeCell ref="D60:D63"/>
    <mergeCell ref="E60:E63"/>
    <mergeCell ref="F60:F63"/>
    <mergeCell ref="G60:G63"/>
    <mergeCell ref="M60:M63"/>
    <mergeCell ref="R60:R63"/>
    <mergeCell ref="B76:B79"/>
    <mergeCell ref="J84:J87"/>
    <mergeCell ref="B64:B67"/>
    <mergeCell ref="D64:D67"/>
    <mergeCell ref="E64:E67"/>
    <mergeCell ref="F64:F67"/>
    <mergeCell ref="G64:G67"/>
    <mergeCell ref="H64:H67"/>
    <mergeCell ref="I64:I67"/>
    <mergeCell ref="J64:J67"/>
    <mergeCell ref="K64:K67"/>
    <mergeCell ref="L64:L67"/>
    <mergeCell ref="M64:M67"/>
    <mergeCell ref="N64:N67"/>
    <mergeCell ref="O64:O67"/>
    <mergeCell ref="M72:M75"/>
    <mergeCell ref="B80:B83"/>
    <mergeCell ref="D80:D83"/>
    <mergeCell ref="E80:E83"/>
    <mergeCell ref="F80:F83"/>
    <mergeCell ref="G80:G83"/>
    <mergeCell ref="H80:H83"/>
    <mergeCell ref="I80:I83"/>
    <mergeCell ref="J80:J83"/>
    <mergeCell ref="K80:K83"/>
    <mergeCell ref="B104:B107"/>
    <mergeCell ref="D104:D107"/>
    <mergeCell ref="AD68:AD71"/>
    <mergeCell ref="U80:U83"/>
    <mergeCell ref="V80:V83"/>
    <mergeCell ref="W80:W83"/>
    <mergeCell ref="X80:X83"/>
    <mergeCell ref="B100:B103"/>
    <mergeCell ref="D100:D103"/>
    <mergeCell ref="E100:E103"/>
    <mergeCell ref="E96:E99"/>
    <mergeCell ref="F96:F99"/>
    <mergeCell ref="G96:G99"/>
    <mergeCell ref="H96:H99"/>
    <mergeCell ref="I96:I99"/>
    <mergeCell ref="J96:J99"/>
    <mergeCell ref="K96:K99"/>
    <mergeCell ref="L96:L99"/>
    <mergeCell ref="M96:M99"/>
    <mergeCell ref="O96:O99"/>
    <mergeCell ref="O68:O71"/>
    <mergeCell ref="P68:P71"/>
    <mergeCell ref="Q68:Q71"/>
    <mergeCell ref="R68:R71"/>
    <mergeCell ref="S68:S71"/>
    <mergeCell ref="T68:T71"/>
    <mergeCell ref="N68:N71"/>
    <mergeCell ref="U68:U71"/>
    <mergeCell ref="V68:V71"/>
    <mergeCell ref="B68:B71"/>
    <mergeCell ref="D68:D71"/>
    <mergeCell ref="E68:E71"/>
    <mergeCell ref="X124:X127"/>
    <mergeCell ref="Z124:Z127"/>
    <mergeCell ref="AA124:AA127"/>
    <mergeCell ref="AB124:AB127"/>
    <mergeCell ref="AC124:AC127"/>
    <mergeCell ref="B108:B111"/>
    <mergeCell ref="D108:D111"/>
    <mergeCell ref="E108:E111"/>
    <mergeCell ref="F108:F111"/>
    <mergeCell ref="G108:G111"/>
    <mergeCell ref="H108:H111"/>
    <mergeCell ref="I108:I111"/>
    <mergeCell ref="J108:J111"/>
    <mergeCell ref="K108:K111"/>
    <mergeCell ref="L108:L111"/>
    <mergeCell ref="M108:M111"/>
    <mergeCell ref="O108:O111"/>
    <mergeCell ref="Q108:Q111"/>
    <mergeCell ref="B124:B127"/>
    <mergeCell ref="D124:D127"/>
    <mergeCell ref="E124:E127"/>
    <mergeCell ref="B120:B123"/>
    <mergeCell ref="B116:B119"/>
    <mergeCell ref="D116:D119"/>
    <mergeCell ref="E116:E119"/>
    <mergeCell ref="F116:F119"/>
    <mergeCell ref="M116:M119"/>
    <mergeCell ref="O116:O119"/>
    <mergeCell ref="P116:P119"/>
    <mergeCell ref="L124:L127"/>
    <mergeCell ref="D120:D123"/>
    <mergeCell ref="E120:E123"/>
    <mergeCell ref="B136:B139"/>
    <mergeCell ref="D136:D139"/>
    <mergeCell ref="E136:E139"/>
    <mergeCell ref="AC136:AC139"/>
    <mergeCell ref="AD136:AD139"/>
    <mergeCell ref="AE136:AE139"/>
    <mergeCell ref="AF136:AF139"/>
    <mergeCell ref="AG136:AG139"/>
    <mergeCell ref="AH136:AH139"/>
    <mergeCell ref="AI136:AI139"/>
    <mergeCell ref="AJ136:AJ139"/>
    <mergeCell ref="AC140:AC143"/>
    <mergeCell ref="AD140:AD143"/>
    <mergeCell ref="AE140:AE143"/>
    <mergeCell ref="AF140:AF143"/>
    <mergeCell ref="AG140:AG143"/>
    <mergeCell ref="AH140:AH143"/>
    <mergeCell ref="AI140:AI143"/>
    <mergeCell ref="K140:K143"/>
    <mergeCell ref="L140:L143"/>
    <mergeCell ref="M140:M143"/>
    <mergeCell ref="F140:F143"/>
    <mergeCell ref="G140:G143"/>
    <mergeCell ref="S136:S139"/>
    <mergeCell ref="N136:N139"/>
    <mergeCell ref="U140:U143"/>
    <mergeCell ref="AJ140:AJ143"/>
    <mergeCell ref="T136:T139"/>
    <mergeCell ref="T140:T143"/>
    <mergeCell ref="W164:W167"/>
    <mergeCell ref="X164:X167"/>
    <mergeCell ref="CM168:CM171"/>
    <mergeCell ref="AJ160:AJ163"/>
    <mergeCell ref="BC184:BC187"/>
    <mergeCell ref="BD184:BD187"/>
    <mergeCell ref="BV184:BV187"/>
    <mergeCell ref="CM184:CM187"/>
    <mergeCell ref="BC188:BC191"/>
    <mergeCell ref="BD188:BD191"/>
    <mergeCell ref="BD156:BD159"/>
    <mergeCell ref="AE156:AE159"/>
    <mergeCell ref="BC180:BC183"/>
    <mergeCell ref="BD180:BD183"/>
    <mergeCell ref="BC168:BC171"/>
    <mergeCell ref="BB164:BB167"/>
    <mergeCell ref="X188:X191"/>
    <mergeCell ref="Y188:Y191"/>
    <mergeCell ref="AG168:AG171"/>
    <mergeCell ref="BB156:BB159"/>
    <mergeCell ref="BC156:BC159"/>
    <mergeCell ref="BV168:BV171"/>
    <mergeCell ref="X172:X175"/>
    <mergeCell ref="Y172:Y175"/>
    <mergeCell ref="Z172:Z175"/>
    <mergeCell ref="AA172:AA175"/>
    <mergeCell ref="AB172:AB175"/>
    <mergeCell ref="AD156:AD159"/>
    <mergeCell ref="O196:O199"/>
    <mergeCell ref="P196:P199"/>
    <mergeCell ref="K172:K175"/>
    <mergeCell ref="L172:L175"/>
    <mergeCell ref="M172:M175"/>
    <mergeCell ref="B172:B175"/>
    <mergeCell ref="AE160:AE163"/>
    <mergeCell ref="AF160:AF163"/>
    <mergeCell ref="D172:D175"/>
    <mergeCell ref="E172:E175"/>
    <mergeCell ref="W172:W175"/>
    <mergeCell ref="R164:R167"/>
    <mergeCell ref="S164:S167"/>
    <mergeCell ref="M168:M171"/>
    <mergeCell ref="O168:O171"/>
    <mergeCell ref="P168:P171"/>
    <mergeCell ref="Q168:Q171"/>
    <mergeCell ref="R168:R171"/>
    <mergeCell ref="B164:B167"/>
    <mergeCell ref="D164:D167"/>
    <mergeCell ref="E164:E167"/>
    <mergeCell ref="F164:F167"/>
    <mergeCell ref="G164:G167"/>
    <mergeCell ref="M164:M167"/>
    <mergeCell ref="O164:O167"/>
    <mergeCell ref="P164:P167"/>
    <mergeCell ref="Q164:Q167"/>
    <mergeCell ref="V176:V179"/>
    <mergeCell ref="W176:W179"/>
    <mergeCell ref="X176:X179"/>
    <mergeCell ref="U164:U167"/>
    <mergeCell ref="V164:V167"/>
    <mergeCell ref="AD164:AD167"/>
    <mergeCell ref="AE164:AE167"/>
    <mergeCell ref="AF168:AF171"/>
    <mergeCell ref="N184:N187"/>
    <mergeCell ref="O184:O187"/>
    <mergeCell ref="P184:P187"/>
    <mergeCell ref="Q184:Q187"/>
    <mergeCell ref="W188:W191"/>
    <mergeCell ref="F168:F171"/>
    <mergeCell ref="AC168:AC171"/>
    <mergeCell ref="AD168:AD171"/>
    <mergeCell ref="AE168:AE171"/>
    <mergeCell ref="Q180:Q183"/>
    <mergeCell ref="G148:G151"/>
    <mergeCell ref="K168:K171"/>
    <mergeCell ref="L168:L171"/>
    <mergeCell ref="O160:O163"/>
    <mergeCell ref="P160:P163"/>
    <mergeCell ref="Q160:Q163"/>
    <mergeCell ref="R160:R163"/>
    <mergeCell ref="S160:S163"/>
    <mergeCell ref="G172:G175"/>
    <mergeCell ref="H172:H175"/>
    <mergeCell ref="I172:I175"/>
    <mergeCell ref="J172:J175"/>
    <mergeCell ref="O172:O175"/>
    <mergeCell ref="P172:P175"/>
    <mergeCell ref="Q172:Q175"/>
    <mergeCell ref="R172:R175"/>
    <mergeCell ref="S172:S175"/>
    <mergeCell ref="L152:L155"/>
    <mergeCell ref="AC148:AC151"/>
    <mergeCell ref="AJ224:AJ227"/>
    <mergeCell ref="AK200:AK203"/>
    <mergeCell ref="BB200:BB203"/>
    <mergeCell ref="BB152:BB155"/>
    <mergeCell ref="AK156:AK159"/>
    <mergeCell ref="AG172:AG175"/>
    <mergeCell ref="AH172:AH175"/>
    <mergeCell ref="AI172:AI175"/>
    <mergeCell ref="AJ172:AJ175"/>
    <mergeCell ref="AK172:AK175"/>
    <mergeCell ref="BB172:BB175"/>
    <mergeCell ref="AJ156:AJ159"/>
    <mergeCell ref="AI216:AI219"/>
    <mergeCell ref="AJ216:AJ219"/>
    <mergeCell ref="AK216:AK219"/>
    <mergeCell ref="AJ184:AJ187"/>
    <mergeCell ref="AK184:AK187"/>
    <mergeCell ref="BB184:BB187"/>
    <mergeCell ref="AK192:AK195"/>
    <mergeCell ref="BB168:BB171"/>
    <mergeCell ref="BB192:BB195"/>
    <mergeCell ref="AI192:AI195"/>
    <mergeCell ref="B148:B151"/>
    <mergeCell ref="D148:D151"/>
    <mergeCell ref="E148:E151"/>
    <mergeCell ref="F148:F151"/>
    <mergeCell ref="H148:H151"/>
    <mergeCell ref="I148:I151"/>
    <mergeCell ref="J148:J151"/>
    <mergeCell ref="K148:K151"/>
    <mergeCell ref="L148:L151"/>
    <mergeCell ref="M148:M151"/>
    <mergeCell ref="O148:O151"/>
    <mergeCell ref="P148:P151"/>
    <mergeCell ref="Q148:Q151"/>
    <mergeCell ref="R148:R151"/>
    <mergeCell ref="S148:S151"/>
    <mergeCell ref="N148:N151"/>
    <mergeCell ref="P180:P183"/>
    <mergeCell ref="B176:B179"/>
    <mergeCell ref="H152:H155"/>
    <mergeCell ref="I152:I155"/>
    <mergeCell ref="J152:J155"/>
    <mergeCell ref="G156:G159"/>
    <mergeCell ref="H156:H159"/>
    <mergeCell ref="I156:I159"/>
    <mergeCell ref="J156:J159"/>
    <mergeCell ref="K156:K159"/>
    <mergeCell ref="L156:L159"/>
    <mergeCell ref="M156:M159"/>
    <mergeCell ref="O156:O159"/>
    <mergeCell ref="P156:P159"/>
    <mergeCell ref="J168:J171"/>
    <mergeCell ref="N172:N175"/>
    <mergeCell ref="E168:E171"/>
    <mergeCell ref="D224:D227"/>
    <mergeCell ref="E224:E227"/>
    <mergeCell ref="N236:N239"/>
    <mergeCell ref="F224:F227"/>
    <mergeCell ref="G224:G227"/>
    <mergeCell ref="H224:H227"/>
    <mergeCell ref="I224:I227"/>
    <mergeCell ref="J224:J227"/>
    <mergeCell ref="K224:K227"/>
    <mergeCell ref="L224:L227"/>
    <mergeCell ref="M224:M227"/>
    <mergeCell ref="O224:O227"/>
    <mergeCell ref="P224:P227"/>
    <mergeCell ref="Q224:Q227"/>
    <mergeCell ref="R224:R227"/>
    <mergeCell ref="S224:S227"/>
    <mergeCell ref="N224:N227"/>
    <mergeCell ref="G192:G195"/>
    <mergeCell ref="H192:H195"/>
    <mergeCell ref="N192:N195"/>
    <mergeCell ref="O180:O183"/>
    <mergeCell ref="N180:N183"/>
    <mergeCell ref="R180:R183"/>
    <mergeCell ref="M184:M187"/>
    <mergeCell ref="G168:G171"/>
    <mergeCell ref="H168:H171"/>
    <mergeCell ref="P204:P207"/>
    <mergeCell ref="Q204:Q207"/>
    <mergeCell ref="R204:R207"/>
    <mergeCell ref="S204:S207"/>
    <mergeCell ref="N204:N207"/>
    <mergeCell ref="BV224:BV227"/>
    <mergeCell ref="CM224:CM227"/>
    <mergeCell ref="B236:B239"/>
    <mergeCell ref="D236:D239"/>
    <mergeCell ref="E236:E239"/>
    <mergeCell ref="F236:F239"/>
    <mergeCell ref="G236:G239"/>
    <mergeCell ref="H236:H239"/>
    <mergeCell ref="I236:I239"/>
    <mergeCell ref="J236:J239"/>
    <mergeCell ref="K236:K239"/>
    <mergeCell ref="L236:L239"/>
    <mergeCell ref="M236:M239"/>
    <mergeCell ref="O236:O239"/>
    <mergeCell ref="P236:P239"/>
    <mergeCell ref="Q236:Q239"/>
    <mergeCell ref="R236:R239"/>
    <mergeCell ref="B232:B235"/>
    <mergeCell ref="D232:D235"/>
    <mergeCell ref="E232:E235"/>
    <mergeCell ref="F232:F235"/>
    <mergeCell ref="G232:G235"/>
    <mergeCell ref="H232:H235"/>
    <mergeCell ref="I232:I235"/>
    <mergeCell ref="J232:J235"/>
    <mergeCell ref="K232:K235"/>
    <mergeCell ref="L232:L235"/>
    <mergeCell ref="M232:M235"/>
    <mergeCell ref="B224:B227"/>
    <mergeCell ref="AG224:AG227"/>
    <mergeCell ref="AH224:AH227"/>
    <mergeCell ref="AI224:AI227"/>
    <mergeCell ref="U236:U239"/>
    <mergeCell ref="V236:V239"/>
    <mergeCell ref="W236:W239"/>
    <mergeCell ref="X236:X239"/>
    <mergeCell ref="AJ236:AJ239"/>
    <mergeCell ref="AK236:AK239"/>
    <mergeCell ref="BC236:BC239"/>
    <mergeCell ref="BD236:BD239"/>
    <mergeCell ref="BV236:BV239"/>
    <mergeCell ref="O232:O235"/>
    <mergeCell ref="P232:P235"/>
    <mergeCell ref="B244:B247"/>
    <mergeCell ref="D244:D247"/>
    <mergeCell ref="E244:E247"/>
    <mergeCell ref="F244:F247"/>
    <mergeCell ref="G244:G247"/>
    <mergeCell ref="H244:H247"/>
    <mergeCell ref="I244:I247"/>
    <mergeCell ref="J244:J247"/>
    <mergeCell ref="K244:K247"/>
    <mergeCell ref="L244:L247"/>
    <mergeCell ref="M244:M247"/>
    <mergeCell ref="O244:O247"/>
    <mergeCell ref="P244:P247"/>
    <mergeCell ref="Q244:Q247"/>
    <mergeCell ref="R244:R247"/>
    <mergeCell ref="S244:S247"/>
    <mergeCell ref="N244:N247"/>
    <mergeCell ref="U244:U247"/>
    <mergeCell ref="V244:V247"/>
    <mergeCell ref="W244:W247"/>
    <mergeCell ref="X244:X247"/>
    <mergeCell ref="AJ244:AJ247"/>
    <mergeCell ref="AK244:AK247"/>
    <mergeCell ref="BB244:BB247"/>
    <mergeCell ref="BC244:BC247"/>
    <mergeCell ref="BD244:BD247"/>
    <mergeCell ref="BV244:BV247"/>
    <mergeCell ref="CM244:CM247"/>
    <mergeCell ref="B248:B251"/>
    <mergeCell ref="D248:D251"/>
    <mergeCell ref="E248:E251"/>
    <mergeCell ref="F248:F251"/>
    <mergeCell ref="G248:G251"/>
    <mergeCell ref="H248:H251"/>
    <mergeCell ref="I248:I251"/>
    <mergeCell ref="J248:J251"/>
    <mergeCell ref="K248:K251"/>
    <mergeCell ref="L248:L251"/>
    <mergeCell ref="M248:M251"/>
    <mergeCell ref="O248:O251"/>
    <mergeCell ref="P248:P251"/>
    <mergeCell ref="Q248:Q251"/>
    <mergeCell ref="R248:R251"/>
    <mergeCell ref="S248:S251"/>
    <mergeCell ref="AK248:AK251"/>
    <mergeCell ref="N248:N251"/>
    <mergeCell ref="U248:U251"/>
    <mergeCell ref="V248:V251"/>
    <mergeCell ref="W248:W251"/>
    <mergeCell ref="AJ248:AJ251"/>
    <mergeCell ref="AA244:AA247"/>
    <mergeCell ref="AB244:AB247"/>
    <mergeCell ref="AI244:AI247"/>
    <mergeCell ref="B276:B279"/>
    <mergeCell ref="D276:D279"/>
    <mergeCell ref="E276:E279"/>
    <mergeCell ref="F276:F279"/>
    <mergeCell ref="G276:G279"/>
    <mergeCell ref="H276:H279"/>
    <mergeCell ref="I276:I279"/>
    <mergeCell ref="P300:P303"/>
    <mergeCell ref="B308:B311"/>
    <mergeCell ref="D308:D311"/>
    <mergeCell ref="E308:E311"/>
    <mergeCell ref="F308:F311"/>
    <mergeCell ref="G308:G311"/>
    <mergeCell ref="H308:H311"/>
    <mergeCell ref="I308:I311"/>
    <mergeCell ref="J308:J311"/>
    <mergeCell ref="K308:K311"/>
    <mergeCell ref="L308:L311"/>
    <mergeCell ref="M308:M311"/>
    <mergeCell ref="O308:O311"/>
    <mergeCell ref="P308:P311"/>
    <mergeCell ref="B304:B307"/>
    <mergeCell ref="D304:D307"/>
    <mergeCell ref="E304:E307"/>
    <mergeCell ref="F304:F307"/>
    <mergeCell ref="G304:G307"/>
    <mergeCell ref="H304:H307"/>
    <mergeCell ref="I304:I307"/>
    <mergeCell ref="J304:J307"/>
    <mergeCell ref="K304:K307"/>
    <mergeCell ref="L304:L307"/>
    <mergeCell ref="M304:M307"/>
    <mergeCell ref="B320:B323"/>
    <mergeCell ref="D320:D323"/>
    <mergeCell ref="E320:E323"/>
    <mergeCell ref="F320:F323"/>
    <mergeCell ref="G320:G323"/>
    <mergeCell ref="H320:H323"/>
    <mergeCell ref="I320:I323"/>
    <mergeCell ref="J320:J323"/>
    <mergeCell ref="K320:K323"/>
    <mergeCell ref="L320:L323"/>
    <mergeCell ref="M320:M323"/>
    <mergeCell ref="O320:O323"/>
    <mergeCell ref="P320:P323"/>
    <mergeCell ref="Q320:Q323"/>
    <mergeCell ref="R320:R323"/>
    <mergeCell ref="S320:S323"/>
    <mergeCell ref="N320:N323"/>
    <mergeCell ref="B312:B315"/>
    <mergeCell ref="D312:D315"/>
    <mergeCell ref="E312:E315"/>
    <mergeCell ref="F312:F315"/>
    <mergeCell ref="G312:G315"/>
    <mergeCell ref="H312:H315"/>
    <mergeCell ref="I312:I315"/>
    <mergeCell ref="J312:J315"/>
    <mergeCell ref="K312:K315"/>
    <mergeCell ref="L312:L315"/>
    <mergeCell ref="BC324:BC327"/>
    <mergeCell ref="BD324:BD327"/>
    <mergeCell ref="M312:M315"/>
    <mergeCell ref="O312:O315"/>
    <mergeCell ref="P312:P315"/>
    <mergeCell ref="B324:B327"/>
    <mergeCell ref="D324:D327"/>
    <mergeCell ref="E324:E327"/>
    <mergeCell ref="F324:F327"/>
    <mergeCell ref="G324:G327"/>
    <mergeCell ref="H324:H327"/>
    <mergeCell ref="I324:I327"/>
    <mergeCell ref="J324:J327"/>
    <mergeCell ref="K324:K327"/>
    <mergeCell ref="L324:L327"/>
    <mergeCell ref="M324:M327"/>
    <mergeCell ref="O324:O327"/>
    <mergeCell ref="P324:P327"/>
    <mergeCell ref="Q324:Q327"/>
    <mergeCell ref="AA320:AA323"/>
    <mergeCell ref="B316:B319"/>
    <mergeCell ref="D316:D319"/>
    <mergeCell ref="E316:E319"/>
    <mergeCell ref="F316:F319"/>
    <mergeCell ref="G316:G319"/>
    <mergeCell ref="H316:H319"/>
    <mergeCell ref="I316:I319"/>
    <mergeCell ref="J316:J319"/>
    <mergeCell ref="T320:T323"/>
    <mergeCell ref="CM324:CM327"/>
    <mergeCell ref="K332:K335"/>
    <mergeCell ref="L332:L335"/>
    <mergeCell ref="M332:M335"/>
    <mergeCell ref="O332:O335"/>
    <mergeCell ref="P332:P335"/>
    <mergeCell ref="Q332:Q335"/>
    <mergeCell ref="R332:R335"/>
    <mergeCell ref="S332:S335"/>
    <mergeCell ref="N332:N335"/>
    <mergeCell ref="U332:U335"/>
    <mergeCell ref="V332:V335"/>
    <mergeCell ref="W332:W335"/>
    <mergeCell ref="X332:X335"/>
    <mergeCell ref="Y332:Y335"/>
    <mergeCell ref="AD332:AD335"/>
    <mergeCell ref="BC332:BC335"/>
    <mergeCell ref="R324:R327"/>
    <mergeCell ref="S324:S327"/>
    <mergeCell ref="W324:W327"/>
    <mergeCell ref="X324:X327"/>
    <mergeCell ref="Y324:Y327"/>
    <mergeCell ref="Z324:Z327"/>
    <mergeCell ref="AA324:AA327"/>
    <mergeCell ref="AB324:AB327"/>
    <mergeCell ref="AD324:AD327"/>
    <mergeCell ref="AH324:AH327"/>
    <mergeCell ref="AI324:AI327"/>
    <mergeCell ref="AJ324:AJ327"/>
    <mergeCell ref="AK324:AK327"/>
    <mergeCell ref="D348:D351"/>
    <mergeCell ref="E348:E351"/>
    <mergeCell ref="F348:F351"/>
    <mergeCell ref="G348:G351"/>
    <mergeCell ref="H348:H351"/>
    <mergeCell ref="I348:I351"/>
    <mergeCell ref="J348:J351"/>
    <mergeCell ref="K348:K351"/>
    <mergeCell ref="L348:L351"/>
    <mergeCell ref="M348:M351"/>
    <mergeCell ref="O348:O351"/>
    <mergeCell ref="P348:P351"/>
    <mergeCell ref="Q348:Q351"/>
    <mergeCell ref="R348:R351"/>
    <mergeCell ref="S348:S351"/>
    <mergeCell ref="N348:N351"/>
    <mergeCell ref="S340:S343"/>
    <mergeCell ref="H328:H331"/>
    <mergeCell ref="Z344:Z347"/>
    <mergeCell ref="AA344:AA347"/>
    <mergeCell ref="W348:W351"/>
    <mergeCell ref="X348:X351"/>
    <mergeCell ref="Y340:Y343"/>
    <mergeCell ref="Z340:Z343"/>
    <mergeCell ref="W340:W343"/>
    <mergeCell ref="J328:J331"/>
    <mergeCell ref="L328:L331"/>
    <mergeCell ref="E352:E355"/>
    <mergeCell ref="B356:B359"/>
    <mergeCell ref="D356:D359"/>
    <mergeCell ref="E356:E359"/>
    <mergeCell ref="F356:F359"/>
    <mergeCell ref="G356:G359"/>
    <mergeCell ref="H356:H359"/>
    <mergeCell ref="I356:I359"/>
    <mergeCell ref="J356:J359"/>
    <mergeCell ref="K356:K359"/>
    <mergeCell ref="L356:L359"/>
    <mergeCell ref="M356:M359"/>
    <mergeCell ref="O356:O359"/>
    <mergeCell ref="P356:P359"/>
    <mergeCell ref="Q356:Q359"/>
    <mergeCell ref="R356:R359"/>
    <mergeCell ref="S356:S359"/>
    <mergeCell ref="N356:N359"/>
    <mergeCell ref="B352:B355"/>
    <mergeCell ref="D352:D355"/>
    <mergeCell ref="CM356:CM359"/>
    <mergeCell ref="B360:B363"/>
    <mergeCell ref="D360:D363"/>
    <mergeCell ref="E360:E363"/>
    <mergeCell ref="F360:F363"/>
    <mergeCell ref="G360:G363"/>
    <mergeCell ref="H360:H363"/>
    <mergeCell ref="I360:I363"/>
    <mergeCell ref="J360:J363"/>
    <mergeCell ref="K360:K363"/>
    <mergeCell ref="L360:L363"/>
    <mergeCell ref="M360:M363"/>
    <mergeCell ref="O360:O363"/>
    <mergeCell ref="P360:P363"/>
    <mergeCell ref="Q360:Q363"/>
    <mergeCell ref="R360:R363"/>
    <mergeCell ref="S360:S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I360:AI363"/>
    <mergeCell ref="N360:N363"/>
    <mergeCell ref="BV360:BV363"/>
    <mergeCell ref="U372:U375"/>
    <mergeCell ref="V372:V375"/>
    <mergeCell ref="W372:W375"/>
    <mergeCell ref="X372:X375"/>
    <mergeCell ref="Y372:Y375"/>
    <mergeCell ref="B368:B371"/>
    <mergeCell ref="D368:D371"/>
    <mergeCell ref="E368:E371"/>
    <mergeCell ref="F368:F371"/>
    <mergeCell ref="G368:G371"/>
    <mergeCell ref="H368:H371"/>
    <mergeCell ref="I368:I371"/>
    <mergeCell ref="J368:J371"/>
    <mergeCell ref="K368:K371"/>
    <mergeCell ref="L368:L371"/>
    <mergeCell ref="M368:M371"/>
    <mergeCell ref="O368:O371"/>
    <mergeCell ref="P368:P371"/>
    <mergeCell ref="Q368:Q371"/>
    <mergeCell ref="R368:R371"/>
    <mergeCell ref="S368:S371"/>
    <mergeCell ref="N368:N371"/>
    <mergeCell ref="U368:U371"/>
    <mergeCell ref="V368:V371"/>
    <mergeCell ref="W368:W371"/>
    <mergeCell ref="X368:X371"/>
    <mergeCell ref="Y368:Y371"/>
    <mergeCell ref="Z368:Z371"/>
    <mergeCell ref="AA368:AA371"/>
    <mergeCell ref="BD368:BD371"/>
    <mergeCell ref="BV368:BV371"/>
    <mergeCell ref="CM368:CM371"/>
    <mergeCell ref="B372:B375"/>
    <mergeCell ref="D372:D375"/>
    <mergeCell ref="E372:E375"/>
    <mergeCell ref="F372:F375"/>
    <mergeCell ref="G372:G375"/>
    <mergeCell ref="H372:H375"/>
    <mergeCell ref="I372:I375"/>
    <mergeCell ref="J372:J375"/>
    <mergeCell ref="K372:K375"/>
    <mergeCell ref="L372:L375"/>
    <mergeCell ref="M372:M375"/>
    <mergeCell ref="O372:O375"/>
    <mergeCell ref="P372:P375"/>
    <mergeCell ref="Q372:Q375"/>
    <mergeCell ref="R372:R375"/>
    <mergeCell ref="S372:S375"/>
    <mergeCell ref="N372:N375"/>
    <mergeCell ref="BV372:BV375"/>
    <mergeCell ref="Z372:Z375"/>
    <mergeCell ref="AA372:AA375"/>
    <mergeCell ref="AB372:AB375"/>
    <mergeCell ref="AC372:AC375"/>
    <mergeCell ref="AD372:AD375"/>
    <mergeCell ref="AE372:AE375"/>
    <mergeCell ref="AF372:AF375"/>
    <mergeCell ref="BD372:BD375"/>
    <mergeCell ref="CM372:CM375"/>
    <mergeCell ref="BV412:BV415"/>
    <mergeCell ref="CM412:CM415"/>
    <mergeCell ref="Z412:Z415"/>
    <mergeCell ref="AA412:AA415"/>
    <mergeCell ref="AB412:AB415"/>
    <mergeCell ref="AC412:AC415"/>
    <mergeCell ref="AD412:AD415"/>
    <mergeCell ref="AE412:AE415"/>
    <mergeCell ref="AG380:AG383"/>
    <mergeCell ref="BC380:BC383"/>
    <mergeCell ref="BD380:BD383"/>
    <mergeCell ref="CM380:CM383"/>
    <mergeCell ref="BV380:BV383"/>
    <mergeCell ref="AD376:AD379"/>
    <mergeCell ref="AE376:AE379"/>
    <mergeCell ref="AF376:AF379"/>
    <mergeCell ref="AG376:AG379"/>
    <mergeCell ref="AF396:AF399"/>
    <mergeCell ref="BB408:BB411"/>
    <mergeCell ref="BV408:BV411"/>
    <mergeCell ref="AG384:AG387"/>
    <mergeCell ref="BC412:BC415"/>
    <mergeCell ref="BD412:BD415"/>
    <mergeCell ref="AG396:AG399"/>
    <mergeCell ref="AD396:AD399"/>
    <mergeCell ref="AE396:AE399"/>
    <mergeCell ref="AJ408:AJ411"/>
    <mergeCell ref="BB384:BB387"/>
    <mergeCell ref="BV400:BV403"/>
    <mergeCell ref="BD416:BD419"/>
    <mergeCell ref="BV416:BV419"/>
    <mergeCell ref="H408:H411"/>
    <mergeCell ref="R408:R411"/>
    <mergeCell ref="S408:S411"/>
    <mergeCell ref="S412:S415"/>
    <mergeCell ref="N412:N415"/>
    <mergeCell ref="B412:B415"/>
    <mergeCell ref="D412:D415"/>
    <mergeCell ref="E412:E415"/>
    <mergeCell ref="F412:F415"/>
    <mergeCell ref="K416:K419"/>
    <mergeCell ref="L416:L419"/>
    <mergeCell ref="M416:M419"/>
    <mergeCell ref="O416:O419"/>
    <mergeCell ref="P416:P419"/>
    <mergeCell ref="Q416:Q419"/>
    <mergeCell ref="R416:R419"/>
    <mergeCell ref="S416:S419"/>
    <mergeCell ref="BC408:BC411"/>
    <mergeCell ref="B408:B411"/>
    <mergeCell ref="U412:U415"/>
    <mergeCell ref="V412:V415"/>
    <mergeCell ref="W412:W415"/>
    <mergeCell ref="T412:T415"/>
    <mergeCell ref="G412:G415"/>
    <mergeCell ref="E408:E411"/>
    <mergeCell ref="F408:F411"/>
    <mergeCell ref="G408:G411"/>
    <mergeCell ref="O380:O383"/>
    <mergeCell ref="U408:U411"/>
    <mergeCell ref="P380:P383"/>
    <mergeCell ref="Q380:Q383"/>
    <mergeCell ref="R380:R383"/>
    <mergeCell ref="S380:S383"/>
    <mergeCell ref="N380:N383"/>
    <mergeCell ref="W380:W383"/>
    <mergeCell ref="W400:W403"/>
    <mergeCell ref="B380:B383"/>
    <mergeCell ref="D380:D383"/>
    <mergeCell ref="E380:E383"/>
    <mergeCell ref="L384:L387"/>
    <mergeCell ref="S396:S399"/>
    <mergeCell ref="W396:W399"/>
    <mergeCell ref="J384:J387"/>
    <mergeCell ref="I384:I387"/>
    <mergeCell ref="K384:K387"/>
    <mergeCell ref="R396:R399"/>
    <mergeCell ref="V380:V383"/>
    <mergeCell ref="T384:T387"/>
    <mergeCell ref="T380:T383"/>
    <mergeCell ref="P384:P387"/>
    <mergeCell ref="R384:R387"/>
    <mergeCell ref="B384:B387"/>
    <mergeCell ref="D384:D387"/>
    <mergeCell ref="E384:E387"/>
    <mergeCell ref="F384:F387"/>
    <mergeCell ref="G384:G387"/>
    <mergeCell ref="F380:F383"/>
    <mergeCell ref="G380:G383"/>
    <mergeCell ref="H380:H383"/>
    <mergeCell ref="I380:I383"/>
    <mergeCell ref="J380:J383"/>
    <mergeCell ref="K380:K383"/>
    <mergeCell ref="L380:L383"/>
    <mergeCell ref="M380:M383"/>
    <mergeCell ref="AD420:AD423"/>
    <mergeCell ref="X380:X383"/>
    <mergeCell ref="Y380:Y383"/>
    <mergeCell ref="Z380:Z383"/>
    <mergeCell ref="AA380:AA383"/>
    <mergeCell ref="AB380:AB383"/>
    <mergeCell ref="AC380:AC383"/>
    <mergeCell ref="AD380:AD383"/>
    <mergeCell ref="U380:U383"/>
    <mergeCell ref="AD384:AD387"/>
    <mergeCell ref="Z396:Z399"/>
    <mergeCell ref="AB396:AB399"/>
    <mergeCell ref="AA396:AA399"/>
    <mergeCell ref="AB408:AB411"/>
    <mergeCell ref="H412:H415"/>
    <mergeCell ref="I412:I415"/>
    <mergeCell ref="J412:J415"/>
    <mergeCell ref="K412:K415"/>
    <mergeCell ref="L412:L415"/>
    <mergeCell ref="M412:M415"/>
    <mergeCell ref="O412:O415"/>
    <mergeCell ref="P412:P415"/>
    <mergeCell ref="Q412:Q415"/>
    <mergeCell ref="R412:R415"/>
    <mergeCell ref="CM416:CM419"/>
    <mergeCell ref="N416:N419"/>
    <mergeCell ref="U416:U419"/>
    <mergeCell ref="V416:V419"/>
    <mergeCell ref="W416:W419"/>
    <mergeCell ref="X416:X419"/>
    <mergeCell ref="Y416:Y419"/>
    <mergeCell ref="Z416:Z419"/>
    <mergeCell ref="AA416:AA419"/>
    <mergeCell ref="AK416:AK419"/>
    <mergeCell ref="BB416:BB419"/>
    <mergeCell ref="AB416:AB419"/>
    <mergeCell ref="AC416:AC419"/>
    <mergeCell ref="AD416:AD419"/>
    <mergeCell ref="AE416:AE419"/>
    <mergeCell ref="AF416:AF419"/>
    <mergeCell ref="AG416:AG419"/>
    <mergeCell ref="AH416:AH419"/>
    <mergeCell ref="AI416:AI419"/>
    <mergeCell ref="BC416:BC419"/>
    <mergeCell ref="T416:T419"/>
    <mergeCell ref="AI400:AI403"/>
    <mergeCell ref="AJ400:AJ403"/>
    <mergeCell ref="AK400:AK403"/>
    <mergeCell ref="BB400:BB403"/>
    <mergeCell ref="BC400:BC403"/>
    <mergeCell ref="W420:W423"/>
    <mergeCell ref="B428:B431"/>
    <mergeCell ref="D428:D431"/>
    <mergeCell ref="W428:W431"/>
    <mergeCell ref="N420:N423"/>
    <mergeCell ref="U420:U423"/>
    <mergeCell ref="V420:V423"/>
    <mergeCell ref="F424:F427"/>
    <mergeCell ref="B416:B419"/>
    <mergeCell ref="D416:D419"/>
    <mergeCell ref="E416:E419"/>
    <mergeCell ref="F416:F419"/>
    <mergeCell ref="G416:G419"/>
    <mergeCell ref="H416:H419"/>
    <mergeCell ref="I416:I419"/>
    <mergeCell ref="J416:J419"/>
    <mergeCell ref="BC420:BC423"/>
    <mergeCell ref="AJ416:AJ419"/>
    <mergeCell ref="F420:F423"/>
    <mergeCell ref="G420:G423"/>
    <mergeCell ref="H420:H423"/>
    <mergeCell ref="I420:I423"/>
    <mergeCell ref="J420:J423"/>
    <mergeCell ref="K420:K423"/>
    <mergeCell ref="L420:L423"/>
    <mergeCell ref="S420:S423"/>
    <mergeCell ref="D408:D411"/>
    <mergeCell ref="L464:L467"/>
    <mergeCell ref="M464:M467"/>
    <mergeCell ref="O464:O467"/>
    <mergeCell ref="B420:B423"/>
    <mergeCell ref="D420:D423"/>
    <mergeCell ref="E420:E423"/>
    <mergeCell ref="H428:H431"/>
    <mergeCell ref="I428:I431"/>
    <mergeCell ref="J428:J431"/>
    <mergeCell ref="K428:K431"/>
    <mergeCell ref="L428:L431"/>
    <mergeCell ref="M428:M431"/>
    <mergeCell ref="O428:O431"/>
    <mergeCell ref="P428:P431"/>
    <mergeCell ref="Q428:Q431"/>
    <mergeCell ref="R428:R431"/>
    <mergeCell ref="N428:N431"/>
    <mergeCell ref="M420:M423"/>
    <mergeCell ref="O420:O423"/>
    <mergeCell ref="P420:P423"/>
    <mergeCell ref="Q420:Q423"/>
    <mergeCell ref="R420:R423"/>
    <mergeCell ref="G456:G459"/>
    <mergeCell ref="N432:N435"/>
    <mergeCell ref="M444:M447"/>
    <mergeCell ref="O444:O447"/>
    <mergeCell ref="H448:H451"/>
    <mergeCell ref="I448:I451"/>
    <mergeCell ref="J448:J451"/>
    <mergeCell ref="K448:K451"/>
    <mergeCell ref="L448:L451"/>
    <mergeCell ref="M448:M451"/>
    <mergeCell ref="B424:B427"/>
    <mergeCell ref="D424:D427"/>
    <mergeCell ref="E424:E427"/>
    <mergeCell ref="J484:J487"/>
    <mergeCell ref="K484:K487"/>
    <mergeCell ref="L484:L487"/>
    <mergeCell ref="M484:M487"/>
    <mergeCell ref="O484:O487"/>
    <mergeCell ref="B432:B435"/>
    <mergeCell ref="D432:D435"/>
    <mergeCell ref="E432:E435"/>
    <mergeCell ref="F432:F435"/>
    <mergeCell ref="G432:G435"/>
    <mergeCell ref="H432:H435"/>
    <mergeCell ref="I432:I435"/>
    <mergeCell ref="J432:J435"/>
    <mergeCell ref="G424:G427"/>
    <mergeCell ref="E428:E431"/>
    <mergeCell ref="F428:F431"/>
    <mergeCell ref="G428:G431"/>
    <mergeCell ref="B464:B467"/>
    <mergeCell ref="D464:D467"/>
    <mergeCell ref="E464:E467"/>
    <mergeCell ref="F464:F467"/>
    <mergeCell ref="G464:G467"/>
    <mergeCell ref="H464:H467"/>
    <mergeCell ref="I464:I467"/>
    <mergeCell ref="J464:J467"/>
    <mergeCell ref="K464:K467"/>
    <mergeCell ref="H424:H427"/>
    <mergeCell ref="I424:I427"/>
    <mergeCell ref="J424:J427"/>
    <mergeCell ref="K424:K427"/>
    <mergeCell ref="L424:L427"/>
    <mergeCell ref="M424:M427"/>
    <mergeCell ref="O424:O427"/>
    <mergeCell ref="Z444:Z447"/>
    <mergeCell ref="R448:R451"/>
    <mergeCell ref="S448:S451"/>
    <mergeCell ref="P464:P467"/>
    <mergeCell ref="Q464:Q467"/>
    <mergeCell ref="R464:R467"/>
    <mergeCell ref="S464:S467"/>
    <mergeCell ref="N464:N467"/>
    <mergeCell ref="O432:O435"/>
    <mergeCell ref="P432:P435"/>
    <mergeCell ref="Q432:Q435"/>
    <mergeCell ref="R432:R435"/>
    <mergeCell ref="T448:T451"/>
    <mergeCell ref="Q452:Q455"/>
    <mergeCell ref="R452:R455"/>
    <mergeCell ref="S452:S455"/>
    <mergeCell ref="N452:N455"/>
    <mergeCell ref="U452:U455"/>
    <mergeCell ref="T456:T459"/>
    <mergeCell ref="Y444:Y447"/>
    <mergeCell ref="W436:W439"/>
    <mergeCell ref="X436:X439"/>
    <mergeCell ref="Y436:Y439"/>
    <mergeCell ref="Z464:Z467"/>
    <mergeCell ref="Q448:Q451"/>
    <mergeCell ref="P424:P427"/>
    <mergeCell ref="Q424:Q427"/>
    <mergeCell ref="T424:T427"/>
    <mergeCell ref="T420:T423"/>
    <mergeCell ref="R424:R427"/>
    <mergeCell ref="S424:S427"/>
    <mergeCell ref="N424:N427"/>
    <mergeCell ref="AA424:AA427"/>
    <mergeCell ref="Y484:Y487"/>
    <mergeCell ref="Z484:Z487"/>
    <mergeCell ref="X456:X459"/>
    <mergeCell ref="Y456:Y459"/>
    <mergeCell ref="Z456:Z459"/>
    <mergeCell ref="L456:L459"/>
    <mergeCell ref="M456:M459"/>
    <mergeCell ref="O456:O459"/>
    <mergeCell ref="P456:P459"/>
    <mergeCell ref="Q456:Q459"/>
    <mergeCell ref="AA476:AA479"/>
    <mergeCell ref="T476:T479"/>
    <mergeCell ref="Q484:Q487"/>
    <mergeCell ref="W476:W479"/>
    <mergeCell ref="U476:U479"/>
    <mergeCell ref="V476:V479"/>
    <mergeCell ref="X476:X479"/>
    <mergeCell ref="Y476:Y479"/>
    <mergeCell ref="Z476:Z479"/>
    <mergeCell ref="P484:P487"/>
    <mergeCell ref="U480:U483"/>
    <mergeCell ref="Q444:Q447"/>
    <mergeCell ref="R444:R447"/>
    <mergeCell ref="S444:S447"/>
    <mergeCell ref="Y420:Y423"/>
    <mergeCell ref="Z420:Z423"/>
    <mergeCell ref="X428:X431"/>
    <mergeCell ref="AD468:AD471"/>
    <mergeCell ref="AE468:AE471"/>
    <mergeCell ref="AF468:AF471"/>
    <mergeCell ref="AG468:AG471"/>
    <mergeCell ref="AG436:AG439"/>
    <mergeCell ref="BC444:BC447"/>
    <mergeCell ref="BD444:BD447"/>
    <mergeCell ref="BV444:BV447"/>
    <mergeCell ref="BV452:BV455"/>
    <mergeCell ref="BD448:BD451"/>
    <mergeCell ref="BC432:BC435"/>
    <mergeCell ref="AD436:AD439"/>
    <mergeCell ref="AF432:AF435"/>
    <mergeCell ref="AG432:AG435"/>
    <mergeCell ref="W448:W451"/>
    <mergeCell ref="X448:X451"/>
    <mergeCell ref="Y448:Y451"/>
    <mergeCell ref="Z448:Z451"/>
    <mergeCell ref="BC436:BC439"/>
    <mergeCell ref="AC464:AC467"/>
    <mergeCell ref="W432:W435"/>
    <mergeCell ref="W464:W467"/>
    <mergeCell ref="X464:X467"/>
    <mergeCell ref="Y464:Y467"/>
    <mergeCell ref="BB444:BB447"/>
    <mergeCell ref="AI436:AI439"/>
    <mergeCell ref="AF436:AF439"/>
    <mergeCell ref="AC444:AC447"/>
    <mergeCell ref="AD444:AD447"/>
    <mergeCell ref="AE444:AE447"/>
    <mergeCell ref="AF444:AF447"/>
    <mergeCell ref="AG444:AG447"/>
    <mergeCell ref="B468:B471"/>
    <mergeCell ref="D468:D471"/>
    <mergeCell ref="E468:E471"/>
    <mergeCell ref="F468:F471"/>
    <mergeCell ref="G468:G471"/>
    <mergeCell ref="H468:H471"/>
    <mergeCell ref="I468:I471"/>
    <mergeCell ref="J468:J471"/>
    <mergeCell ref="K468:K471"/>
    <mergeCell ref="L468:L471"/>
    <mergeCell ref="M468:M471"/>
    <mergeCell ref="O468:O471"/>
    <mergeCell ref="P468:P471"/>
    <mergeCell ref="Q468:Q471"/>
    <mergeCell ref="R468:R471"/>
    <mergeCell ref="S468:S471"/>
    <mergeCell ref="N468:N471"/>
    <mergeCell ref="B436:B439"/>
    <mergeCell ref="D436:D439"/>
    <mergeCell ref="E436:E439"/>
    <mergeCell ref="AA448:AA451"/>
    <mergeCell ref="AB448:AB451"/>
    <mergeCell ref="AD464:AD467"/>
    <mergeCell ref="AE464:AE467"/>
    <mergeCell ref="AF464:AF467"/>
    <mergeCell ref="BC456:BC459"/>
    <mergeCell ref="BD456:BD459"/>
    <mergeCell ref="BV456:BV459"/>
    <mergeCell ref="AH468:AH471"/>
    <mergeCell ref="AJ448:AJ451"/>
    <mergeCell ref="AK448:AK451"/>
    <mergeCell ref="BV448:BV451"/>
    <mergeCell ref="U448:U451"/>
    <mergeCell ref="V436:V439"/>
    <mergeCell ref="BB436:BB439"/>
    <mergeCell ref="B460:B463"/>
    <mergeCell ref="D460:D463"/>
    <mergeCell ref="E460:E463"/>
    <mergeCell ref="F460:F463"/>
    <mergeCell ref="G460:G463"/>
    <mergeCell ref="H460:H463"/>
    <mergeCell ref="I460:I463"/>
    <mergeCell ref="J460:J463"/>
    <mergeCell ref="K460:K463"/>
    <mergeCell ref="L460:L463"/>
    <mergeCell ref="M460:M463"/>
    <mergeCell ref="N460:N463"/>
    <mergeCell ref="O460:O463"/>
    <mergeCell ref="P460:P463"/>
    <mergeCell ref="BB468:BB471"/>
    <mergeCell ref="BB448:BB451"/>
    <mergeCell ref="BB460:BB463"/>
    <mergeCell ref="AK484:AK487"/>
    <mergeCell ref="BB456:BB459"/>
    <mergeCell ref="BV428:BV431"/>
    <mergeCell ref="BD464:BD467"/>
    <mergeCell ref="AF428:AF431"/>
    <mergeCell ref="AH432:AH435"/>
    <mergeCell ref="AI432:AI435"/>
    <mergeCell ref="AH436:AH439"/>
    <mergeCell ref="BV464:BV467"/>
    <mergeCell ref="AE456:AE459"/>
    <mergeCell ref="AF456:AF459"/>
    <mergeCell ref="AG456:AG459"/>
    <mergeCell ref="AH456:AH459"/>
    <mergeCell ref="AK464:AK467"/>
    <mergeCell ref="BB464:BB467"/>
    <mergeCell ref="BC464:BC467"/>
    <mergeCell ref="AI444:AI447"/>
    <mergeCell ref="BD432:BD435"/>
    <mergeCell ref="BV432:BV435"/>
    <mergeCell ref="BD436:BD439"/>
    <mergeCell ref="AH444:AH447"/>
    <mergeCell ref="AI456:AI459"/>
    <mergeCell ref="CM468:CM471"/>
    <mergeCell ref="Z472:Z475"/>
    <mergeCell ref="AA472:AA475"/>
    <mergeCell ref="AB472:AB475"/>
    <mergeCell ref="AC472:AC475"/>
    <mergeCell ref="AD472:AD475"/>
    <mergeCell ref="AE472:AE475"/>
    <mergeCell ref="AF472:AF475"/>
    <mergeCell ref="AH472:AH475"/>
    <mergeCell ref="AJ472:AJ475"/>
    <mergeCell ref="AK472:AK475"/>
    <mergeCell ref="AG472:AG475"/>
    <mergeCell ref="U468:U471"/>
    <mergeCell ref="V468:V471"/>
    <mergeCell ref="BC468:BC471"/>
    <mergeCell ref="Y472:Y475"/>
    <mergeCell ref="AF476:AF479"/>
    <mergeCell ref="AG476:AG479"/>
    <mergeCell ref="AI468:AI471"/>
    <mergeCell ref="AJ468:AJ471"/>
    <mergeCell ref="AK468:AK471"/>
    <mergeCell ref="AI472:AI475"/>
    <mergeCell ref="AB476:AB479"/>
    <mergeCell ref="AC476:AC479"/>
    <mergeCell ref="BD472:BD475"/>
    <mergeCell ref="BV472:BV475"/>
    <mergeCell ref="BB472:BB475"/>
    <mergeCell ref="BC472:BC475"/>
    <mergeCell ref="BV468:BV471"/>
    <mergeCell ref="W468:W471"/>
    <mergeCell ref="X468:X471"/>
    <mergeCell ref="Y468:Y471"/>
    <mergeCell ref="B472:B475"/>
    <mergeCell ref="D472:D475"/>
    <mergeCell ref="E472:E475"/>
    <mergeCell ref="F472:F475"/>
    <mergeCell ref="G472:G475"/>
    <mergeCell ref="H472:H475"/>
    <mergeCell ref="I472:I475"/>
    <mergeCell ref="J472:J475"/>
    <mergeCell ref="K472:K475"/>
    <mergeCell ref="L472:L475"/>
    <mergeCell ref="M472:M475"/>
    <mergeCell ref="O472:O475"/>
    <mergeCell ref="P472:P475"/>
    <mergeCell ref="Q472:Q475"/>
    <mergeCell ref="R472:R475"/>
    <mergeCell ref="S472:S475"/>
    <mergeCell ref="AK456:AK459"/>
    <mergeCell ref="AG464:AG467"/>
    <mergeCell ref="AH464:AH467"/>
    <mergeCell ref="AI464:AI467"/>
    <mergeCell ref="AK460:AK463"/>
    <mergeCell ref="U456:U459"/>
    <mergeCell ref="V456:V459"/>
    <mergeCell ref="W456:W459"/>
    <mergeCell ref="T460:T463"/>
    <mergeCell ref="U460:U463"/>
    <mergeCell ref="V460:V463"/>
    <mergeCell ref="W460:W463"/>
    <mergeCell ref="X460:X463"/>
    <mergeCell ref="Y460:Y463"/>
    <mergeCell ref="Z460:Z463"/>
    <mergeCell ref="AA460:AA463"/>
    <mergeCell ref="CM460:CM463"/>
    <mergeCell ref="CM464:CM467"/>
    <mergeCell ref="CM448:CM451"/>
    <mergeCell ref="BC448:BC451"/>
    <mergeCell ref="AJ480:AJ483"/>
    <mergeCell ref="AI480:AI483"/>
    <mergeCell ref="AK476:AK479"/>
    <mergeCell ref="BB476:BB479"/>
    <mergeCell ref="CM428:CM431"/>
    <mergeCell ref="CM432:CM435"/>
    <mergeCell ref="CM408:CM411"/>
    <mergeCell ref="AH408:AH411"/>
    <mergeCell ref="AI408:AI411"/>
    <mergeCell ref="B476:B479"/>
    <mergeCell ref="D476:D479"/>
    <mergeCell ref="E476:E479"/>
    <mergeCell ref="F476:F479"/>
    <mergeCell ref="G476:G479"/>
    <mergeCell ref="H476:H479"/>
    <mergeCell ref="I476:I479"/>
    <mergeCell ref="J476:J479"/>
    <mergeCell ref="L476:L479"/>
    <mergeCell ref="M476:M479"/>
    <mergeCell ref="O476:O479"/>
    <mergeCell ref="P476:P479"/>
    <mergeCell ref="Q476:Q479"/>
    <mergeCell ref="R476:R479"/>
    <mergeCell ref="AH424:AH427"/>
    <mergeCell ref="BB432:BB435"/>
    <mergeCell ref="AJ436:AJ439"/>
    <mergeCell ref="AD476:AD479"/>
    <mergeCell ref="AE476:AE479"/>
    <mergeCell ref="AF488:AF491"/>
    <mergeCell ref="CM480:CM483"/>
    <mergeCell ref="BV476:BV479"/>
    <mergeCell ref="CM476:CM479"/>
    <mergeCell ref="AH476:AH479"/>
    <mergeCell ref="AI476:AI479"/>
    <mergeCell ref="AJ476:AJ479"/>
    <mergeCell ref="AK488:AK491"/>
    <mergeCell ref="BB488:BB491"/>
    <mergeCell ref="BC488:BC491"/>
    <mergeCell ref="BD488:BD491"/>
    <mergeCell ref="BV488:BV491"/>
    <mergeCell ref="CM488:CM491"/>
    <mergeCell ref="AI484:AI487"/>
    <mergeCell ref="AJ484:AJ487"/>
    <mergeCell ref="BB484:BB487"/>
    <mergeCell ref="BC484:BC487"/>
    <mergeCell ref="BD484:BD487"/>
    <mergeCell ref="BV484:BV487"/>
    <mergeCell ref="CM484:CM487"/>
    <mergeCell ref="AF484:AF487"/>
    <mergeCell ref="AG484:AG487"/>
    <mergeCell ref="AH484:AH487"/>
    <mergeCell ref="AG480:AG483"/>
    <mergeCell ref="AH480:AH483"/>
    <mergeCell ref="AK480:AK483"/>
    <mergeCell ref="BB480:BB483"/>
    <mergeCell ref="BC480:BC483"/>
    <mergeCell ref="BD480:BD483"/>
    <mergeCell ref="BV480:BV483"/>
    <mergeCell ref="AF76:AF79"/>
    <mergeCell ref="AA80:AA83"/>
    <mergeCell ref="AB80:AB83"/>
    <mergeCell ref="AD80:AD83"/>
    <mergeCell ref="AE80:AE83"/>
    <mergeCell ref="AF80:AF83"/>
    <mergeCell ref="AG80:AG83"/>
    <mergeCell ref="AH80:AH83"/>
    <mergeCell ref="AG488:AG491"/>
    <mergeCell ref="AH488:AH491"/>
    <mergeCell ref="AI488:AI491"/>
    <mergeCell ref="AJ488:AJ491"/>
    <mergeCell ref="BD468:BD471"/>
    <mergeCell ref="AD448:AD451"/>
    <mergeCell ref="AB444:AB447"/>
    <mergeCell ref="AK444:AK447"/>
    <mergeCell ref="AJ464:AJ467"/>
    <mergeCell ref="AE480:AE483"/>
    <mergeCell ref="AF480:AF483"/>
    <mergeCell ref="AJ456:AJ459"/>
    <mergeCell ref="BD428:BD431"/>
    <mergeCell ref="BD424:BD427"/>
    <mergeCell ref="AB424:AB427"/>
    <mergeCell ref="AC424:AC427"/>
    <mergeCell ref="AG424:AG427"/>
    <mergeCell ref="BC476:BC479"/>
    <mergeCell ref="BD476:BD479"/>
    <mergeCell ref="AH88:AH91"/>
    <mergeCell ref="AI88:AI91"/>
    <mergeCell ref="AJ88:AJ91"/>
    <mergeCell ref="AJ168:AJ171"/>
    <mergeCell ref="AK168:AK171"/>
    <mergeCell ref="AK140:AK143"/>
    <mergeCell ref="BB140:BB143"/>
    <mergeCell ref="M80:M83"/>
    <mergeCell ref="O80:O83"/>
    <mergeCell ref="P80:P83"/>
    <mergeCell ref="Q80:Q83"/>
    <mergeCell ref="R80:R83"/>
    <mergeCell ref="S80:S83"/>
    <mergeCell ref="T80:T83"/>
    <mergeCell ref="Y160:Y163"/>
    <mergeCell ref="U148:U151"/>
    <mergeCell ref="Z148:Z151"/>
    <mergeCell ref="AA152:AA155"/>
    <mergeCell ref="AB152:AB155"/>
    <mergeCell ref="O140:O143"/>
    <mergeCell ref="P140:P143"/>
    <mergeCell ref="Q140:Q143"/>
    <mergeCell ref="R140:R143"/>
    <mergeCell ref="S140:S143"/>
    <mergeCell ref="N140:N143"/>
    <mergeCell ref="P88:P91"/>
    <mergeCell ref="AI116:AI119"/>
    <mergeCell ref="AF96:AF99"/>
    <mergeCell ref="AF88:AF91"/>
    <mergeCell ref="AG88:AG91"/>
    <mergeCell ref="Q88:Q91"/>
    <mergeCell ref="R88:R91"/>
    <mergeCell ref="AC152:AC155"/>
    <mergeCell ref="AD152:AD155"/>
    <mergeCell ref="U124:U127"/>
    <mergeCell ref="V124:V127"/>
    <mergeCell ref="W124:W127"/>
    <mergeCell ref="X488:X491"/>
    <mergeCell ref="Y488:Y491"/>
    <mergeCell ref="Z488:Z491"/>
    <mergeCell ref="AA488:AA491"/>
    <mergeCell ref="AB488:AB491"/>
    <mergeCell ref="AC488:AC491"/>
    <mergeCell ref="AD488:AD491"/>
    <mergeCell ref="AE488:AE491"/>
    <mergeCell ref="R184:R187"/>
    <mergeCell ref="S184:S187"/>
    <mergeCell ref="AE188:AE191"/>
    <mergeCell ref="Q460:Q463"/>
    <mergeCell ref="R460:R463"/>
    <mergeCell ref="S460:S463"/>
    <mergeCell ref="AE484:AE487"/>
    <mergeCell ref="Z432:Z435"/>
    <mergeCell ref="X432:X435"/>
    <mergeCell ref="AA464:AA467"/>
    <mergeCell ref="AB464:AB467"/>
    <mergeCell ref="V464:V467"/>
    <mergeCell ref="W444:W447"/>
    <mergeCell ref="Z468:Z471"/>
    <mergeCell ref="AA468:AA471"/>
    <mergeCell ref="AB468:AB471"/>
    <mergeCell ref="AC468:AC471"/>
    <mergeCell ref="W252:W255"/>
    <mergeCell ref="X252:X255"/>
    <mergeCell ref="Y252:Y255"/>
    <mergeCell ref="Z252:Z255"/>
    <mergeCell ref="AA252:AA255"/>
    <mergeCell ref="S220:S223"/>
    <mergeCell ref="W256:W259"/>
    <mergeCell ref="AI252:AI255"/>
    <mergeCell ref="AH404:AH407"/>
    <mergeCell ref="AI404:AI407"/>
    <mergeCell ref="U88:U91"/>
    <mergeCell ref="V88:V91"/>
    <mergeCell ref="W88:W91"/>
    <mergeCell ref="AC88:AC91"/>
    <mergeCell ref="AD88:AD91"/>
    <mergeCell ref="AE88:AE91"/>
    <mergeCell ref="B6:AK6"/>
    <mergeCell ref="AL6:BD6"/>
    <mergeCell ref="BE6:BU6"/>
    <mergeCell ref="BV6:CJ6"/>
    <mergeCell ref="CK6:CT6"/>
    <mergeCell ref="AK80:AK83"/>
    <mergeCell ref="BB80:BB83"/>
    <mergeCell ref="BC88:BC91"/>
    <mergeCell ref="BD88:BD91"/>
    <mergeCell ref="BV88:BV91"/>
    <mergeCell ref="CM88:CM91"/>
    <mergeCell ref="B212:B215"/>
    <mergeCell ref="D212:D215"/>
    <mergeCell ref="E212:E215"/>
    <mergeCell ref="F212:F215"/>
    <mergeCell ref="G212:G215"/>
    <mergeCell ref="H212:H215"/>
    <mergeCell ref="I212:I215"/>
    <mergeCell ref="J212:J215"/>
    <mergeCell ref="K212:K215"/>
    <mergeCell ref="B36:B39"/>
    <mergeCell ref="D36:D39"/>
    <mergeCell ref="E36:E39"/>
    <mergeCell ref="F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CM36:CM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BV336:BV339"/>
    <mergeCell ref="CM336:CM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J252:AJ255"/>
    <mergeCell ref="AK252:AK255"/>
    <mergeCell ref="BB252:BB255"/>
    <mergeCell ref="BC252:BC255"/>
    <mergeCell ref="BD252:BD255"/>
    <mergeCell ref="BV252:BV255"/>
    <mergeCell ref="D176:D179"/>
    <mergeCell ref="E176:E179"/>
    <mergeCell ref="F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L212:L215"/>
    <mergeCell ref="M212:M215"/>
    <mergeCell ref="E208:E211"/>
    <mergeCell ref="F208:F211"/>
    <mergeCell ref="G208:G211"/>
    <mergeCell ref="H208:H211"/>
    <mergeCell ref="O220:O223"/>
    <mergeCell ref="P220:P223"/>
    <mergeCell ref="Q220:Q223"/>
    <mergeCell ref="R220:R223"/>
    <mergeCell ref="B180:B183"/>
    <mergeCell ref="D180:D183"/>
    <mergeCell ref="E180:E183"/>
    <mergeCell ref="F180:F183"/>
    <mergeCell ref="G180:G183"/>
    <mergeCell ref="E184:E187"/>
    <mergeCell ref="F184:F187"/>
    <mergeCell ref="G184:G187"/>
    <mergeCell ref="H184:H187"/>
    <mergeCell ref="I184:I187"/>
    <mergeCell ref="J184:J187"/>
    <mergeCell ref="K184:K187"/>
    <mergeCell ref="L184:L187"/>
    <mergeCell ref="X208:X211"/>
    <mergeCell ref="Y208:Y211"/>
    <mergeCell ref="U216:U219"/>
    <mergeCell ref="AI184:AI187"/>
    <mergeCell ref="AA200:AA203"/>
    <mergeCell ref="AB200:AB203"/>
    <mergeCell ref="U192:U195"/>
    <mergeCell ref="V192:V195"/>
    <mergeCell ref="W192:W195"/>
    <mergeCell ref="X192:X195"/>
    <mergeCell ref="Y192:Y195"/>
    <mergeCell ref="Z192:Z195"/>
    <mergeCell ref="AA192:AA195"/>
    <mergeCell ref="AB192:AB195"/>
    <mergeCell ref="AC192:AC195"/>
    <mergeCell ref="P188:P191"/>
    <mergeCell ref="Q188:Q191"/>
    <mergeCell ref="R188:R191"/>
    <mergeCell ref="S188:S191"/>
    <mergeCell ref="B204:B207"/>
    <mergeCell ref="D204:D207"/>
    <mergeCell ref="I196:I199"/>
    <mergeCell ref="J196:J199"/>
    <mergeCell ref="B188:B191"/>
    <mergeCell ref="D188:D191"/>
    <mergeCell ref="E188:E191"/>
    <mergeCell ref="F188:F191"/>
    <mergeCell ref="G188:G191"/>
    <mergeCell ref="H188:H191"/>
    <mergeCell ref="I188:I191"/>
    <mergeCell ref="J188:J191"/>
    <mergeCell ref="K188:K191"/>
    <mergeCell ref="L188:L191"/>
    <mergeCell ref="M188:M191"/>
    <mergeCell ref="N188:N191"/>
    <mergeCell ref="O188:O191"/>
    <mergeCell ref="I192:I195"/>
    <mergeCell ref="G204:G207"/>
    <mergeCell ref="H204:H207"/>
    <mergeCell ref="I204:I207"/>
    <mergeCell ref="J204:J207"/>
    <mergeCell ref="K204:K207"/>
    <mergeCell ref="L204:L207"/>
    <mergeCell ref="M204:M207"/>
    <mergeCell ref="O204:O207"/>
    <mergeCell ref="F200:F203"/>
    <mergeCell ref="G200:G203"/>
    <mergeCell ref="H200:H203"/>
    <mergeCell ref="J200:J203"/>
    <mergeCell ref="K200:K203"/>
    <mergeCell ref="L200:L203"/>
    <mergeCell ref="B184:B187"/>
    <mergeCell ref="D184:D187"/>
    <mergeCell ref="AI188:AI191"/>
    <mergeCell ref="AJ188:AJ191"/>
    <mergeCell ref="AK188:AK191"/>
    <mergeCell ref="BB188:BB191"/>
    <mergeCell ref="T184:T187"/>
    <mergeCell ref="U184:U187"/>
    <mergeCell ref="V184:V187"/>
    <mergeCell ref="K196:K199"/>
    <mergeCell ref="L196:L199"/>
    <mergeCell ref="M196:M199"/>
    <mergeCell ref="E204:E207"/>
    <mergeCell ref="F204:F207"/>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N212:N215"/>
    <mergeCell ref="R208:R211"/>
    <mergeCell ref="S208:S211"/>
    <mergeCell ref="X200:X203"/>
    <mergeCell ref="W212:W215"/>
    <mergeCell ref="X212:X215"/>
    <mergeCell ref="B220:B223"/>
    <mergeCell ref="D220:D223"/>
    <mergeCell ref="E220:E223"/>
    <mergeCell ref="F220:F223"/>
    <mergeCell ref="G220:G223"/>
    <mergeCell ref="H220:H223"/>
    <mergeCell ref="I220:I223"/>
    <mergeCell ref="J220:J223"/>
    <mergeCell ref="K220:K223"/>
    <mergeCell ref="L220:L223"/>
    <mergeCell ref="M220:M223"/>
    <mergeCell ref="I208:I211"/>
    <mergeCell ref="J208:J211"/>
    <mergeCell ref="K208:K211"/>
    <mergeCell ref="B208:B211"/>
    <mergeCell ref="N220:N223"/>
    <mergeCell ref="D216:D219"/>
    <mergeCell ref="E216:E219"/>
    <mergeCell ref="F216:F219"/>
    <mergeCell ref="G216:G219"/>
    <mergeCell ref="H216:H219"/>
    <mergeCell ref="I216:I219"/>
    <mergeCell ref="D208:D211"/>
    <mergeCell ref="B216:B219"/>
    <mergeCell ref="M252:M255"/>
    <mergeCell ref="N252:N255"/>
    <mergeCell ref="O252:O255"/>
    <mergeCell ref="P252:P255"/>
    <mergeCell ref="Q252:Q255"/>
    <mergeCell ref="R252:R255"/>
    <mergeCell ref="S252:S255"/>
    <mergeCell ref="T252:T255"/>
    <mergeCell ref="U252:U255"/>
    <mergeCell ref="V252:V255"/>
    <mergeCell ref="F256:F259"/>
    <mergeCell ref="G256:G259"/>
    <mergeCell ref="H256:H259"/>
    <mergeCell ref="I256:I259"/>
    <mergeCell ref="J256:J259"/>
    <mergeCell ref="K256:K259"/>
    <mergeCell ref="L256:L259"/>
    <mergeCell ref="CM252:CM255"/>
    <mergeCell ref="B256:B259"/>
    <mergeCell ref="D256:D259"/>
    <mergeCell ref="E256:E259"/>
    <mergeCell ref="AC64:AC67"/>
    <mergeCell ref="AD64:AD67"/>
    <mergeCell ref="AE64:AE67"/>
    <mergeCell ref="AF64:AF67"/>
    <mergeCell ref="AG64:AG67"/>
    <mergeCell ref="AH64:AH67"/>
    <mergeCell ref="AI64:AI67"/>
    <mergeCell ref="AJ64:AJ67"/>
    <mergeCell ref="AK64:AK67"/>
    <mergeCell ref="BB64:BB67"/>
    <mergeCell ref="BC64:BC67"/>
    <mergeCell ref="BD64:BD67"/>
    <mergeCell ref="BV64:BV67"/>
    <mergeCell ref="AD256:AD259"/>
    <mergeCell ref="AE256:AE259"/>
    <mergeCell ref="AF256:AF259"/>
    <mergeCell ref="AG256:AG259"/>
    <mergeCell ref="AH256:AH259"/>
    <mergeCell ref="X256:X259"/>
    <mergeCell ref="Y256:Y259"/>
    <mergeCell ref="BD220:BD223"/>
    <mergeCell ref="BV220:BV223"/>
    <mergeCell ref="CM220:CM223"/>
    <mergeCell ref="B252:B255"/>
    <mergeCell ref="D252:D255"/>
    <mergeCell ref="E252:E255"/>
    <mergeCell ref="F252:F255"/>
    <mergeCell ref="G252:G255"/>
    <mergeCell ref="AB460:AB463"/>
    <mergeCell ref="AC460:AC463"/>
    <mergeCell ref="AD460:AD463"/>
    <mergeCell ref="AE460:AE463"/>
    <mergeCell ref="AF460:AF463"/>
    <mergeCell ref="AG460:AG463"/>
    <mergeCell ref="AH460:AH463"/>
    <mergeCell ref="AI460:AI463"/>
    <mergeCell ref="AJ460:AJ463"/>
    <mergeCell ref="BC460:BC463"/>
    <mergeCell ref="BD460:BD463"/>
    <mergeCell ref="BV460:BV463"/>
    <mergeCell ref="AK404:AK407"/>
    <mergeCell ref="BB404:BB407"/>
    <mergeCell ref="BC404:BC407"/>
    <mergeCell ref="BD404:BD407"/>
    <mergeCell ref="BV404:BV407"/>
    <mergeCell ref="BC424:BC427"/>
    <mergeCell ref="AJ444:AJ447"/>
    <mergeCell ref="AE448:AE451"/>
    <mergeCell ref="AI448:AI451"/>
    <mergeCell ref="BB440:BB443"/>
    <mergeCell ref="BC440:BC443"/>
    <mergeCell ref="BD440:BD443"/>
    <mergeCell ref="BV440:BV443"/>
    <mergeCell ref="BD420:BD423"/>
    <mergeCell ref="BV420:BV423"/>
    <mergeCell ref="AD456:AD459"/>
    <mergeCell ref="BV424:BV427"/>
    <mergeCell ref="BD408:BD411"/>
    <mergeCell ref="AJ404:AJ407"/>
    <mergeCell ref="AK412:AK415"/>
    <mergeCell ref="V400:V403"/>
    <mergeCell ref="X420:X423"/>
    <mergeCell ref="AI256:AI259"/>
    <mergeCell ref="AJ256:AJ259"/>
    <mergeCell ref="AK256:AK259"/>
    <mergeCell ref="BB256:BB259"/>
    <mergeCell ref="BC256:BC259"/>
    <mergeCell ref="BD256:BD259"/>
    <mergeCell ref="BV256:BV259"/>
    <mergeCell ref="AC252:AC255"/>
    <mergeCell ref="AD252:AD255"/>
    <mergeCell ref="AE252:AE255"/>
    <mergeCell ref="B400:B403"/>
    <mergeCell ref="D400:D403"/>
    <mergeCell ref="E400:E403"/>
    <mergeCell ref="AH400:AH403"/>
    <mergeCell ref="AG400:AG403"/>
    <mergeCell ref="M256:M259"/>
    <mergeCell ref="N256:N259"/>
    <mergeCell ref="O256:O259"/>
    <mergeCell ref="P256:P259"/>
    <mergeCell ref="Q256:Q259"/>
    <mergeCell ref="R256:R259"/>
    <mergeCell ref="S256:S259"/>
    <mergeCell ref="T256:T259"/>
    <mergeCell ref="U256:U259"/>
    <mergeCell ref="V256:V259"/>
    <mergeCell ref="H252:H255"/>
    <mergeCell ref="I252:I255"/>
    <mergeCell ref="J252:J255"/>
    <mergeCell ref="K252:K255"/>
    <mergeCell ref="L252:L255"/>
    <mergeCell ref="Y400:Y403"/>
    <mergeCell ref="Z400:Z403"/>
    <mergeCell ref="AC432:AC435"/>
    <mergeCell ref="AD432:AD435"/>
    <mergeCell ref="AE432:AE435"/>
    <mergeCell ref="AF448:AF451"/>
    <mergeCell ref="AG448:AG451"/>
    <mergeCell ref="AH448:AH451"/>
    <mergeCell ref="AK428:AK431"/>
    <mergeCell ref="BB428:BB431"/>
    <mergeCell ref="BC428:BC431"/>
    <mergeCell ref="AG428:AG431"/>
    <mergeCell ref="AH428:AH431"/>
    <mergeCell ref="AB432:AB435"/>
    <mergeCell ref="AC448:AC451"/>
    <mergeCell ref="AE420:AE423"/>
    <mergeCell ref="F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AE400:AE403"/>
    <mergeCell ref="AF400:AF403"/>
    <mergeCell ref="Y428:Y431"/>
    <mergeCell ref="Z428:Z431"/>
    <mergeCell ref="U428:U431"/>
    <mergeCell ref="V428:V431"/>
    <mergeCell ref="AB420:AB423"/>
    <mergeCell ref="AC420:AC423"/>
    <mergeCell ref="CM404:CM407"/>
    <mergeCell ref="CM400:CM403"/>
    <mergeCell ref="B404:B407"/>
    <mergeCell ref="D404:D407"/>
    <mergeCell ref="E404:E407"/>
    <mergeCell ref="F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s>
  <phoneticPr fontId="1" type="noConversion"/>
  <conditionalFormatting sqref="M2:M4">
    <cfRule type="containsText" dxfId="78" priority="964" operator="containsText" text="Aceptar">
      <formula>NOT(ISERROR(SEARCH("Aceptar",M2)))</formula>
    </cfRule>
  </conditionalFormatting>
  <conditionalFormatting sqref="AB1 AB5 AB492:AB1048576">
    <cfRule type="containsText" dxfId="77" priority="1004" operator="containsText" text="Leve">
      <formula>NOT(ISERROR(SEARCH("Leve",AB1)))</formula>
    </cfRule>
    <cfRule type="containsText" dxfId="76" priority="1003" operator="containsText" text="Menor">
      <formula>NOT(ISERROR(SEARCH("Menor",AB1)))</formula>
    </cfRule>
    <cfRule type="containsText" dxfId="75" priority="1002" operator="containsText" text="Moderado">
      <formula>NOT(ISERROR(SEARCH("Moderado",AB1)))</formula>
    </cfRule>
    <cfRule type="containsText" dxfId="74" priority="1001" operator="containsText" text="Mayor">
      <formula>NOT(ISERROR(SEARCH("Mayor",AB1)))</formula>
    </cfRule>
    <cfRule type="containsText" dxfId="73" priority="1000" operator="containsText" text="Catastrófico">
      <formula>NOT(ISERROR(SEARCH("Catastrófico",AB1)))</formula>
    </cfRule>
  </conditionalFormatting>
  <conditionalFormatting sqref="AD1 AD5 AJ7:AJ491 AD492:AD1048576">
    <cfRule type="containsText" dxfId="72" priority="999" operator="containsText" text="Bajo">
      <formula>NOT(ISERROR(SEARCH("Bajo",AD1)))</formula>
    </cfRule>
    <cfRule type="containsText" dxfId="71" priority="998" operator="containsText" text="Moderado">
      <formula>NOT(ISERROR(SEARCH("Moderado",AD1)))</formula>
    </cfRule>
    <cfRule type="containsText" dxfId="70" priority="997" operator="containsText" text="Alto">
      <formula>NOT(ISERROR(SEARCH("Alto",AD1)))</formula>
    </cfRule>
    <cfRule type="containsText" dxfId="69" priority="996" operator="containsText" text="Extremo">
      <formula>NOT(ISERROR(SEARCH("Extremo",AD1)))</formula>
    </cfRule>
  </conditionalFormatting>
  <conditionalFormatting sqref="AE8 AY8:AY491 AE12 AE16 AE20 AE24 AE28 AE32 AE36 AE40 AE44 AE48 AE52 AE56 AE60 AE64 AE68 AE72 AE76 AE80 AE84 AE88 AE92 AE96 AE100 AE104 AE108 AE112 AE116 AE120 AE124 AE128 AE132 AE136 AE140 AE144 AE148 AE152 AE156 AE160 AE164 AE168 AE172 AE176 AE180 AE184 AE188 AE192 AE196 AE200 AE204 AE208 AE212 AE216 AE220 AE224 AE228 AE232 AE236 AE240 AE244 AE248 AE252 AE256 AE260 AE264 AE268 AE272 AE276 AE280 AE284 AE288 AE292 AE296 AE300 AE304 AE308 AE312 AE316 AE320 AE324 AE328 AE332 AE336 AE340 AE344 AE348 AE352 AE356 AE360 AE364 AE368 AE372 AE376 AE380 AE384 AE388 AE392 AE396 AE400 AE404 AE408 AE412 AE416 AE420 AE424 AE428 AE432 AE436 AE440 AE444 AE448 AE452 AE456 AE460 AE464 AE468 AE472 AE476 AE480 AE484 AE488">
    <cfRule type="containsText" dxfId="68" priority="892" operator="containsText" text="Alta">
      <formula>NOT(ISERROR(SEARCH("Alta",AE8)))</formula>
    </cfRule>
    <cfRule type="containsText" dxfId="67" priority="891" operator="containsText" text="Muy Alta">
      <formula>NOT(ISERROR(SEARCH("Muy Alta",AE8)))</formula>
    </cfRule>
    <cfRule type="containsText" dxfId="66" priority="894" operator="containsText" text="Baja">
      <formula>NOT(ISERROR(SEARCH("Baja",AE8)))</formula>
    </cfRule>
    <cfRule type="containsText" dxfId="65" priority="893" operator="containsText" text="Media">
      <formula>NOT(ISERROR(SEARCH("Media",AE8)))</formula>
    </cfRule>
    <cfRule type="containsText" dxfId="64" priority="895" operator="containsText" text="Muy Baja">
      <formula>NOT(ISERROR(SEARCH("Muy Baja",AE8)))</formula>
    </cfRule>
  </conditionalFormatting>
  <conditionalFormatting sqref="AH7:AH491">
    <cfRule type="containsText" dxfId="63" priority="732" operator="containsText" text="Menor">
      <formula>NOT(ISERROR(SEARCH("Menor",AH7)))</formula>
    </cfRule>
    <cfRule type="containsText" dxfId="62" priority="733" operator="containsText" text="Leve">
      <formula>NOT(ISERROR(SEARCH("Leve",AH7)))</formula>
    </cfRule>
    <cfRule type="containsText" dxfId="61" priority="729" operator="containsText" text="Catastrófico">
      <formula>NOT(ISERROR(SEARCH("Catastrófico",AH7)))</formula>
    </cfRule>
    <cfRule type="containsText" dxfId="60" priority="730" operator="containsText" text="Mayor">
      <formula>NOT(ISERROR(SEARCH("Mayor",AH7)))</formula>
    </cfRule>
    <cfRule type="containsText" dxfId="59" priority="731" operator="containsText" text="Moderado">
      <formula>NOT(ISERROR(SEARCH("Moderado",AH7)))</formula>
    </cfRule>
  </conditionalFormatting>
  <conditionalFormatting sqref="AK1 BC1 AJ2:AJ4 BB2:BB4 AK5 BC5 AK7:AK1048576 BC7:BC1048576 AM32">
    <cfRule type="containsText" dxfId="58" priority="961" operator="containsText" text="Reducir">
      <formula>NOT(ISERROR(SEARCH("Reducir",AJ1)))</formula>
    </cfRule>
  </conditionalFormatting>
  <conditionalFormatting sqref="AM32 AK1 BC1 AJ2:AJ4 BB2:BB4 AK5 BC5 AK7:AK1048576 BC7:BC1048576">
    <cfRule type="containsText" dxfId="57" priority="960" operator="containsText" text="Aceptar">
      <formula>NOT(ISERROR(SEARCH("Aceptar",AJ1)))</formula>
    </cfRule>
  </conditionalFormatting>
  <conditionalFormatting sqref="AM32:AM51">
    <cfRule type="containsText" dxfId="56" priority="211" operator="containsText" text="Reducir">
      <formula>NOT(ISERROR(SEARCH("Reducir",AM32)))</formula>
    </cfRule>
    <cfRule type="containsText" dxfId="55" priority="210" operator="containsText" text="Aceptar">
      <formula>NOT(ISERROR(SEARCH("Aceptar",AM32)))</formula>
    </cfRule>
  </conditionalFormatting>
  <conditionalFormatting sqref="AN32:AN34">
    <cfRule type="containsText" dxfId="54" priority="209" operator="containsText" text="El   a través de ">
      <formula>NOT(ISERROR(SEARCH("El   a través de ",AN32)))</formula>
    </cfRule>
  </conditionalFormatting>
  <conditionalFormatting sqref="AU1 AU5 BA7:BA491 AU492:AU1048576">
    <cfRule type="containsText" dxfId="53" priority="986" operator="containsText" text="Catastrófico">
      <formula>NOT(ISERROR(SEARCH("Catastrófico",AU1)))</formula>
    </cfRule>
    <cfRule type="containsText" dxfId="52" priority="987" operator="containsText" text="Mayor">
      <formula>NOT(ISERROR(SEARCH("Mayor",AU1)))</formula>
    </cfRule>
    <cfRule type="containsText" dxfId="51" priority="988" operator="containsText" text="Moderado">
      <formula>NOT(ISERROR(SEARCH("Moderado",AU1)))</formula>
    </cfRule>
    <cfRule type="containsText" dxfId="50" priority="989" operator="containsText" text="Menor">
      <formula>NOT(ISERROR(SEARCH("Menor",AU1)))</formula>
    </cfRule>
    <cfRule type="containsText" dxfId="49" priority="990" operator="containsText" text="Leve">
      <formula>NOT(ISERROR(SEARCH("Leve",AU1)))</formula>
    </cfRule>
  </conditionalFormatting>
  <conditionalFormatting sqref="BB8 BB12 BB16 BB20 BB24 BB28 BB32 BB36 BB40 BB44 BB48 BB52 BB56 BB60 BB64 BB68 BB72 BB76 BB80 BB84 BB88 BB92 BB96 BB100 BB104 BB108 BB112 BB116 BB120 BB124 BB128 BB132 BB136 BB140 BB144 BB148 BB152 BB156 BB160 BB164 BB168 BB172 BB176 BB180 BB184 BB188 BB192 BB196 BB200 BB204 BB208 BB212 BB216 BB220 BB224 BB228 BB232 BB236 BB240 BB244 BB248 BB252 BB256 BB260 BB268 BB276 BB280 BB288 BB292 BB296 BB300 BB304 BB308 BB312 BB316 BB320 BB324 BB328 BB332 BB336 BB340 BB344 BB348 BB352 BB356 BB360 BB364 BB368 BB372 BB376 BB380 BB384 BB396 BB408 BB412 BB416 BB420 BB424 BB428 BB432 BB436 BB444 BB448 BB452 BB456 BB464 BB468 BB472 BB476 BB480 BB484 BB488">
    <cfRule type="containsText" dxfId="48" priority="882" operator="containsText" text="Extremo">
      <formula>NOT(ISERROR(SEARCH("Extremo",BB8)))</formula>
    </cfRule>
    <cfRule type="containsText" dxfId="47" priority="883" operator="containsText" text="Alto">
      <formula>NOT(ISERROR(SEARCH("Alto",BB8)))</formula>
    </cfRule>
    <cfRule type="containsText" dxfId="46" priority="884" operator="containsText" text="Moderado">
      <formula>NOT(ISERROR(SEARCH("Moderado",BB8)))</formula>
    </cfRule>
    <cfRule type="containsText" dxfId="45" priority="885" operator="containsText" text="Bajo">
      <formula>NOT(ISERROR(SEARCH("Bajo",BB8)))</formula>
    </cfRule>
  </conditionalFormatting>
  <conditionalFormatting sqref="BB264">
    <cfRule type="containsText" dxfId="44" priority="29" operator="containsText" text="Extremo">
      <formula>NOT(ISERROR(SEARCH("Extremo",BB264)))</formula>
    </cfRule>
    <cfRule type="containsText" dxfId="43" priority="30" operator="containsText" text="Alto">
      <formula>NOT(ISERROR(SEARCH("Alto",BB264)))</formula>
    </cfRule>
    <cfRule type="containsText" dxfId="42" priority="31" operator="containsText" text="Moderado">
      <formula>NOT(ISERROR(SEARCH("Moderado",BB264)))</formula>
    </cfRule>
    <cfRule type="containsText" dxfId="41" priority="32" operator="containsText" text="Bajo">
      <formula>NOT(ISERROR(SEARCH("Bajo",BB264)))</formula>
    </cfRule>
  </conditionalFormatting>
  <conditionalFormatting sqref="BB272">
    <cfRule type="containsText" dxfId="40" priority="25" operator="containsText" text="Extremo">
      <formula>NOT(ISERROR(SEARCH("Extremo",BB272)))</formula>
    </cfRule>
    <cfRule type="containsText" dxfId="39" priority="26" operator="containsText" text="Alto">
      <formula>NOT(ISERROR(SEARCH("Alto",BB272)))</formula>
    </cfRule>
    <cfRule type="containsText" dxfId="38" priority="28" operator="containsText" text="Bajo">
      <formula>NOT(ISERROR(SEARCH("Bajo",BB272)))</formula>
    </cfRule>
    <cfRule type="containsText" dxfId="37" priority="27" operator="containsText" text="Moderado">
      <formula>NOT(ISERROR(SEARCH("Moderado",BB272)))</formula>
    </cfRule>
  </conditionalFormatting>
  <conditionalFormatting sqref="BB284">
    <cfRule type="containsText" dxfId="36" priority="23" operator="containsText" text="Moderado">
      <formula>NOT(ISERROR(SEARCH("Moderado",BB284)))</formula>
    </cfRule>
    <cfRule type="containsText" dxfId="35" priority="24" operator="containsText" text="Bajo">
      <formula>NOT(ISERROR(SEARCH("Bajo",BB284)))</formula>
    </cfRule>
    <cfRule type="containsText" dxfId="34" priority="22" operator="containsText" text="Alto">
      <formula>NOT(ISERROR(SEARCH("Alto",BB284)))</formula>
    </cfRule>
    <cfRule type="containsText" dxfId="33" priority="21" operator="containsText" text="Extremo">
      <formula>NOT(ISERROR(SEARCH("Extremo",BB284)))</formula>
    </cfRule>
  </conditionalFormatting>
  <conditionalFormatting sqref="BB388">
    <cfRule type="containsText" dxfId="32" priority="12" operator="containsText" text="Bajo">
      <formula>NOT(ISERROR(SEARCH("Bajo",BB388)))</formula>
    </cfRule>
    <cfRule type="containsText" dxfId="31" priority="11" operator="containsText" text="Moderado">
      <formula>NOT(ISERROR(SEARCH("Moderado",BB388)))</formula>
    </cfRule>
    <cfRule type="containsText" dxfId="30" priority="10" operator="containsText" text="Alto">
      <formula>NOT(ISERROR(SEARCH("Alto",BB388)))</formula>
    </cfRule>
    <cfRule type="containsText" dxfId="29" priority="9" operator="containsText" text="Extremo">
      <formula>NOT(ISERROR(SEARCH("Extremo",BB388)))</formula>
    </cfRule>
  </conditionalFormatting>
  <conditionalFormatting sqref="BB392">
    <cfRule type="containsText" dxfId="28" priority="5" operator="containsText" text="Extremo">
      <formula>NOT(ISERROR(SEARCH("Extremo",BB392)))</formula>
    </cfRule>
    <cfRule type="containsText" dxfId="27" priority="6" operator="containsText" text="Alto">
      <formula>NOT(ISERROR(SEARCH("Alto",BB392)))</formula>
    </cfRule>
    <cfRule type="containsText" dxfId="26" priority="7" operator="containsText" text="Moderado">
      <formula>NOT(ISERROR(SEARCH("Moderado",BB392)))</formula>
    </cfRule>
    <cfRule type="containsText" dxfId="25" priority="8" operator="containsText" text="Bajo">
      <formula>NOT(ISERROR(SEARCH("Bajo",BB392)))</formula>
    </cfRule>
  </conditionalFormatting>
  <conditionalFormatting sqref="BB400">
    <cfRule type="containsText" dxfId="24" priority="17" operator="containsText" text="Extremo">
      <formula>NOT(ISERROR(SEARCH("Extremo",BB400)))</formula>
    </cfRule>
    <cfRule type="containsText" dxfId="23" priority="20" operator="containsText" text="Bajo">
      <formula>NOT(ISERROR(SEARCH("Bajo",BB400)))</formula>
    </cfRule>
    <cfRule type="containsText" dxfId="22" priority="19" operator="containsText" text="Moderado">
      <formula>NOT(ISERROR(SEARCH("Moderado",BB400)))</formula>
    </cfRule>
    <cfRule type="containsText" dxfId="21" priority="18" operator="containsText" text="Alto">
      <formula>NOT(ISERROR(SEARCH("Alto",BB400)))</formula>
    </cfRule>
  </conditionalFormatting>
  <conditionalFormatting sqref="BB404">
    <cfRule type="containsText" dxfId="20" priority="16" operator="containsText" text="Bajo">
      <formula>NOT(ISERROR(SEARCH("Bajo",BB404)))</formula>
    </cfRule>
    <cfRule type="containsText" dxfId="19" priority="14" operator="containsText" text="Alto">
      <formula>NOT(ISERROR(SEARCH("Alto",BB404)))</formula>
    </cfRule>
    <cfRule type="containsText" dxfId="18" priority="13" operator="containsText" text="Extremo">
      <formula>NOT(ISERROR(SEARCH("Extremo",BB404)))</formula>
    </cfRule>
    <cfRule type="containsText" dxfId="17" priority="15" operator="containsText" text="Moderado">
      <formula>NOT(ISERROR(SEARCH("Moderado",BB404)))</formula>
    </cfRule>
  </conditionalFormatting>
  <conditionalFormatting sqref="BB440">
    <cfRule type="containsText" dxfId="16" priority="4" operator="containsText" text="Bajo">
      <formula>NOT(ISERROR(SEARCH("Bajo",BB440)))</formula>
    </cfRule>
    <cfRule type="containsText" dxfId="15" priority="3" operator="containsText" text="Moderado">
      <formula>NOT(ISERROR(SEARCH("Moderado",BB440)))</formula>
    </cfRule>
    <cfRule type="containsText" dxfId="14" priority="2" operator="containsText" text="Alto">
      <formula>NOT(ISERROR(SEARCH("Alto",BB440)))</formula>
    </cfRule>
    <cfRule type="containsText" dxfId="13" priority="1" operator="containsText" text="Extremo">
      <formula>NOT(ISERROR(SEARCH("Extremo",BB440)))</formula>
    </cfRule>
  </conditionalFormatting>
  <conditionalFormatting sqref="BB460">
    <cfRule type="containsText" dxfId="12" priority="35" operator="containsText" text="Moderado">
      <formula>NOT(ISERROR(SEARCH("Moderado",BB460)))</formula>
    </cfRule>
    <cfRule type="containsText" dxfId="11" priority="36" operator="containsText" text="Bajo">
      <formula>NOT(ISERROR(SEARCH("Bajo",BB460)))</formula>
    </cfRule>
    <cfRule type="containsText" dxfId="10" priority="33" operator="containsText" text="Extremo">
      <formula>NOT(ISERROR(SEARCH("Extremo",BB460)))</formula>
    </cfRule>
    <cfRule type="containsText" dxfId="9" priority="34" operator="containsText" text="Alto">
      <formula>NOT(ISERROR(SEARCH("Alto",BB460)))</formula>
    </cfRule>
  </conditionalFormatting>
  <conditionalFormatting sqref="CL8:CL491">
    <cfRule type="cellIs" dxfId="8" priority="977" operator="notEqual">
      <formula>CK8</formula>
    </cfRule>
  </conditionalFormatting>
  <conditionalFormatting sqref="CP8:CS491">
    <cfRule type="containsBlanks" dxfId="7" priority="46">
      <formula>LEN(TRIM(CP8))=0</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iconSet" priority="3217" id="{9F3B5690-10FC-4373-ACCE-3A422AB7662C}">
            <x14:iconSet showValue="0" custom="1">
              <x14:cfvo type="percent">
                <xm:f>0</xm:f>
              </x14:cfvo>
              <x14:cfvo type="num" gte="0">
                <xm:f>180</xm:f>
              </x14:cfvo>
              <x14:cfvo type="num" gte="0">
                <xm:f>360</xm:f>
              </x14:cfvo>
              <x14:cfIcon iconSet="3Symbols" iconId="2"/>
              <x14:cfIcon iconSet="3Symbols" iconId="1"/>
              <x14:cfIcon iconSet="3Symbols" iconId="0"/>
            </x14:iconSet>
          </x14:cfRule>
          <xm:sqref>M32:M39</xm:sqref>
        </x14:conditionalFormatting>
        <x14:conditionalFormatting xmlns:xm="http://schemas.microsoft.com/office/excel/2006/main">
          <x14:cfRule type="iconSet" priority="657" id="{7ACB01DA-12D9-4146-A756-4CDFAF38F48D}">
            <x14:iconSet showValue="0" custom="1">
              <x14:cfvo type="percent">
                <xm:f>0</xm:f>
              </x14:cfvo>
              <x14:cfvo type="num" gte="0">
                <xm:f>180</xm:f>
              </x14:cfvo>
              <x14:cfvo type="num" gte="0">
                <xm:f>360</xm:f>
              </x14:cfvo>
              <x14:cfIcon iconSet="3Symbols" iconId="2"/>
              <x14:cfIcon iconSet="3Symbols" iconId="1"/>
              <x14:cfIcon iconSet="3Symbols" iconId="0"/>
            </x14:iconSet>
          </x14:cfRule>
          <xm:sqref>M40:M47</xm:sqref>
        </x14:conditionalFormatting>
        <x14:conditionalFormatting xmlns:xm="http://schemas.microsoft.com/office/excel/2006/main">
          <x14:cfRule type="iconSet" priority="827" id="{60947850-E0D2-497E-8D57-680BEA732CC0}">
            <x14:iconSet showValue="0" custom="1">
              <x14:cfvo type="percent">
                <xm:f>0</xm:f>
              </x14:cfvo>
              <x14:cfvo type="num" gte="0">
                <xm:f>180</xm:f>
              </x14:cfvo>
              <x14:cfvo type="num" gte="0">
                <xm:f>360</xm:f>
              </x14:cfvo>
              <x14:cfIcon iconSet="3Symbols" iconId="2"/>
              <x14:cfIcon iconSet="3Symbols" iconId="1"/>
              <x14:cfIcon iconSet="3Symbols" iconId="0"/>
            </x14:iconSet>
          </x14:cfRule>
          <xm:sqref>M48:M51</xm:sqref>
        </x14:conditionalFormatting>
        <x14:conditionalFormatting xmlns:xm="http://schemas.microsoft.com/office/excel/2006/main">
          <x14:cfRule type="iconSet" priority="3853" id="{CE293B7D-F81E-4E9A-99FF-1A6AC53CFC24}">
            <x14:iconSet showValue="0" custom="1">
              <x14:cfvo type="percent">
                <xm:f>0</xm:f>
              </x14:cfvo>
              <x14:cfvo type="num" gte="0">
                <xm:f>180</xm:f>
              </x14:cfvo>
              <x14:cfvo type="num" gte="0">
                <xm:f>360</xm:f>
              </x14:cfvo>
              <x14:cfIcon iconSet="3Symbols" iconId="2"/>
              <x14:cfIcon iconSet="3Symbols" iconId="1"/>
              <x14:cfIcon iconSet="3Symbols" iconId="0"/>
            </x14:iconSet>
          </x14:cfRule>
          <xm:sqref>M56:M59 M480:M483 M488:M491 M456:M463</xm:sqref>
        </x14:conditionalFormatting>
        <x14:conditionalFormatting xmlns:xm="http://schemas.microsoft.com/office/excel/2006/main">
          <x14:cfRule type="iconSet" priority="258" id="{12E76CC3-B65D-4036-8BFB-005B7F0A0BE8}">
            <x14:iconSet showValue="0" custom="1">
              <x14:cfvo type="percent">
                <xm:f>0</xm:f>
              </x14:cfvo>
              <x14:cfvo type="num" gte="0">
                <xm:f>180</xm:f>
              </x14:cfvo>
              <x14:cfvo type="num" gte="0">
                <xm:f>360</xm:f>
              </x14:cfvo>
              <x14:cfIcon iconSet="3Symbols" iconId="2"/>
              <x14:cfIcon iconSet="3Symbols" iconId="1"/>
              <x14:cfIcon iconSet="3Symbols" iconId="0"/>
            </x14:iconSet>
          </x14:cfRule>
          <xm:sqref>M80:M83</xm:sqref>
        </x14:conditionalFormatting>
        <x14:conditionalFormatting xmlns:xm="http://schemas.microsoft.com/office/excel/2006/main">
          <x14:cfRule type="iconSet" priority="3218" id="{25683285-F24C-484C-ABEF-1B06D212886D}">
            <x14:iconSet showValue="0" custom="1">
              <x14:cfvo type="percent">
                <xm:f>0</xm:f>
              </x14:cfvo>
              <x14:cfvo type="num" gte="0">
                <xm:f>180</xm:f>
              </x14:cfvo>
              <x14:cfvo type="num" gte="0">
                <xm:f>360</xm:f>
              </x14:cfvo>
              <x14:cfIcon iconSet="3Symbols" iconId="2"/>
              <x14:cfIcon iconSet="3Symbols" iconId="1"/>
              <x14:cfIcon iconSet="3Symbols" iconId="0"/>
            </x14:iconSet>
          </x14:cfRule>
          <xm:sqref>M108:M111 M96:M99</xm:sqref>
        </x14:conditionalFormatting>
        <x14:conditionalFormatting xmlns:xm="http://schemas.microsoft.com/office/excel/2006/main">
          <x14:cfRule type="iconSet" priority="3219" id="{E20AF209-E807-4C76-9C95-5A207F85166D}">
            <x14:iconSet showValue="0" custom="1">
              <x14:cfvo type="percent">
                <xm:f>0</xm:f>
              </x14:cfvo>
              <x14:cfvo type="num" gte="0">
                <xm:f>180</xm:f>
              </x14:cfvo>
              <x14:cfvo type="num" gte="0">
                <xm:f>360</xm:f>
              </x14:cfvo>
              <x14:cfIcon iconSet="3Symbols" iconId="2"/>
              <x14:cfIcon iconSet="3Symbols" iconId="1"/>
              <x14:cfIcon iconSet="3Symbols" iconId="0"/>
            </x14:iconSet>
          </x14:cfRule>
          <xm:sqref>M132:M143 M116:M119</xm:sqref>
        </x14:conditionalFormatting>
        <x14:conditionalFormatting xmlns:xm="http://schemas.microsoft.com/office/excel/2006/main">
          <x14:cfRule type="iconSet" priority="2926" id="{F39A4BD4-241A-4DCE-81AA-927EF6CBCECE}">
            <x14:iconSet showValue="0" custom="1">
              <x14:cfvo type="percent">
                <xm:f>0</xm:f>
              </x14:cfvo>
              <x14:cfvo type="num" gte="0">
                <xm:f>180</xm:f>
              </x14:cfvo>
              <x14:cfvo type="num" gte="0">
                <xm:f>360</xm:f>
              </x14:cfvo>
              <x14:cfIcon iconSet="3Symbols" iconId="2"/>
              <x14:cfIcon iconSet="3Symbols" iconId="1"/>
              <x14:cfIcon iconSet="3Symbols" iconId="0"/>
            </x14:iconSet>
          </x14:cfRule>
          <xm:sqref>M144:M147 M152:M167 M100:M107</xm:sqref>
        </x14:conditionalFormatting>
        <x14:conditionalFormatting xmlns:xm="http://schemas.microsoft.com/office/excel/2006/main">
          <x14:cfRule type="iconSet" priority="4012" id="{49AC27B6-3DB0-4977-94B1-097C60D02D3D}">
            <x14:iconSet showValue="0" custom="1">
              <x14:cfvo type="percent">
                <xm:f>0</xm:f>
              </x14:cfvo>
              <x14:cfvo type="num" gte="0">
                <xm:f>180</xm:f>
              </x14:cfvo>
              <x14:cfvo type="num" gte="0">
                <xm:f>360</xm:f>
              </x14:cfvo>
              <x14:cfIcon iconSet="3Symbols" iconId="2"/>
              <x14:cfIcon iconSet="3Symbols" iconId="1"/>
              <x14:cfIcon iconSet="3Symbols" iconId="0"/>
            </x14:iconSet>
          </x14:cfRule>
          <xm:sqref>M148:M151 M172:M179</xm:sqref>
        </x14:conditionalFormatting>
        <x14:conditionalFormatting xmlns:xm="http://schemas.microsoft.com/office/excel/2006/main">
          <x14:cfRule type="iconSet" priority="3378" id="{FE5CF70A-DEB2-4A06-9AF4-AA3EFE5AE156}">
            <x14:iconSet showValue="0" custom="1">
              <x14:cfvo type="percent">
                <xm:f>0</xm:f>
              </x14:cfvo>
              <x14:cfvo type="num" gte="0">
                <xm:f>180</xm:f>
              </x14:cfvo>
              <x14:cfvo type="num" gte="0">
                <xm:f>360</xm:f>
              </x14:cfvo>
              <x14:cfIcon iconSet="3Symbols" iconId="2"/>
              <x14:cfIcon iconSet="3Symbols" iconId="1"/>
              <x14:cfIcon iconSet="3Symbols" iconId="0"/>
            </x14:iconSet>
          </x14:cfRule>
          <xm:sqref>M200:M203 M168:M171 M240:M243 M208:M223</xm:sqref>
        </x14:conditionalFormatting>
        <x14:conditionalFormatting xmlns:xm="http://schemas.microsoft.com/office/excel/2006/main">
          <x14:cfRule type="iconSet" priority="563" id="{98B61733-B4CB-49EB-897A-C54983AA8AB1}">
            <x14:iconSet showValue="0" custom="1">
              <x14:cfvo type="percent">
                <xm:f>0</xm:f>
              </x14:cfvo>
              <x14:cfvo type="num" gte="0">
                <xm:f>180</xm:f>
              </x14:cfvo>
              <x14:cfvo type="num" gte="0">
                <xm:f>360</xm:f>
              </x14:cfvo>
              <x14:cfIcon iconSet="3Symbols" iconId="2"/>
              <x14:cfIcon iconSet="3Symbols" iconId="1"/>
              <x14:cfIcon iconSet="3Symbols" iconId="0"/>
            </x14:iconSet>
          </x14:cfRule>
          <xm:sqref>M204:M207</xm:sqref>
        </x14:conditionalFormatting>
        <x14:conditionalFormatting xmlns:xm="http://schemas.microsoft.com/office/excel/2006/main">
          <x14:cfRule type="iconSet" priority="3301" id="{C9DBEA5B-6713-4F4C-998A-698E4A57B7A1}">
            <x14:iconSet showValue="0" custom="1">
              <x14:cfvo type="percent">
                <xm:f>0</xm:f>
              </x14:cfvo>
              <x14:cfvo type="num" gte="0">
                <xm:f>180</xm:f>
              </x14:cfvo>
              <x14:cfvo type="num" gte="0">
                <xm:f>360</xm:f>
              </x14:cfvo>
              <x14:cfIcon iconSet="3Symbols" iconId="2"/>
              <x14:cfIcon iconSet="3Symbols" iconId="1"/>
              <x14:cfIcon iconSet="3Symbols" iconId="0"/>
            </x14:iconSet>
          </x14:cfRule>
          <xm:sqref>M228:M235 M180:M199</xm:sqref>
        </x14:conditionalFormatting>
        <x14:conditionalFormatting xmlns:xm="http://schemas.microsoft.com/office/excel/2006/main">
          <x14:cfRule type="iconSet" priority="3377" id="{BAC45589-D2FF-4723-BD8B-DE205DCCA95C}">
            <x14:iconSet showValue="0" custom="1">
              <x14:cfvo type="percent">
                <xm:f>0</xm:f>
              </x14:cfvo>
              <x14:cfvo type="num" gte="0">
                <xm:f>180</xm:f>
              </x14:cfvo>
              <x14:cfvo type="num" gte="0">
                <xm:f>360</xm:f>
              </x14:cfvo>
              <x14:cfIcon iconSet="3Symbols" iconId="2"/>
              <x14:cfIcon iconSet="3Symbols" iconId="1"/>
              <x14:cfIcon iconSet="3Symbols" iconId="0"/>
            </x14:iconSet>
          </x14:cfRule>
          <xm:sqref>M236:M239 M224:M227 M244:M259</xm:sqref>
        </x14:conditionalFormatting>
        <x14:conditionalFormatting xmlns:xm="http://schemas.microsoft.com/office/excel/2006/main">
          <x14:cfRule type="iconSet" priority="3449" id="{611C89C1-F1EF-45EB-ACE2-E89AC7439F6B}">
            <x14:iconSet showValue="0" custom="1">
              <x14:cfvo type="percent">
                <xm:f>0</xm:f>
              </x14:cfvo>
              <x14:cfvo type="num" gte="0">
                <xm:f>180</xm:f>
              </x14:cfvo>
              <x14:cfvo type="num" gte="0">
                <xm:f>360</xm:f>
              </x14:cfvo>
              <x14:cfIcon iconSet="3Symbols" iconId="2"/>
              <x14:cfIcon iconSet="3Symbols" iconId="1"/>
              <x14:cfIcon iconSet="3Symbols" iconId="0"/>
            </x14:iconSet>
          </x14:cfRule>
          <xm:sqref>M276:M283 M112:M115 M120:M131 M84:M91 M60:M63 M68:M71</xm:sqref>
        </x14:conditionalFormatting>
        <x14:conditionalFormatting xmlns:xm="http://schemas.microsoft.com/office/excel/2006/main">
          <x14:cfRule type="iconSet" priority="479" id="{8F078AAC-7C5C-47D9-95D7-5BAC32B9BE97}">
            <x14:iconSet showValue="0" custom="1">
              <x14:cfvo type="percent">
                <xm:f>0</xm:f>
              </x14:cfvo>
              <x14:cfvo type="num" gte="0">
                <xm:f>180</xm:f>
              </x14:cfvo>
              <x14:cfvo type="num" gte="0">
                <xm:f>360</xm:f>
              </x14:cfvo>
              <x14:cfIcon iconSet="3Symbols" iconId="2"/>
              <x14:cfIcon iconSet="3Symbols" iconId="1"/>
              <x14:cfIcon iconSet="3Symbols" iconId="0"/>
            </x14:iconSet>
          </x14:cfRule>
          <xm:sqref>M304:M315 M320:M323</xm:sqref>
        </x14:conditionalFormatting>
        <x14:conditionalFormatting xmlns:xm="http://schemas.microsoft.com/office/excel/2006/main">
          <x14:cfRule type="iconSet" priority="2935" id="{142C2116-4AD1-408C-8BC7-ED7F76682A0C}">
            <x14:iconSet showValue="0" custom="1">
              <x14:cfvo type="percent">
                <xm:f>0</xm:f>
              </x14:cfvo>
              <x14:cfvo type="num" gte="0">
                <xm:f>180</xm:f>
              </x14:cfvo>
              <x14:cfvo type="num" gte="0">
                <xm:f>360</xm:f>
              </x14:cfvo>
              <x14:cfIcon iconSet="3Symbols" iconId="2"/>
              <x14:cfIcon iconSet="3Symbols" iconId="1"/>
              <x14:cfIcon iconSet="3Symbols" iconId="0"/>
            </x14:iconSet>
          </x14:cfRule>
          <xm:sqref>M316:M319 M408:M415 M424:M427</xm:sqref>
        </x14:conditionalFormatting>
        <x14:conditionalFormatting xmlns:xm="http://schemas.microsoft.com/office/excel/2006/main">
          <x14:cfRule type="iconSet" priority="3519" id="{9C16DB5D-BE47-412B-B8F0-E1003E246758}">
            <x14:iconSet showValue="0" custom="1">
              <x14:cfvo type="percent">
                <xm:f>0</xm:f>
              </x14:cfvo>
              <x14:cfvo type="num" gte="0">
                <xm:f>180</xm:f>
              </x14:cfvo>
              <x14:cfvo type="num" gte="0">
                <xm:f>360</xm:f>
              </x14:cfvo>
              <x14:cfIcon iconSet="3Symbols" iconId="2"/>
              <x14:cfIcon iconSet="3Symbols" iconId="1"/>
              <x14:cfIcon iconSet="3Symbols" iconId="0"/>
            </x14:iconSet>
          </x14:cfRule>
          <xm:sqref>M344:M355 M324:M327 M332:M339</xm:sqref>
        </x14:conditionalFormatting>
        <x14:conditionalFormatting xmlns:xm="http://schemas.microsoft.com/office/excel/2006/main">
          <x14:cfRule type="iconSet" priority="3659" id="{4F11D594-DEF4-4FFD-9F60-C16027272DBC}">
            <x14:iconSet showValue="0" custom="1">
              <x14:cfvo type="percent">
                <xm:f>0</xm:f>
              </x14:cfvo>
              <x14:cfvo type="num" gte="0">
                <xm:f>180</xm:f>
              </x14:cfvo>
              <x14:cfvo type="num" gte="0">
                <xm:f>360</xm:f>
              </x14:cfvo>
              <x14:cfIcon iconSet="3Symbols" iconId="2"/>
              <x14:cfIcon iconSet="3Symbols" iconId="1"/>
              <x14:cfIcon iconSet="3Symbols" iconId="0"/>
            </x14:iconSet>
          </x14:cfRule>
          <xm:sqref>M380:M383 M368:M375 M356:M363</xm:sqref>
        </x14:conditionalFormatting>
        <x14:conditionalFormatting xmlns:xm="http://schemas.microsoft.com/office/excel/2006/main">
          <x14:cfRule type="iconSet" priority="3852" id="{A18D5D99-CEA8-40AC-929F-3514EE58C365}">
            <x14:iconSet showValue="0" custom="1">
              <x14:cfvo type="percent">
                <xm:f>0</xm:f>
              </x14:cfvo>
              <x14:cfvo type="num" gte="0">
                <xm:f>180</xm:f>
              </x14:cfvo>
              <x14:cfvo type="num" gte="0">
                <xm:f>360</xm:f>
              </x14:cfvo>
              <x14:cfIcon iconSet="3Symbols" iconId="2"/>
              <x14:cfIcon iconSet="3Symbols" iconId="1"/>
              <x14:cfIcon iconSet="3Symbols" iconId="0"/>
            </x14:iconSet>
          </x14:cfRule>
          <xm:sqref>M428:M431 M416:M423</xm:sqref>
        </x14:conditionalFormatting>
        <x14:conditionalFormatting xmlns:xm="http://schemas.microsoft.com/office/excel/2006/main">
          <x14:cfRule type="iconSet" priority="4008" id="{744FE6CF-7B8B-44C2-8879-9F7C7F00C73F}">
            <x14:iconSet showValue="0" custom="1">
              <x14:cfvo type="percent">
                <xm:f>0</xm:f>
              </x14:cfvo>
              <x14:cfvo type="num" gte="0">
                <xm:f>180</xm:f>
              </x14:cfvo>
              <x14:cfvo type="num" gte="0">
                <xm:f>360</xm:f>
              </x14:cfvo>
              <x14:cfIcon iconSet="3Symbols" iconId="2"/>
              <x14:cfIcon iconSet="3Symbols" iconId="1"/>
              <x14:cfIcon iconSet="3Symbols" iconId="0"/>
            </x14:iconSet>
          </x14:cfRule>
          <xm:sqref>M464:M475</xm:sqref>
        </x14:conditionalFormatting>
        <x14:conditionalFormatting xmlns:xm="http://schemas.microsoft.com/office/excel/2006/main">
          <x14:cfRule type="iconSet" priority="3778" id="{C9F6989E-ACB3-4EBE-BDA7-6ADF272DA4DF}">
            <x14:iconSet showValue="0" custom="1">
              <x14:cfvo type="percent">
                <xm:f>0</xm:f>
              </x14:cfvo>
              <x14:cfvo type="num" gte="0">
                <xm:f>180</xm:f>
              </x14:cfvo>
              <x14:cfvo type="num" gte="0">
                <xm:f>360</xm:f>
              </x14:cfvo>
              <x14:cfIcon iconSet="3Symbols" iconId="2"/>
              <x14:cfIcon iconSet="3Symbols" iconId="1"/>
              <x14:cfIcon iconSet="3Symbols" iconId="0"/>
            </x14:iconSet>
          </x14:cfRule>
          <xm:sqref>M476:M479 M52:M55 M72:M75 M92:M95 M328:M331 M340:M343 M364:M367 M376:M379 M260:M275 M284:M303 M384:M407 M436:M455</xm:sqref>
        </x14:conditionalFormatting>
        <x14:conditionalFormatting xmlns:xm="http://schemas.microsoft.com/office/excel/2006/main">
          <x14:cfRule type="iconSet" priority="3216" id="{1BC59ACC-8EA1-4396-A35D-D8D499EFF2F9}">
            <x14:iconSet showValue="0" custom="1">
              <x14:cfvo type="percent">
                <xm:f>0</xm:f>
              </x14:cfvo>
              <x14:cfvo type="num" gte="0">
                <xm:f>180</xm:f>
              </x14:cfvo>
              <x14:cfvo type="num" gte="0">
                <xm:f>360</xm:f>
              </x14:cfvo>
              <x14:cfIcon iconSet="3Symbols" iconId="2"/>
              <x14:cfIcon iconSet="3Symbols" iconId="1"/>
              <x14:cfIcon iconSet="3Symbols" iconId="0"/>
            </x14:iconSet>
          </x14:cfRule>
          <xm:sqref>M484:M487 M432:M435 M76:M79 M8:M31</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75393714-5022-4727-B288-BDBD4A071D4C}">
          <x14:formula1>
            <xm:f>Datos!$E$1:$E$2</xm:f>
          </x14:formula1>
          <xm:sqref>AV8:AV491</xm:sqref>
        </x14:dataValidation>
        <x14:dataValidation type="list" allowBlank="1" showInputMessage="1" showErrorMessage="1" xr:uid="{30980185-7C94-4907-822A-5740A8433A61}">
          <x14:formula1>
            <xm:f>Datos!$F$1:$F$2</xm:f>
          </x14:formula1>
          <xm:sqref>AW8:AW491</xm:sqref>
        </x14:dataValidation>
        <x14:dataValidation type="list" allowBlank="1" showInputMessage="1" showErrorMessage="1" xr:uid="{F063817F-8C88-44EA-8E91-F02A0EDF58A2}">
          <x14:formula1>
            <xm:f>Datos!$B$42:$B$49</xm:f>
          </x14:formula1>
          <xm:sqref>Y8:Y336 Y340:Y479</xm:sqref>
        </x14:dataValidation>
        <x14:dataValidation type="list" allowBlank="1" showInputMessage="1" showErrorMessage="1" xr:uid="{5C1895C2-CF81-4AC0-87F3-C58942724AB0}">
          <x14:formula1>
            <xm:f>Datos!$D$42:$D$45</xm:f>
          </x14:formula1>
          <xm:sqref>Z8:Z336 Z340:Z479</xm:sqref>
        </x14:dataValidation>
        <x14:dataValidation type="list" allowBlank="1" showInputMessage="1" showErrorMessage="1" xr:uid="{ACA2F35E-0983-4966-8F1D-BA09DA0F9256}">
          <x14:formula1>
            <xm:f>Datos!$C$38:$C$39</xm:f>
          </x14:formula1>
          <xm:sqref>CJ8:CJ491</xm:sqref>
        </x14:dataValidation>
        <x14:dataValidation type="list" allowBlank="1" showInputMessage="1" showErrorMessage="1" xr:uid="{C91F1150-F1EB-413F-9AC0-C80552DC51A1}">
          <x14:formula1>
            <xm:f>Datos!$D$38:$D$39</xm:f>
          </x14:formula1>
          <xm:sqref>CU32:CU51 CP8:CS491</xm:sqref>
        </x14:dataValidation>
        <x14:dataValidation type="list" allowBlank="1" showInputMessage="1" showErrorMessage="1" xr:uid="{4150727B-54A3-4795-B49D-37B66A287487}">
          <x14:formula1>
            <xm:f>Datos!$D$52:$D$54</xm:f>
          </x14:formula1>
          <xm:sqref>AA8:AA336 AA340:AA491</xm:sqref>
        </x14:dataValidation>
        <x14:dataValidation type="list" allowBlank="1" showInputMessage="1" showErrorMessage="1" xr:uid="{2628ABD8-EDB0-48D7-8E62-8B53590AED3C}">
          <x14:formula1>
            <xm:f>Datos!$B$21:$B$25</xm:f>
          </x14:formula1>
          <xm:sqref>O8:O63 O68:O491</xm:sqref>
        </x14:dataValidation>
        <x14:dataValidation type="list" allowBlank="1" showInputMessage="1" showErrorMessage="1" xr:uid="{C039C340-2431-4C80-B3CC-A69AE315E6CE}">
          <x14:formula1>
            <xm:f>Datos!$C$21:$C$25</xm:f>
          </x14:formula1>
          <xm:sqref>Q8:Q491</xm:sqref>
        </x14:dataValidation>
        <x14:dataValidation type="list" allowBlank="1" showInputMessage="1" showErrorMessage="1" xr:uid="{37CD6FB7-4F51-43F6-A73B-6FA39632B18E}">
          <x14:formula1>
            <xm:f>Datos!$B$34:$B$36</xm:f>
          </x14:formula1>
          <xm:sqref>AQ8:AQ491</xm:sqref>
        </x14:dataValidation>
        <x14:dataValidation type="list" allowBlank="1" showInputMessage="1" showErrorMessage="1" xr:uid="{4793CD6A-2663-4687-B8A1-1903835E36E1}">
          <x14:formula1>
            <xm:f>Datos!$D$1:$D$2</xm:f>
          </x14:formula1>
          <xm:sqref>AU8:AU491</xm:sqref>
        </x14:dataValidation>
        <x14:dataValidation type="list" allowBlank="1" showInputMessage="1" showErrorMessage="1" xr:uid="{B3852DD0-0891-460E-AD6C-25B0E4E16160}">
          <x14:formula1>
            <xm:f>Datos!$D$38</xm:f>
          </x14:formula1>
          <xm:sqref>CK8:CK491</xm:sqref>
        </x14:dataValidation>
        <x14:dataValidation type="list" allowBlank="1" showInputMessage="1" showErrorMessage="1" xr:uid="{FD750A22-18E6-441D-8921-4DA1816FDE9D}">
          <x14:formula1>
            <xm:f>Datos!$B$38:$B$39</xm:f>
          </x14:formula1>
          <xm:sqref>AS8:AS491</xm:sqref>
        </x14:dataValidation>
        <x14:dataValidation type="list" allowBlank="1" showInputMessage="1" showErrorMessage="1" xr:uid="{3BA70533-0E1F-4EB9-9632-6D31C43B495A}">
          <x14:formula1>
            <xm:f>Datos!$B$1:$B$2</xm:f>
          </x14:formula1>
          <xm:sqref>M64:M67 U8:U491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41E65-CF82-48FD-BD77-F5A27547D08A}">
  <sheetPr>
    <tabColor rgb="FFFFFF00"/>
  </sheetPr>
  <dimension ref="B1:S57"/>
  <sheetViews>
    <sheetView showGridLines="0" zoomScaleNormal="100" workbookViewId="0">
      <selection activeCell="A17" sqref="A17"/>
    </sheetView>
  </sheetViews>
  <sheetFormatPr baseColWidth="10" defaultColWidth="11.1796875" defaultRowHeight="20.149999999999999" customHeight="1" x14ac:dyDescent="0.35"/>
  <cols>
    <col min="1" max="1" width="5.7265625" style="27" customWidth="1"/>
    <col min="2" max="2" width="62.7265625" style="27" bestFit="1" customWidth="1"/>
    <col min="3" max="6" width="21.08984375" style="27" customWidth="1"/>
    <col min="7" max="7" width="5.7265625" style="27" customWidth="1"/>
    <col min="8" max="10" width="15.7265625" style="27" customWidth="1"/>
    <col min="11" max="11" width="17" style="27" bestFit="1" customWidth="1"/>
    <col min="12" max="12" width="15.7265625" style="27" customWidth="1"/>
    <col min="13" max="13" width="25.7265625" style="30" customWidth="1"/>
    <col min="14" max="18" width="15.7265625" style="27" customWidth="1"/>
    <col min="19" max="19" width="25.7265625" style="27" customWidth="1"/>
    <col min="20" max="20" width="11.1796875" style="27"/>
    <col min="21" max="21" width="18" style="27" bestFit="1" customWidth="1"/>
    <col min="22" max="16384" width="11.1796875" style="27"/>
  </cols>
  <sheetData>
    <row r="1" spans="2:19" ht="20.149999999999999" customHeight="1" x14ac:dyDescent="0.35">
      <c r="C1" s="113"/>
      <c r="D1" s="113"/>
      <c r="E1" s="113"/>
      <c r="F1" s="113"/>
      <c r="K1" s="1"/>
      <c r="L1" s="30"/>
    </row>
    <row r="2" spans="2:19" s="2" customFormat="1" ht="26" x14ac:dyDescent="0.35">
      <c r="B2" s="28" t="s">
        <v>66</v>
      </c>
      <c r="C2" s="136" t="s">
        <v>67</v>
      </c>
      <c r="D2" s="136" t="s">
        <v>137</v>
      </c>
      <c r="E2" s="136" t="s">
        <v>636</v>
      </c>
      <c r="F2" s="31" t="s">
        <v>637</v>
      </c>
      <c r="H2" s="35" t="s">
        <v>68</v>
      </c>
      <c r="I2" s="35" t="s">
        <v>69</v>
      </c>
      <c r="J2" s="35" t="s">
        <v>70</v>
      </c>
      <c r="K2" s="35" t="s">
        <v>71</v>
      </c>
      <c r="L2" s="35" t="s">
        <v>72</v>
      </c>
      <c r="M2" s="36" t="s">
        <v>73</v>
      </c>
      <c r="N2" s="35" t="s">
        <v>68</v>
      </c>
      <c r="O2" s="35" t="s">
        <v>69</v>
      </c>
      <c r="P2" s="35" t="s">
        <v>70</v>
      </c>
      <c r="Q2" s="35" t="s">
        <v>71</v>
      </c>
      <c r="R2" s="35" t="s">
        <v>74</v>
      </c>
      <c r="S2" s="35" t="s">
        <v>75</v>
      </c>
    </row>
    <row r="3" spans="2:19" ht="20.149999999999999" customHeight="1" x14ac:dyDescent="0.35">
      <c r="B3" s="140" t="s">
        <v>84</v>
      </c>
      <c r="C3" s="114">
        <f>AVERAGEIFS('Mapa Riesgos Gestión'!$I$8:$I$1247,'Mapa Riesgos Gestión'!$B$8:$B$1247,B3)</f>
        <v>0.66666666666666663</v>
      </c>
      <c r="D3" s="114">
        <f>AVERAGEIFS('Mapa Riesgos Gestión'!$BV$8:$BV$1159,'Mapa Riesgos Gestión'!$B$8:$B$1159,B3)</f>
        <v>0</v>
      </c>
      <c r="E3" s="114">
        <f>AVERAGEIFS('Mapa Riesgos Gestión'!$CT$8:$CT$1259,'Mapa Riesgos Gestión'!$B$8:$B$1259,B3)</f>
        <v>1</v>
      </c>
      <c r="F3" s="114">
        <f t="shared" ref="F3:F17" si="0">+AVERAGE(C3:E3)</f>
        <v>0.55555555555555547</v>
      </c>
      <c r="H3" s="84">
        <f>COUNTIFS('Mapa Riesgos Gestión'!$AJ$8:$AJ$1247,Datos!$D$57,'Mapa Riesgos Gestión'!$B$8:$B$1247,$B3)</f>
        <v>1</v>
      </c>
      <c r="I3" s="84">
        <f>COUNTIFS('Mapa Riesgos Gestión'!$AJ$8:$AJ$1247,Datos!$D$58,'Mapa Riesgos Gestión'!$B$8:$B$1247,$B3)</f>
        <v>3</v>
      </c>
      <c r="J3" s="84">
        <f>COUNTIFS('Mapa Riesgos Gestión'!$AJ$8:$AJ$1247,Datos!$D$59,'Mapa Riesgos Gestión'!$B$8:$B$1247,$B3)</f>
        <v>0</v>
      </c>
      <c r="K3" s="84">
        <f>COUNTIFS('Mapa Riesgos Gestión'!$AJ$8:$AJ$1247,Datos!$D$60,'Mapa Riesgos Gestión'!$B$8:$B$1247,$B3)</f>
        <v>0</v>
      </c>
      <c r="L3" s="33">
        <f t="shared" ref="L3:L17" si="1">+SUM(H3:K3)</f>
        <v>4</v>
      </c>
      <c r="M3" s="34" t="str">
        <f>+IF((H3/L3)&gt;=20%,Datos!$D$57,+IF(((H3/L3)+(I3/L3))&gt;=30%,Datos!$D$58,+IF(((H3/L3)+(I3/L3)+(J3/L3))&gt;=40%,Datos!$D$59,+IF((H3/L3)+(I3/L3)+(J3/L3)+(K3/L3)&gt;=50%,Datos!$D$60,""))))</f>
        <v>Extremo</v>
      </c>
      <c r="N3" s="84">
        <f>COUNTIFS('Mapa Riesgos Gestión'!$BB$8:$BB$1247,Datos!$D$57,'Mapa Riesgos Gestión'!$B$8:$B$1247,$B3)</f>
        <v>0</v>
      </c>
      <c r="O3" s="84">
        <f>COUNTIFS('Mapa Riesgos Gestión'!$BB$8:$BB$1247,Datos!$D$58,'Mapa Riesgos Gestión'!$B$8:$B$1247,$B3)</f>
        <v>2</v>
      </c>
      <c r="P3" s="84">
        <f>COUNTIFS('Mapa Riesgos Gestión'!$BB$8:$BB$1247,Datos!$D$59,'Mapa Riesgos Gestión'!$B$8:$B$1247,$B3)</f>
        <v>2</v>
      </c>
      <c r="Q3" s="84">
        <f>COUNTIFS('Mapa Riesgos Gestión'!$BB$8:$BB$1247,Datos!$D$60,'Mapa Riesgos Gestión'!$B$8:$B$1247,$B3)</f>
        <v>0</v>
      </c>
      <c r="R3" s="33">
        <f>+SUM(N3:Q3)</f>
        <v>4</v>
      </c>
      <c r="S3" s="34" t="str">
        <f>+IF((N3/R3)&gt;=20%,Datos!$D$57,+IF(((N3/R3)+(O3/R3))&gt;=30%,Datos!$D$58,+IF(((N3/R3)+(O3/R3)+(P3/R3))&gt;=40%,Datos!$D$59,+IF((N3/R3)+(O3/R3)+(P3/R3)+(Q3/R3)&gt;=50%,Datos!$D$60,""))))</f>
        <v>Alto</v>
      </c>
    </row>
    <row r="4" spans="2:19" ht="20.149999999999999" customHeight="1" x14ac:dyDescent="0.35">
      <c r="B4" s="140" t="s">
        <v>201</v>
      </c>
      <c r="C4" s="114">
        <f>AVERAGEIFS('Mapa Riesgos Gestión'!$I$8:$I$1247,'Mapa Riesgos Gestión'!$B$8:$B$1247,B4)</f>
        <v>0.5714285714285714</v>
      </c>
      <c r="D4" s="114">
        <f>AVERAGEIFS('Mapa Riesgos Gestión'!$BV$8:$BV$1159,'Mapa Riesgos Gestión'!$B$8:$B$1159,B4)</f>
        <v>0</v>
      </c>
      <c r="E4" s="114">
        <f>AVERAGEIFS('Mapa Riesgos Gestión'!$CT$8:$CT$1259,'Mapa Riesgos Gestión'!$B$8:$B$1259,B4)</f>
        <v>1</v>
      </c>
      <c r="F4" s="114">
        <f t="shared" si="0"/>
        <v>0.52380952380952384</v>
      </c>
      <c r="H4" s="84">
        <f>COUNTIFS('Mapa Riesgos Gestión'!$AJ$8:$AJ$1247,Datos!$D$57,'Mapa Riesgos Gestión'!$B$8:$B$1247,$B4)</f>
        <v>2</v>
      </c>
      <c r="I4" s="84">
        <f>COUNTIFS('Mapa Riesgos Gestión'!$AJ$8:$AJ$1247,Datos!$D$58,'Mapa Riesgos Gestión'!$B$8:$B$1247,$B4)</f>
        <v>2</v>
      </c>
      <c r="J4" s="84">
        <f>COUNTIFS('Mapa Riesgos Gestión'!$AJ$8:$AJ$1247,Datos!$D$59,'Mapa Riesgos Gestión'!$B$8:$B$1247,$B4)</f>
        <v>0</v>
      </c>
      <c r="K4" s="84">
        <f>COUNTIFS('Mapa Riesgos Gestión'!$AJ$8:$AJ$1247,Datos!$D$60,'Mapa Riesgos Gestión'!$B$8:$B$1247,$B4)</f>
        <v>0</v>
      </c>
      <c r="L4" s="33">
        <f t="shared" si="1"/>
        <v>4</v>
      </c>
      <c r="M4" s="34" t="str">
        <f>+IF((H4/L4)&gt;=20%,Datos!$D$57,+IF(((H4/L4)+(I4/L4))&gt;=30%,Datos!$D$58,+IF(((H4/L4)+(I4/L4)+(J4/L4))&gt;=40%,Datos!$D$59,+IF((H4/L4)+(I4/L4)+(J4/L4)+(K4/L4)&gt;=50%,Datos!$D$60,""))))</f>
        <v>Extremo</v>
      </c>
      <c r="N4" s="84">
        <f>COUNTIFS('Mapa Riesgos Gestión'!$BB$8:$BB$1247,Datos!$D$57,'Mapa Riesgos Gestión'!$B$8:$B$1247,$B4)</f>
        <v>0</v>
      </c>
      <c r="O4" s="84">
        <f>COUNTIFS('Mapa Riesgos Gestión'!$BB$8:$BB$1247,Datos!$D$58,'Mapa Riesgos Gestión'!$B$8:$B$1247,$B4)</f>
        <v>2</v>
      </c>
      <c r="P4" s="84">
        <f>COUNTIFS('Mapa Riesgos Gestión'!$BB$8:$BB$1247,Datos!$D$59,'Mapa Riesgos Gestión'!$B$8:$B$1247,$B4)</f>
        <v>2</v>
      </c>
      <c r="Q4" s="84">
        <f>COUNTIFS('Mapa Riesgos Gestión'!$BB$8:$BB$1247,Datos!$D$60,'Mapa Riesgos Gestión'!$B$8:$B$1247,$B4)</f>
        <v>0</v>
      </c>
      <c r="R4" s="33">
        <f t="shared" ref="R4:R17" si="2">+SUM(N4:Q4)</f>
        <v>4</v>
      </c>
      <c r="S4" s="34" t="str">
        <f>+IF((N4/R4)&gt;=20%,Datos!$D$57,+IF(((N4/R4)+(O4/R4))&gt;=30%,Datos!$D$58,+IF(((N4/R4)+(O4/R4)+(P4/R4))&gt;=40%,Datos!$D$59,+IF((N4/R4)+(O4/R4)+(P4/R4)+(Q4/R4)&gt;=50%,Datos!$D$60,""))))</f>
        <v>Alto</v>
      </c>
    </row>
    <row r="5" spans="2:19" ht="20.149999999999999" customHeight="1" x14ac:dyDescent="0.35">
      <c r="B5" s="140" t="s">
        <v>140</v>
      </c>
      <c r="C5" s="114">
        <f>AVERAGEIFS('Mapa Riesgos Gestión'!$I$8:$I$1247,'Mapa Riesgos Gestión'!$B$8:$B$1247,B5)</f>
        <v>1</v>
      </c>
      <c r="D5" s="114">
        <f>AVERAGEIFS('Mapa Riesgos Gestión'!$BV$8:$BV$1159,'Mapa Riesgos Gestión'!$B$8:$B$1159,B5)</f>
        <v>0</v>
      </c>
      <c r="E5" s="114">
        <f>AVERAGEIFS('Mapa Riesgos Gestión'!$CT$8:$CT$1259,'Mapa Riesgos Gestión'!$B$8:$B$1259,B5)</f>
        <v>1</v>
      </c>
      <c r="F5" s="114">
        <f t="shared" si="0"/>
        <v>0.66666666666666663</v>
      </c>
      <c r="H5" s="84">
        <f>COUNTIFS('Mapa Riesgos Gestión'!$AJ$8:$AJ$1247,Datos!$D$57,'Mapa Riesgos Gestión'!$B$8:$B$1247,$B5)</f>
        <v>1</v>
      </c>
      <c r="I5" s="84">
        <f>COUNTIFS('Mapa Riesgos Gestión'!$AJ$8:$AJ$1247,Datos!$D$58,'Mapa Riesgos Gestión'!$B$8:$B$1247,$B5)</f>
        <v>4</v>
      </c>
      <c r="J5" s="84">
        <f>COUNTIFS('Mapa Riesgos Gestión'!$AJ$8:$AJ$1247,Datos!$D$59,'Mapa Riesgos Gestión'!$B$8:$B$1247,$B5)</f>
        <v>3</v>
      </c>
      <c r="K5" s="84">
        <f>COUNTIFS('Mapa Riesgos Gestión'!$AJ$8:$AJ$1247,Datos!$D$60,'Mapa Riesgos Gestión'!$B$8:$B$1247,$B5)</f>
        <v>0</v>
      </c>
      <c r="L5" s="33">
        <f t="shared" si="1"/>
        <v>8</v>
      </c>
      <c r="M5" s="34" t="str">
        <f>+IF((H5/L5)&gt;=20%,Datos!$D$57,+IF(((H5/L5)+(I5/L5))&gt;=30%,Datos!$D$58,+IF(((H5/L5)+(I5/L5)+(J5/L5))&gt;=40%,Datos!$D$59,+IF((H5/L5)+(I5/L5)+(J5/L5)+(K5/L5)&gt;=50%,Datos!$D$60,""))))</f>
        <v>Alto</v>
      </c>
      <c r="N5" s="84">
        <f>COUNTIFS('Mapa Riesgos Gestión'!$BB$8:$BB$1247,Datos!$D$57,'Mapa Riesgos Gestión'!$B$8:$B$1247,$B5)</f>
        <v>0</v>
      </c>
      <c r="O5" s="84">
        <f>COUNTIFS('Mapa Riesgos Gestión'!$BB$8:$BB$1247,Datos!$D$58,'Mapa Riesgos Gestión'!$B$8:$B$1247,$B5)</f>
        <v>1</v>
      </c>
      <c r="P5" s="84">
        <f>COUNTIFS('Mapa Riesgos Gestión'!$BB$8:$BB$1247,Datos!$D$59,'Mapa Riesgos Gestión'!$B$8:$B$1247,$B5)</f>
        <v>7</v>
      </c>
      <c r="Q5" s="84">
        <f>COUNTIFS('Mapa Riesgos Gestión'!$BB$8:$BB$1247,Datos!$D$60,'Mapa Riesgos Gestión'!$B$8:$B$1247,$B5)</f>
        <v>0</v>
      </c>
      <c r="R5" s="33">
        <f t="shared" si="2"/>
        <v>8</v>
      </c>
      <c r="S5" s="34" t="str">
        <f>+IF((N5/R5)&gt;=20%,Datos!$D$57,+IF(((N5/R5)+(O5/R5))&gt;=30%,Datos!$D$58,+IF(((N5/R5)+(O5/R5)+(P5/R5))&gt;=40%,Datos!$D$59,+IF((N5/R5)+(O5/R5)+(P5/R5)+(Q5/R5)&gt;=50%,Datos!$D$60,""))))</f>
        <v>Moderado</v>
      </c>
    </row>
    <row r="6" spans="2:19" ht="20.149999999999999" customHeight="1" x14ac:dyDescent="0.35">
      <c r="B6" s="141" t="s">
        <v>142</v>
      </c>
      <c r="C6" s="115">
        <f>AVERAGEIFS('Mapa Riesgos Gestión'!$I$8:$I$1247,'Mapa Riesgos Gestión'!$B$8:$B$1247,B6)</f>
        <v>0.6</v>
      </c>
      <c r="D6" s="115">
        <f>AVERAGEIFS('Mapa Riesgos Gestión'!$BV$8:$BV$1159,'Mapa Riesgos Gestión'!$B$8:$B$1159,B6)</f>
        <v>0</v>
      </c>
      <c r="E6" s="115">
        <f>AVERAGEIFS('Mapa Riesgos Gestión'!$CT$8:$CT$1259,'Mapa Riesgos Gestión'!$B$8:$B$1259,B6)</f>
        <v>1</v>
      </c>
      <c r="F6" s="115">
        <f t="shared" si="0"/>
        <v>0.53333333333333333</v>
      </c>
      <c r="H6" s="85">
        <f>COUNTIFS('Mapa Riesgos Gestión'!$AJ$8:$AJ$1247,Datos!$D$57,'Mapa Riesgos Gestión'!$B$8:$B$1247,$B6)</f>
        <v>3</v>
      </c>
      <c r="I6" s="85">
        <f>COUNTIFS('Mapa Riesgos Gestión'!$AJ$8:$AJ$1247,Datos!$D$58,'Mapa Riesgos Gestión'!$B$8:$B$1247,$B6)</f>
        <v>0</v>
      </c>
      <c r="J6" s="85">
        <f>COUNTIFS('Mapa Riesgos Gestión'!$AJ$8:$AJ$1247,Datos!$D$59,'Mapa Riesgos Gestión'!$B$8:$B$1247,$B6)</f>
        <v>0</v>
      </c>
      <c r="K6" s="85">
        <f>COUNTIFS('Mapa Riesgos Gestión'!$AJ$8:$AJ$1247,Datos!$D$60,'Mapa Riesgos Gestión'!$B$8:$B$1247,$B6)</f>
        <v>0</v>
      </c>
      <c r="L6" s="33">
        <f t="shared" si="1"/>
        <v>3</v>
      </c>
      <c r="M6" s="34" t="str">
        <f>+IF((H6/L6)&gt;=20%,Datos!$D$57,+IF(((H6/L6)+(I6/L6))&gt;=30%,Datos!$D$58,+IF(((H6/L6)+(I6/L6)+(J6/L6))&gt;=40%,Datos!$D$59,+IF((H6/L6)+(I6/L6)+(J6/L6)+(K6/L6)&gt;=50%,Datos!$D$60,""))))</f>
        <v>Extremo</v>
      </c>
      <c r="N6" s="85">
        <f>COUNTIFS('Mapa Riesgos Gestión'!$BB$8:$BB$1247,Datos!$D$57,'Mapa Riesgos Gestión'!$B$8:$B$1247,$B6)</f>
        <v>0</v>
      </c>
      <c r="O6" s="85">
        <f>COUNTIFS('Mapa Riesgos Gestión'!$BB$8:$BB$1247,Datos!$D$58,'Mapa Riesgos Gestión'!$B$8:$B$1247,$B6)</f>
        <v>3</v>
      </c>
      <c r="P6" s="85">
        <f>COUNTIFS('Mapa Riesgos Gestión'!$BB$8:$BB$1247,Datos!$D$59,'Mapa Riesgos Gestión'!$B$8:$B$1247,$B6)</f>
        <v>0</v>
      </c>
      <c r="Q6" s="85">
        <f>COUNTIFS('Mapa Riesgos Gestión'!$BB$8:$BB$1247,Datos!$D$60,'Mapa Riesgos Gestión'!$B$8:$B$1247,$B6)</f>
        <v>0</v>
      </c>
      <c r="R6" s="33">
        <f t="shared" si="2"/>
        <v>3</v>
      </c>
      <c r="S6" s="34" t="str">
        <f>+IF((N6/R6)&gt;=20%,Datos!$D$57,+IF(((N6/R6)+(O6/R6))&gt;=30%,Datos!$D$58,+IF(((N6/R6)+(O6/R6)+(P6/R6))&gt;=40%,Datos!$D$59,+IF((N6/R6)+(O6/R6)+(P6/R6)+(Q6/R6)&gt;=50%,Datos!$D$60,""))))</f>
        <v>Alto</v>
      </c>
    </row>
    <row r="7" spans="2:19" ht="20.149999999999999" customHeight="1" x14ac:dyDescent="0.35">
      <c r="B7" s="141" t="s">
        <v>144</v>
      </c>
      <c r="C7" s="115">
        <f>AVERAGEIFS('Mapa Riesgos Gestión'!$I$8:$I$1247,'Mapa Riesgos Gestión'!$B$8:$B$1247,B7)</f>
        <v>0.5</v>
      </c>
      <c r="D7" s="115">
        <f>AVERAGEIFS('Mapa Riesgos Gestión'!$BV$8:$BV$1159,'Mapa Riesgos Gestión'!$B$8:$B$1159,B7)</f>
        <v>0</v>
      </c>
      <c r="E7" s="115">
        <f>AVERAGEIFS('Mapa Riesgos Gestión'!$CT$8:$CT$1259,'Mapa Riesgos Gestión'!$B$8:$B$1259,B7)</f>
        <v>1</v>
      </c>
      <c r="F7" s="115">
        <f t="shared" si="0"/>
        <v>0.5</v>
      </c>
      <c r="H7" s="85">
        <f>COUNTIFS('Mapa Riesgos Gestión'!$AJ$8:$AJ$1247,Datos!$D$57,'Mapa Riesgos Gestión'!$B$8:$B$1247,$B7)</f>
        <v>1</v>
      </c>
      <c r="I7" s="85">
        <f>COUNTIFS('Mapa Riesgos Gestión'!$AJ$8:$AJ$1247,Datos!$D$58,'Mapa Riesgos Gestión'!$B$8:$B$1247,$B7)</f>
        <v>3</v>
      </c>
      <c r="J7" s="85">
        <f>COUNTIFS('Mapa Riesgos Gestión'!$AJ$8:$AJ$1247,Datos!$D$59,'Mapa Riesgos Gestión'!$B$8:$B$1247,$B7)</f>
        <v>0</v>
      </c>
      <c r="K7" s="85">
        <f>COUNTIFS('Mapa Riesgos Gestión'!$AJ$8:$AJ$1247,Datos!$D$60,'Mapa Riesgos Gestión'!$B$8:$B$1247,$B7)</f>
        <v>0</v>
      </c>
      <c r="L7" s="33">
        <f t="shared" si="1"/>
        <v>4</v>
      </c>
      <c r="M7" s="34" t="str">
        <f>+IF((H7/L7)&gt;=20%,Datos!$D$57,+IF(((H7/L7)+(I7/L7))&gt;=30%,Datos!$D$58,+IF(((H7/L7)+(I7/L7)+(J7/L7))&gt;=40%,Datos!$D$59,+IF((H7/L7)+(I7/L7)+(J7/L7)+(K7/L7)&gt;=50%,Datos!$D$60,""))))</f>
        <v>Extremo</v>
      </c>
      <c r="N7" s="85">
        <f>COUNTIFS('Mapa Riesgos Gestión'!$BB$8:$BB$1247,Datos!$D$57,'Mapa Riesgos Gestión'!$B$8:$B$1247,$B7)</f>
        <v>0</v>
      </c>
      <c r="O7" s="85">
        <f>COUNTIFS('Mapa Riesgos Gestión'!$BB$8:$BB$1247,Datos!$D$58,'Mapa Riesgos Gestión'!$B$8:$B$1247,$B7)</f>
        <v>2</v>
      </c>
      <c r="P7" s="85">
        <f>COUNTIFS('Mapa Riesgos Gestión'!$BB$8:$BB$1247,Datos!$D$59,'Mapa Riesgos Gestión'!$B$8:$B$1247,$B7)</f>
        <v>2</v>
      </c>
      <c r="Q7" s="85">
        <f>COUNTIFS('Mapa Riesgos Gestión'!$BB$8:$BB$1247,Datos!$D$60,'Mapa Riesgos Gestión'!$B$8:$B$1247,$B7)</f>
        <v>0</v>
      </c>
      <c r="R7" s="33">
        <f t="shared" si="2"/>
        <v>4</v>
      </c>
      <c r="S7" s="34" t="str">
        <f>+IF((N7/R7)&gt;=20%,Datos!$D$57,+IF(((N7/R7)+(O7/R7))&gt;=30%,Datos!$D$58,+IF(((N7/R7)+(O7/R7)+(P7/R7))&gt;=40%,Datos!$D$59,+IF((N7/R7)+(O7/R7)+(P7/R7)+(Q7/R7)&gt;=50%,Datos!$D$60,""))))</f>
        <v>Alto</v>
      </c>
    </row>
    <row r="8" spans="2:19" ht="20.149999999999999" customHeight="1" x14ac:dyDescent="0.35">
      <c r="B8" s="141" t="s">
        <v>146</v>
      </c>
      <c r="C8" s="115">
        <f>AVERAGEIFS('Mapa Riesgos Gestión'!$I$8:$I$1247,'Mapa Riesgos Gestión'!$B$8:$B$1247,B8)</f>
        <v>0.88888888888888884</v>
      </c>
      <c r="D8" s="115">
        <f>AVERAGEIFS('Mapa Riesgos Gestión'!$BV$8:$BV$1159,'Mapa Riesgos Gestión'!$B$8:$B$1159,B8)</f>
        <v>0</v>
      </c>
      <c r="E8" s="115">
        <f>AVERAGEIFS('Mapa Riesgos Gestión'!$CT$8:$CT$1259,'Mapa Riesgos Gestión'!$B$8:$B$1259,B8)</f>
        <v>1</v>
      </c>
      <c r="F8" s="115">
        <f t="shared" si="0"/>
        <v>0.62962962962962965</v>
      </c>
      <c r="H8" s="85">
        <f>COUNTIFS('Mapa Riesgos Gestión'!$AJ$8:$AJ$1247,Datos!$D$57,'Mapa Riesgos Gestión'!$B$8:$B$1247,$B8)</f>
        <v>1</v>
      </c>
      <c r="I8" s="85">
        <f>COUNTIFS('Mapa Riesgos Gestión'!$AJ$8:$AJ$1247,Datos!$D$58,'Mapa Riesgos Gestión'!$B$8:$B$1247,$B8)</f>
        <v>6</v>
      </c>
      <c r="J8" s="85">
        <f>COUNTIFS('Mapa Riesgos Gestión'!$AJ$8:$AJ$1247,Datos!$D$59,'Mapa Riesgos Gestión'!$B$8:$B$1247,$B8)</f>
        <v>1</v>
      </c>
      <c r="K8" s="85">
        <f>COUNTIFS('Mapa Riesgos Gestión'!$AJ$8:$AJ$1247,Datos!$D$60,'Mapa Riesgos Gestión'!$B$8:$B$1247,$B8)</f>
        <v>0</v>
      </c>
      <c r="L8" s="33">
        <f t="shared" si="1"/>
        <v>8</v>
      </c>
      <c r="M8" s="34" t="str">
        <f>+IF((H8/L8)&gt;=20%,Datos!$D$57,+IF(((H8/L8)+(I8/L8))&gt;=30%,Datos!$D$58,+IF(((H8/L8)+(I8/L8)+(J8/L8))&gt;=40%,Datos!$D$59,+IF((H8/L8)+(I8/L8)+(J8/L8)+(K8/L8)&gt;=50%,Datos!$D$60,""))))</f>
        <v>Alto</v>
      </c>
      <c r="N8" s="85">
        <f>COUNTIFS('Mapa Riesgos Gestión'!$BB$8:$BB$1247,Datos!$D$57,'Mapa Riesgos Gestión'!$B$8:$B$1247,$B8)</f>
        <v>0</v>
      </c>
      <c r="O8" s="85">
        <f>COUNTIFS('Mapa Riesgos Gestión'!$BB$8:$BB$1247,Datos!$D$58,'Mapa Riesgos Gestión'!$B$8:$B$1247,$B8)</f>
        <v>1</v>
      </c>
      <c r="P8" s="85">
        <f>COUNTIFS('Mapa Riesgos Gestión'!$BB$8:$BB$1247,Datos!$D$59,'Mapa Riesgos Gestión'!$B$8:$B$1247,$B8)</f>
        <v>7</v>
      </c>
      <c r="Q8" s="85">
        <f>COUNTIFS('Mapa Riesgos Gestión'!$BB$8:$BB$1247,Datos!$D$60,'Mapa Riesgos Gestión'!$B$8:$B$1247,$B8)</f>
        <v>0</v>
      </c>
      <c r="R8" s="33">
        <f t="shared" si="2"/>
        <v>8</v>
      </c>
      <c r="S8" s="34" t="str">
        <f>+IF((N8/R8)&gt;=20%,Datos!$D$57,+IF(((N8/R8)+(O8/R8))&gt;=30%,Datos!$D$58,+IF(((N8/R8)+(O8/R8)+(P8/R8))&gt;=40%,Datos!$D$59,+IF((N8/R8)+(O8/R8)+(P8/R8)+(Q8/R8)&gt;=50%,Datos!$D$60,""))))</f>
        <v>Moderado</v>
      </c>
    </row>
    <row r="9" spans="2:19" ht="20.149999999999999" customHeight="1" x14ac:dyDescent="0.35">
      <c r="B9" s="141" t="s">
        <v>148</v>
      </c>
      <c r="C9" s="115">
        <f>AVERAGEIFS('Mapa Riesgos Gestión'!$I$8:$I$1247,'Mapa Riesgos Gestión'!$B$8:$B$1247,B9)</f>
        <v>0.81818181818181823</v>
      </c>
      <c r="D9" s="115">
        <f>AVERAGEIFS('Mapa Riesgos Gestión'!$BV$8:$BV$1159,'Mapa Riesgos Gestión'!$B$8:$B$1159,B9)</f>
        <v>0</v>
      </c>
      <c r="E9" s="115">
        <f>AVERAGEIFS('Mapa Riesgos Gestión'!$CT$8:$CT$1259,'Mapa Riesgos Gestión'!$B$8:$B$1259,B9)</f>
        <v>1</v>
      </c>
      <c r="F9" s="115">
        <f t="shared" si="0"/>
        <v>0.60606060606060608</v>
      </c>
      <c r="H9" s="85">
        <f>COUNTIFS('Mapa Riesgos Gestión'!$AJ$8:$AJ$1247,Datos!$D$57,'Mapa Riesgos Gestión'!$B$8:$B$1247,$B9)</f>
        <v>4</v>
      </c>
      <c r="I9" s="85">
        <f>COUNTIFS('Mapa Riesgos Gestión'!$AJ$8:$AJ$1247,Datos!$D$58,'Mapa Riesgos Gestión'!$B$8:$B$1247,$B9)</f>
        <v>2</v>
      </c>
      <c r="J9" s="85">
        <f>COUNTIFS('Mapa Riesgos Gestión'!$AJ$8:$AJ$1247,Datos!$D$59,'Mapa Riesgos Gestión'!$B$8:$B$1247,$B9)</f>
        <v>3</v>
      </c>
      <c r="K9" s="85">
        <f>COUNTIFS('Mapa Riesgos Gestión'!$AJ$8:$AJ$1247,Datos!$D$60,'Mapa Riesgos Gestión'!$B$8:$B$1247,$B9)</f>
        <v>0</v>
      </c>
      <c r="L9" s="33">
        <f t="shared" si="1"/>
        <v>9</v>
      </c>
      <c r="M9" s="34" t="str">
        <f>+IF((H9/L9)&gt;=20%,Datos!$D$57,+IF(((H9/L9)+(I9/L9))&gt;=30%,Datos!$D$58,+IF(((H9/L9)+(I9/L9)+(J9/L9))&gt;=40%,Datos!$D$59,+IF((H9/L9)+(I9/L9)+(J9/L9)+(K9/L9)&gt;=50%,Datos!$D$60,""))))</f>
        <v>Extremo</v>
      </c>
      <c r="N9" s="85">
        <f>COUNTIFS('Mapa Riesgos Gestión'!$BB$8:$BB$1247,Datos!$D$57,'Mapa Riesgos Gestión'!$B$8:$B$1247,$B9)</f>
        <v>0</v>
      </c>
      <c r="O9" s="85">
        <f>COUNTIFS('Mapa Riesgos Gestión'!$BB$8:$BB$1247,Datos!$D$58,'Mapa Riesgos Gestión'!$B$8:$B$1247,$B9)</f>
        <v>4</v>
      </c>
      <c r="P9" s="85">
        <f>COUNTIFS('Mapa Riesgos Gestión'!$BB$8:$BB$1247,Datos!$D$59,'Mapa Riesgos Gestión'!$B$8:$B$1247,$B9)</f>
        <v>5</v>
      </c>
      <c r="Q9" s="85">
        <f>COUNTIFS('Mapa Riesgos Gestión'!$BB$8:$BB$1247,Datos!$D$60,'Mapa Riesgos Gestión'!$B$8:$B$1247,$B9)</f>
        <v>0</v>
      </c>
      <c r="R9" s="33">
        <f t="shared" si="2"/>
        <v>9</v>
      </c>
      <c r="S9" s="34" t="str">
        <f>+IF((N9/R9)&gt;=20%,Datos!$D$57,+IF(((N9/R9)+(O9/R9))&gt;=30%,Datos!$D$58,+IF(((N9/R9)+(O9/R9)+(P9/R9))&gt;=40%,Datos!$D$59,+IF((N9/R9)+(O9/R9)+(P9/R9)+(Q9/R9)&gt;=50%,Datos!$D$60,""))))</f>
        <v>Alto</v>
      </c>
    </row>
    <row r="10" spans="2:19" ht="20.149999999999999" customHeight="1" x14ac:dyDescent="0.35">
      <c r="B10" s="141" t="s">
        <v>150</v>
      </c>
      <c r="C10" s="115">
        <f>AVERAGEIFS('Mapa Riesgos Gestión'!$I$8:$I$1247,'Mapa Riesgos Gestión'!$B$8:$B$1247,B10)</f>
        <v>0.22222222222222221</v>
      </c>
      <c r="D10" s="115">
        <f>AVERAGEIFS('Mapa Riesgos Gestión'!$BV$8:$BV$1159,'Mapa Riesgos Gestión'!$B$8:$B$1159,B10)</f>
        <v>0</v>
      </c>
      <c r="E10" s="115">
        <f>AVERAGEIFS('Mapa Riesgos Gestión'!$CT$8:$CT$1259,'Mapa Riesgos Gestión'!$B$8:$B$1259,B10)</f>
        <v>1</v>
      </c>
      <c r="F10" s="115">
        <f t="shared" si="0"/>
        <v>0.40740740740740744</v>
      </c>
      <c r="H10" s="85">
        <f>COUNTIFS('Mapa Riesgos Gestión'!$AJ$8:$AJ$1247,Datos!$D$57,'Mapa Riesgos Gestión'!$B$8:$B$1247,$B10)</f>
        <v>2</v>
      </c>
      <c r="I10" s="85">
        <f>COUNTIFS('Mapa Riesgos Gestión'!$AJ$8:$AJ$1247,Datos!$D$58,'Mapa Riesgos Gestión'!$B$8:$B$1247,$B10)</f>
        <v>0</v>
      </c>
      <c r="J10" s="85">
        <f>COUNTIFS('Mapa Riesgos Gestión'!$AJ$8:$AJ$1247,Datos!$D$59,'Mapa Riesgos Gestión'!$B$8:$B$1247,$B10)</f>
        <v>0</v>
      </c>
      <c r="K10" s="85">
        <f>COUNTIFS('Mapa Riesgos Gestión'!$AJ$8:$AJ$1247,Datos!$D$60,'Mapa Riesgos Gestión'!$B$8:$B$1247,$B10)</f>
        <v>0</v>
      </c>
      <c r="L10" s="33">
        <f t="shared" si="1"/>
        <v>2</v>
      </c>
      <c r="M10" s="34" t="str">
        <f>+IF((H10/L10)&gt;=20%,Datos!$D$57,+IF(((H10/L10)+(I10/L10))&gt;=30%,Datos!$D$58,+IF(((H10/L10)+(I10/L10)+(J10/L10))&gt;=40%,Datos!$D$59,+IF((H10/L10)+(I10/L10)+(J10/L10)+(K10/L10)&gt;=50%,Datos!$D$60,""))))</f>
        <v>Extremo</v>
      </c>
      <c r="N10" s="85">
        <f>COUNTIFS('Mapa Riesgos Gestión'!$BB$8:$BB$1247,Datos!$D$57,'Mapa Riesgos Gestión'!$B$8:$B$1247,$B10)</f>
        <v>0</v>
      </c>
      <c r="O10" s="85">
        <f>COUNTIFS('Mapa Riesgos Gestión'!$BB$8:$BB$1247,Datos!$D$58,'Mapa Riesgos Gestión'!$B$8:$B$1247,$B10)</f>
        <v>2</v>
      </c>
      <c r="P10" s="85">
        <f>COUNTIFS('Mapa Riesgos Gestión'!$BB$8:$BB$1247,Datos!$D$59,'Mapa Riesgos Gestión'!$B$8:$B$1247,$B10)</f>
        <v>0</v>
      </c>
      <c r="Q10" s="85">
        <f>COUNTIFS('Mapa Riesgos Gestión'!$BB$8:$BB$1247,Datos!$D$60,'Mapa Riesgos Gestión'!$B$8:$B$1247,$B10)</f>
        <v>0</v>
      </c>
      <c r="R10" s="33">
        <f t="shared" si="2"/>
        <v>2</v>
      </c>
      <c r="S10" s="34" t="str">
        <f>+IF((N10/R10)&gt;=20%,Datos!$D$57,+IF(((N10/R10)+(O10/R10))&gt;=30%,Datos!$D$58,+IF(((N10/R10)+(O10/R10)+(P10/R10))&gt;=40%,Datos!$D$59,+IF((N10/R10)+(O10/R10)+(P10/R10)+(Q10/R10)&gt;=50%,Datos!$D$60,""))))</f>
        <v>Alto</v>
      </c>
    </row>
    <row r="11" spans="2:19" ht="20.149999999999999" customHeight="1" x14ac:dyDescent="0.35">
      <c r="B11" s="141" t="s">
        <v>152</v>
      </c>
      <c r="C11" s="115">
        <f>AVERAGEIFS('Mapa Riesgos Gestión'!$I$8:$I$1247,'Mapa Riesgos Gestión'!$B$8:$B$1247,B11)</f>
        <v>1</v>
      </c>
      <c r="D11" s="115">
        <f>AVERAGEIFS('Mapa Riesgos Gestión'!$BV$8:$BV$1159,'Mapa Riesgos Gestión'!$B$8:$B$1159,B11)</f>
        <v>0</v>
      </c>
      <c r="E11" s="115">
        <f>AVERAGEIFS('Mapa Riesgos Gestión'!$CT$8:$CT$1259,'Mapa Riesgos Gestión'!$B$8:$B$1259,B11)</f>
        <v>1</v>
      </c>
      <c r="F11" s="115">
        <f t="shared" si="0"/>
        <v>0.66666666666666663</v>
      </c>
      <c r="H11" s="85">
        <f>COUNTIFS('Mapa Riesgos Gestión'!$AJ$8:$AJ$1247,Datos!$D$57,'Mapa Riesgos Gestión'!$B$8:$B$1247,$B11)</f>
        <v>0</v>
      </c>
      <c r="I11" s="85">
        <f>COUNTIFS('Mapa Riesgos Gestión'!$AJ$8:$AJ$1247,Datos!$D$58,'Mapa Riesgos Gestión'!$B$8:$B$1247,$B11)</f>
        <v>5</v>
      </c>
      <c r="J11" s="85">
        <f>COUNTIFS('Mapa Riesgos Gestión'!$AJ$8:$AJ$1247,Datos!$D$59,'Mapa Riesgos Gestión'!$B$8:$B$1247,$B11)</f>
        <v>2</v>
      </c>
      <c r="K11" s="85">
        <f>COUNTIFS('Mapa Riesgos Gestión'!$AJ$8:$AJ$1247,Datos!$D$60,'Mapa Riesgos Gestión'!$B$8:$B$1247,$B11)</f>
        <v>0</v>
      </c>
      <c r="L11" s="33">
        <f t="shared" si="1"/>
        <v>7</v>
      </c>
      <c r="M11" s="34" t="str">
        <f>+IF((H11/L11)&gt;=20%,Datos!$D$57,+IF(((H11/L11)+(I11/L11))&gt;=30%,Datos!$D$58,+IF(((H11/L11)+(I11/L11)+(J11/L11))&gt;=40%,Datos!$D$59,+IF((H11/L11)+(I11/L11)+(J11/L11)+(K11/L11)&gt;=50%,Datos!$D$60,""))))</f>
        <v>Alto</v>
      </c>
      <c r="N11" s="85">
        <f>COUNTIFS('Mapa Riesgos Gestión'!$BB$8:$BB$1247,Datos!$D$57,'Mapa Riesgos Gestión'!$B$8:$B$1247,$B11)</f>
        <v>0</v>
      </c>
      <c r="O11" s="85">
        <f>COUNTIFS('Mapa Riesgos Gestión'!$BB$8:$BB$1247,Datos!$D$58,'Mapa Riesgos Gestión'!$B$8:$B$1247,$B11)</f>
        <v>1</v>
      </c>
      <c r="P11" s="85">
        <f>COUNTIFS('Mapa Riesgos Gestión'!$BB$8:$BB$1247,Datos!$D$59,'Mapa Riesgos Gestión'!$B$8:$B$1247,$B11)</f>
        <v>6</v>
      </c>
      <c r="Q11" s="85">
        <f>COUNTIFS('Mapa Riesgos Gestión'!$BB$8:$BB$1247,Datos!$D$60,'Mapa Riesgos Gestión'!$B$8:$B$1247,$B11)</f>
        <v>0</v>
      </c>
      <c r="R11" s="33">
        <f t="shared" si="2"/>
        <v>7</v>
      </c>
      <c r="S11" s="34" t="str">
        <f>+IF((N11/R11)&gt;=20%,Datos!$D$57,+IF(((N11/R11)+(O11/R11))&gt;=30%,Datos!$D$58,+IF(((N11/R11)+(O11/R11)+(P11/R11))&gt;=40%,Datos!$D$59,+IF((N11/R11)+(O11/R11)+(P11/R11)+(Q11/R11)&gt;=50%,Datos!$D$60,""))))</f>
        <v>Moderado</v>
      </c>
    </row>
    <row r="12" spans="2:19" ht="20.149999999999999" customHeight="1" x14ac:dyDescent="0.35">
      <c r="B12" s="142" t="s">
        <v>154</v>
      </c>
      <c r="C12" s="116">
        <f>AVERAGEIFS('Mapa Riesgos Gestión'!$I$8:$I$1247,'Mapa Riesgos Gestión'!$B$8:$B$1247,B12)</f>
        <v>0.55555555555555558</v>
      </c>
      <c r="D12" s="116">
        <f>AVERAGEIFS('Mapa Riesgos Gestión'!$BV$8:$BV$1159,'Mapa Riesgos Gestión'!$B$8:$B$1159,B12)</f>
        <v>0</v>
      </c>
      <c r="E12" s="116">
        <f>AVERAGEIFS('Mapa Riesgos Gestión'!$CT$8:$CT$1259,'Mapa Riesgos Gestión'!$B$8:$B$1259,B12)</f>
        <v>1</v>
      </c>
      <c r="F12" s="116">
        <f t="shared" si="0"/>
        <v>0.51851851851851849</v>
      </c>
      <c r="H12" s="86">
        <f>COUNTIFS('Mapa Riesgos Gestión'!$AJ$8:$AJ$1247,Datos!$D$57,'Mapa Riesgos Gestión'!$B$8:$B$1247,$B12)</f>
        <v>3</v>
      </c>
      <c r="I12" s="86">
        <f>COUNTIFS('Mapa Riesgos Gestión'!$AJ$8:$AJ$1247,Datos!$D$58,'Mapa Riesgos Gestión'!$B$8:$B$1247,$B12)</f>
        <v>1</v>
      </c>
      <c r="J12" s="86">
        <f>COUNTIFS('Mapa Riesgos Gestión'!$AJ$8:$AJ$1247,Datos!$D$59,'Mapa Riesgos Gestión'!$B$8:$B$1247,$B12)</f>
        <v>1</v>
      </c>
      <c r="K12" s="86">
        <f>COUNTIFS('Mapa Riesgos Gestión'!$AJ$8:$AJ$1247,Datos!$D$60,'Mapa Riesgos Gestión'!$B$8:$B$1247,$B12)</f>
        <v>0</v>
      </c>
      <c r="L12" s="33">
        <f t="shared" si="1"/>
        <v>5</v>
      </c>
      <c r="M12" s="34" t="str">
        <f>+IF((H12/L12)&gt;=20%,Datos!$D$57,+IF(((H12/L12)+(I12/L12))&gt;=30%,Datos!$D$58,+IF(((H12/L12)+(I12/L12)+(J12/L12))&gt;=40%,Datos!$D$59,+IF((H12/L12)+(I12/L12)+(J12/L12)+(K12/L12)&gt;=50%,Datos!$D$60,""))))</f>
        <v>Extremo</v>
      </c>
      <c r="N12" s="86">
        <f>COUNTIFS('Mapa Riesgos Gestión'!$BB$8:$BB$1247,Datos!$D$57,'Mapa Riesgos Gestión'!$B$8:$B$1247,$B12)</f>
        <v>0</v>
      </c>
      <c r="O12" s="86">
        <f>COUNTIFS('Mapa Riesgos Gestión'!$BB$8:$BB$1247,Datos!$D$58,'Mapa Riesgos Gestión'!$B$8:$B$1247,$B12)</f>
        <v>3</v>
      </c>
      <c r="P12" s="86">
        <f>COUNTIFS('Mapa Riesgos Gestión'!$BB$8:$BB$1247,Datos!$D$59,'Mapa Riesgos Gestión'!$B$8:$B$1247,$B12)</f>
        <v>2</v>
      </c>
      <c r="Q12" s="86">
        <f>COUNTIFS('Mapa Riesgos Gestión'!$BB$8:$BB$1247,Datos!$D$60,'Mapa Riesgos Gestión'!$B$8:$B$1247,$B12)</f>
        <v>0</v>
      </c>
      <c r="R12" s="33">
        <f t="shared" si="2"/>
        <v>5</v>
      </c>
      <c r="S12" s="34" t="str">
        <f>+IF((N12/R12)&gt;=20%,Datos!$D$57,+IF(((N12/R12)+(O12/R12))&gt;=30%,Datos!$D$58,+IF(((N12/R12)+(O12/R12)+(P12/R12))&gt;=40%,Datos!$D$59,+IF((N12/R12)+(O12/R12)+(P12/R12)+(Q12/R12)&gt;=50%,Datos!$D$60,""))))</f>
        <v>Alto</v>
      </c>
    </row>
    <row r="13" spans="2:19" ht="20.149999999999999" customHeight="1" x14ac:dyDescent="0.35">
      <c r="B13" s="142" t="s">
        <v>156</v>
      </c>
      <c r="C13" s="116">
        <f>AVERAGEIFS('Mapa Riesgos Gestión'!$I$8:$I$1247,'Mapa Riesgos Gestión'!$B$8:$B$1247,B13)</f>
        <v>0.625</v>
      </c>
      <c r="D13" s="116">
        <f>AVERAGEIFS('Mapa Riesgos Gestión'!$BV$8:$BV$1159,'Mapa Riesgos Gestión'!$B$8:$B$1159,B13)</f>
        <v>0</v>
      </c>
      <c r="E13" s="116">
        <f>AVERAGEIFS('Mapa Riesgos Gestión'!$CT$8:$CT$1259,'Mapa Riesgos Gestión'!$B$8:$B$1259,B13)</f>
        <v>1</v>
      </c>
      <c r="F13" s="116">
        <f t="shared" si="0"/>
        <v>0.54166666666666663</v>
      </c>
      <c r="H13" s="86">
        <f>COUNTIFS('Mapa Riesgos Gestión'!$AJ$8:$AJ$1247,Datos!$D$57,'Mapa Riesgos Gestión'!$B$8:$B$1247,$B13)</f>
        <v>2</v>
      </c>
      <c r="I13" s="86">
        <f>COUNTIFS('Mapa Riesgos Gestión'!$AJ$8:$AJ$1247,Datos!$D$58,'Mapa Riesgos Gestión'!$B$8:$B$1247,$B13)</f>
        <v>2</v>
      </c>
      <c r="J13" s="86">
        <f>COUNTIFS('Mapa Riesgos Gestión'!$AJ$8:$AJ$1247,Datos!$D$59,'Mapa Riesgos Gestión'!$B$8:$B$1247,$B13)</f>
        <v>1</v>
      </c>
      <c r="K13" s="86">
        <f>COUNTIFS('Mapa Riesgos Gestión'!$AJ$8:$AJ$1247,Datos!$D$60,'Mapa Riesgos Gestión'!$B$8:$B$1247,$B13)</f>
        <v>0</v>
      </c>
      <c r="L13" s="33">
        <f t="shared" si="1"/>
        <v>5</v>
      </c>
      <c r="M13" s="34" t="str">
        <f>+IF((H13/L13)&gt;=20%,Datos!$D$57,+IF(((H13/L13)+(I13/L13))&gt;=30%,Datos!$D$58,+IF(((H13/L13)+(I13/L13)+(J13/L13))&gt;=40%,Datos!$D$59,+IF((H13/L13)+(I13/L13)+(J13/L13)+(K13/L13)&gt;=50%,Datos!$D$60,""))))</f>
        <v>Extremo</v>
      </c>
      <c r="N13" s="86">
        <f>COUNTIFS('Mapa Riesgos Gestión'!$BB$8:$BB$1247,Datos!$D$57,'Mapa Riesgos Gestión'!$B$8:$B$1247,$B13)</f>
        <v>0</v>
      </c>
      <c r="O13" s="86">
        <f>COUNTIFS('Mapa Riesgos Gestión'!$BB$8:$BB$1247,Datos!$D$58,'Mapa Riesgos Gestión'!$B$8:$B$1247,$B13)</f>
        <v>3</v>
      </c>
      <c r="P13" s="86">
        <f>COUNTIFS('Mapa Riesgos Gestión'!$BB$8:$BB$1247,Datos!$D$59,'Mapa Riesgos Gestión'!$B$8:$B$1247,$B13)</f>
        <v>2</v>
      </c>
      <c r="Q13" s="86">
        <f>COUNTIFS('Mapa Riesgos Gestión'!$BB$8:$BB$1247,Datos!$D$60,'Mapa Riesgos Gestión'!$B$8:$B$1247,$B13)</f>
        <v>0</v>
      </c>
      <c r="R13" s="33">
        <f t="shared" si="2"/>
        <v>5</v>
      </c>
      <c r="S13" s="34" t="str">
        <f>+IF((N13/R13)&gt;=20%,Datos!$D$57,+IF(((N13/R13)+(O13/R13))&gt;=30%,Datos!$D$58,+IF(((N13/R13)+(O13/R13)+(P13/R13))&gt;=40%,Datos!$D$59,+IF((N13/R13)+(O13/R13)+(P13/R13)+(Q13/R13)&gt;=50%,Datos!$D$60,""))))</f>
        <v>Alto</v>
      </c>
    </row>
    <row r="14" spans="2:19" ht="20.149999999999999" customHeight="1" x14ac:dyDescent="0.35">
      <c r="B14" s="142" t="s">
        <v>158</v>
      </c>
      <c r="C14" s="116">
        <f>AVERAGEIFS('Mapa Riesgos Gestión'!$I$8:$I$1247,'Mapa Riesgos Gestión'!$B$8:$B$1247,B14)</f>
        <v>0.46153846153846156</v>
      </c>
      <c r="D14" s="116">
        <f>AVERAGEIFS('Mapa Riesgos Gestión'!$BV$8:$BV$1159,'Mapa Riesgos Gestión'!$B$8:$B$1159,B14)</f>
        <v>0</v>
      </c>
      <c r="E14" s="116">
        <f>AVERAGEIFS('Mapa Riesgos Gestión'!$CT$8:$CT$1259,'Mapa Riesgos Gestión'!$B$8:$B$1259,B14)</f>
        <v>1</v>
      </c>
      <c r="F14" s="116">
        <f t="shared" si="0"/>
        <v>0.48717948717948723</v>
      </c>
      <c r="H14" s="86">
        <f>COUNTIFS('Mapa Riesgos Gestión'!$AJ$8:$AJ$1247,Datos!$D$57,'Mapa Riesgos Gestión'!$B$8:$B$1247,$B14)</f>
        <v>1</v>
      </c>
      <c r="I14" s="86">
        <f>COUNTIFS('Mapa Riesgos Gestión'!$AJ$8:$AJ$1247,Datos!$D$58,'Mapa Riesgos Gestión'!$B$8:$B$1247,$B14)</f>
        <v>5</v>
      </c>
      <c r="J14" s="86">
        <f>COUNTIFS('Mapa Riesgos Gestión'!$AJ$8:$AJ$1247,Datos!$D$59,'Mapa Riesgos Gestión'!$B$8:$B$1247,$B14)</f>
        <v>0</v>
      </c>
      <c r="K14" s="86">
        <f>COUNTIFS('Mapa Riesgos Gestión'!$AJ$8:$AJ$1247,Datos!$D$60,'Mapa Riesgos Gestión'!$B$8:$B$1247,$B14)</f>
        <v>0</v>
      </c>
      <c r="L14" s="33">
        <f t="shared" si="1"/>
        <v>6</v>
      </c>
      <c r="M14" s="34" t="str">
        <f>+IF((H14/L14)&gt;=20%,Datos!$D$57,+IF(((H14/L14)+(I14/L14))&gt;=30%,Datos!$D$58,+IF(((H14/L14)+(I14/L14)+(J14/L14))&gt;=40%,Datos!$D$59,+IF((H14/L14)+(I14/L14)+(J14/L14)+(K14/L14)&gt;=50%,Datos!$D$60,""))))</f>
        <v>Alto</v>
      </c>
      <c r="N14" s="86">
        <f>COUNTIFS('Mapa Riesgos Gestión'!$BB$8:$BB$1247,Datos!$D$57,'Mapa Riesgos Gestión'!$B$8:$B$1247,$B14)</f>
        <v>0</v>
      </c>
      <c r="O14" s="86">
        <f>COUNTIFS('Mapa Riesgos Gestión'!$BB$8:$BB$1247,Datos!$D$58,'Mapa Riesgos Gestión'!$B$8:$B$1247,$B14)</f>
        <v>2</v>
      </c>
      <c r="P14" s="86">
        <f>COUNTIFS('Mapa Riesgos Gestión'!$BB$8:$BB$1247,Datos!$D$59,'Mapa Riesgos Gestión'!$B$8:$B$1247,$B14)</f>
        <v>4</v>
      </c>
      <c r="Q14" s="86">
        <f>COUNTIFS('Mapa Riesgos Gestión'!$BB$8:$BB$1247,Datos!$D$60,'Mapa Riesgos Gestión'!$B$8:$B$1247,$B14)</f>
        <v>0</v>
      </c>
      <c r="R14" s="33">
        <f t="shared" si="2"/>
        <v>6</v>
      </c>
      <c r="S14" s="34" t="str">
        <f>+IF((N14/R14)&gt;=20%,Datos!$D$57,+IF(((N14/R14)+(O14/R14))&gt;=30%,Datos!$D$58,+IF(((N14/R14)+(O14/R14)+(P14/R14))&gt;=40%,Datos!$D$59,+IF((N14/R14)+(O14/R14)+(P14/R14)+(Q14/R14)&gt;=50%,Datos!$D$60,""))))</f>
        <v>Alto</v>
      </c>
    </row>
    <row r="15" spans="2:19" ht="20.149999999999999" customHeight="1" x14ac:dyDescent="0.35">
      <c r="B15" s="142" t="s">
        <v>160</v>
      </c>
      <c r="C15" s="116">
        <f>AVERAGEIFS('Mapa Riesgos Gestión'!$I$8:$I$1247,'Mapa Riesgos Gestión'!$B$8:$B$1247,B15)</f>
        <v>0.83333333333333337</v>
      </c>
      <c r="D15" s="116">
        <f>AVERAGEIFS('Mapa Riesgos Gestión'!$BV$8:$BV$1159,'Mapa Riesgos Gestión'!$B$8:$B$1159,B15)</f>
        <v>0</v>
      </c>
      <c r="E15" s="116">
        <f>AVERAGEIFS('Mapa Riesgos Gestión'!$CT$8:$CT$1259,'Mapa Riesgos Gestión'!$B$8:$B$1259,B15)</f>
        <v>1</v>
      </c>
      <c r="F15" s="116">
        <f t="shared" si="0"/>
        <v>0.61111111111111116</v>
      </c>
      <c r="H15" s="86">
        <f>COUNTIFS('Mapa Riesgos Gestión'!$AJ$8:$AJ$1247,Datos!$D$57,'Mapa Riesgos Gestión'!$B$8:$B$1247,$B15)</f>
        <v>3</v>
      </c>
      <c r="I15" s="86">
        <f>COUNTIFS('Mapa Riesgos Gestión'!$AJ$8:$AJ$1247,Datos!$D$58,'Mapa Riesgos Gestión'!$B$8:$B$1247,$B15)</f>
        <v>2</v>
      </c>
      <c r="J15" s="86">
        <f>COUNTIFS('Mapa Riesgos Gestión'!$AJ$8:$AJ$1247,Datos!$D$59,'Mapa Riesgos Gestión'!$B$8:$B$1247,$B15)</f>
        <v>0</v>
      </c>
      <c r="K15" s="86">
        <f>COUNTIFS('Mapa Riesgos Gestión'!$AJ$8:$AJ$1247,Datos!$D$60,'Mapa Riesgos Gestión'!$B$8:$B$1247,$B15)</f>
        <v>0</v>
      </c>
      <c r="L15" s="33">
        <f t="shared" si="1"/>
        <v>5</v>
      </c>
      <c r="M15" s="34" t="str">
        <f>+IF((H15/L15)&gt;=20%,Datos!$D$57,+IF(((H15/L15)+(I15/L15))&gt;=30%,Datos!$D$58,+IF(((H15/L15)+(I15/L15)+(J15/L15))&gt;=40%,Datos!$D$59,+IF((H15/L15)+(I15/L15)+(J15/L15)+(K15/L15)&gt;=50%,Datos!$D$60,""))))</f>
        <v>Extremo</v>
      </c>
      <c r="N15" s="86">
        <f>COUNTIFS('Mapa Riesgos Gestión'!$BB$8:$BB$1247,Datos!$D$57,'Mapa Riesgos Gestión'!$B$8:$B$1247,$B15)</f>
        <v>0</v>
      </c>
      <c r="O15" s="86">
        <f>COUNTIFS('Mapa Riesgos Gestión'!$BB$8:$BB$1247,Datos!$D$58,'Mapa Riesgos Gestión'!$B$8:$B$1247,$B15)</f>
        <v>3</v>
      </c>
      <c r="P15" s="86">
        <f>COUNTIFS('Mapa Riesgos Gestión'!$BB$8:$BB$1247,Datos!$D$59,'Mapa Riesgos Gestión'!$B$8:$B$1247,$B15)</f>
        <v>2</v>
      </c>
      <c r="Q15" s="86">
        <f>COUNTIFS('Mapa Riesgos Gestión'!$BB$8:$BB$1247,Datos!$D$60,'Mapa Riesgos Gestión'!$B$8:$B$1247,$B15)</f>
        <v>0</v>
      </c>
      <c r="R15" s="33">
        <f t="shared" si="2"/>
        <v>5</v>
      </c>
      <c r="S15" s="34" t="str">
        <f>+IF((N15/R15)&gt;=20%,Datos!$D$57,+IF(((N15/R15)+(O15/R15))&gt;=30%,Datos!$D$58,+IF(((N15/R15)+(O15/R15)+(P15/R15))&gt;=40%,Datos!$D$59,+IF((N15/R15)+(O15/R15)+(P15/R15)+(Q15/R15)&gt;=50%,Datos!$D$60,""))))</f>
        <v>Alto</v>
      </c>
    </row>
    <row r="16" spans="2:19" ht="20.149999999999999" customHeight="1" x14ac:dyDescent="0.35">
      <c r="B16" s="142" t="s">
        <v>162</v>
      </c>
      <c r="C16" s="116">
        <f>AVERAGEIFS('Mapa Riesgos Gestión'!$I$8:$I$1247,'Mapa Riesgos Gestión'!$B$8:$B$1247,B16)</f>
        <v>0.5</v>
      </c>
      <c r="D16" s="116">
        <f>AVERAGEIFS('Mapa Riesgos Gestión'!$BV$8:$BV$1159,'Mapa Riesgos Gestión'!$B$8:$B$1159,B16)</f>
        <v>0</v>
      </c>
      <c r="E16" s="116">
        <f>AVERAGEIFS('Mapa Riesgos Gestión'!$CT$8:$CT$1259,'Mapa Riesgos Gestión'!$B$8:$B$1259,B16)</f>
        <v>1</v>
      </c>
      <c r="F16" s="116">
        <f t="shared" si="0"/>
        <v>0.5</v>
      </c>
      <c r="H16" s="86">
        <f>COUNTIFS('Mapa Riesgos Gestión'!$AJ$8:$AJ$1247,Datos!$D$57,'Mapa Riesgos Gestión'!$B$8:$B$1247,$B16)</f>
        <v>3</v>
      </c>
      <c r="I16" s="86">
        <f>COUNTIFS('Mapa Riesgos Gestión'!$AJ$8:$AJ$1247,Datos!$D$58,'Mapa Riesgos Gestión'!$B$8:$B$1247,$B16)</f>
        <v>0</v>
      </c>
      <c r="J16" s="86">
        <f>COUNTIFS('Mapa Riesgos Gestión'!$AJ$8:$AJ$1247,Datos!$D$59,'Mapa Riesgos Gestión'!$B$8:$B$1247,$B16)</f>
        <v>0</v>
      </c>
      <c r="K16" s="86">
        <f>COUNTIFS('Mapa Riesgos Gestión'!$AJ$8:$AJ$1247,Datos!$D$60,'Mapa Riesgos Gestión'!$B$8:$B$1247,$B16)</f>
        <v>0</v>
      </c>
      <c r="L16" s="33">
        <f t="shared" si="1"/>
        <v>3</v>
      </c>
      <c r="M16" s="34" t="str">
        <f>+IF((H16/L16)&gt;=20%,Datos!$D$57,+IF(((H16/L16)+(I16/L16))&gt;=30%,Datos!$D$58,+IF(((H16/L16)+(I16/L16)+(J16/L16))&gt;=40%,Datos!$D$59,+IF((H16/L16)+(I16/L16)+(J16/L16)+(K16/L16)&gt;=50%,Datos!$D$60,""))))</f>
        <v>Extremo</v>
      </c>
      <c r="N16" s="86">
        <f>COUNTIFS('Mapa Riesgos Gestión'!$BB$8:$BB$1247,Datos!$D$57,'Mapa Riesgos Gestión'!$B$8:$B$1247,$B16)</f>
        <v>0</v>
      </c>
      <c r="O16" s="86">
        <f>COUNTIFS('Mapa Riesgos Gestión'!$BB$8:$BB$1247,Datos!$D$58,'Mapa Riesgos Gestión'!$B$8:$B$1247,$B16)</f>
        <v>3</v>
      </c>
      <c r="P16" s="86">
        <f>COUNTIFS('Mapa Riesgos Gestión'!$BB$8:$BB$1247,Datos!$D$59,'Mapa Riesgos Gestión'!$B$8:$B$1247,$B16)</f>
        <v>0</v>
      </c>
      <c r="Q16" s="86">
        <f>COUNTIFS('Mapa Riesgos Gestión'!$BB$8:$BB$1247,Datos!$D$60,'Mapa Riesgos Gestión'!$B$8:$B$1247,$B16)</f>
        <v>0</v>
      </c>
      <c r="R16" s="33">
        <f t="shared" si="2"/>
        <v>3</v>
      </c>
      <c r="S16" s="34" t="str">
        <f>+IF((N16/R16)&gt;=20%,Datos!$D$57,+IF(((N16/R16)+(O16/R16))&gt;=30%,Datos!$D$58,+IF(((N16/R16)+(O16/R16)+(P16/R16))&gt;=40%,Datos!$D$59,+IF((N16/R16)+(O16/R16)+(P16/R16)+(Q16/R16)&gt;=50%,Datos!$D$60,""))))</f>
        <v>Alto</v>
      </c>
    </row>
    <row r="17" spans="2:19" ht="20.149999999999999" customHeight="1" x14ac:dyDescent="0.35">
      <c r="B17" s="143" t="s">
        <v>164</v>
      </c>
      <c r="C17" s="117">
        <f>AVERAGEIFS('Mapa Riesgos Gestión'!$I$8:$I$1247,'Mapa Riesgos Gestión'!$B$8:$B$1247,B17)</f>
        <v>0.22222222222222221</v>
      </c>
      <c r="D17" s="117">
        <f>AVERAGEIFS('Mapa Riesgos Gestión'!$BV$8:$BV$1159,'Mapa Riesgos Gestión'!$B$8:$B$1159,B17)</f>
        <v>0</v>
      </c>
      <c r="E17" s="117">
        <f>AVERAGEIFS('Mapa Riesgos Gestión'!$CT$8:$CT$1259,'Mapa Riesgos Gestión'!$B$8:$B$1259,B17)</f>
        <v>1</v>
      </c>
      <c r="F17" s="117">
        <f t="shared" si="0"/>
        <v>0.40740740740740744</v>
      </c>
      <c r="H17" s="87">
        <f>COUNTIFS('Mapa Riesgos Gestión'!$AJ$8:$AJ$1247,Datos!$D$57,'Mapa Riesgos Gestión'!$B$8:$B$1247,$B17)</f>
        <v>0</v>
      </c>
      <c r="I17" s="87">
        <f>COUNTIFS('Mapa Riesgos Gestión'!$AJ$8:$AJ$1247,Datos!$D$58,'Mapa Riesgos Gestión'!$B$8:$B$1247,$B17)</f>
        <v>2</v>
      </c>
      <c r="J17" s="87">
        <f>COUNTIFS('Mapa Riesgos Gestión'!$AJ$8:$AJ$1247,Datos!$D$59,'Mapa Riesgos Gestión'!$B$8:$B$1247,$B17)</f>
        <v>0</v>
      </c>
      <c r="K17" s="87">
        <f>COUNTIFS('Mapa Riesgos Gestión'!$AJ$8:$AJ$1247,Datos!$D$60,'Mapa Riesgos Gestión'!$B$8:$B$1247,$B17)</f>
        <v>0</v>
      </c>
      <c r="L17" s="33">
        <f t="shared" si="1"/>
        <v>2</v>
      </c>
      <c r="M17" s="34" t="str">
        <f>+IF((H17/L17)&gt;=20%,Datos!$D$57,+IF(((H17/L17)+(I17/L17))&gt;=30%,Datos!$D$58,+IF(((H17/L17)+(I17/L17)+(J17/L17))&gt;=40%,Datos!$D$59,+IF((H17/L17)+(I17/L17)+(J17/L17)+(K17/L17)&gt;=50%,Datos!$D$60,""))))</f>
        <v>Alto</v>
      </c>
      <c r="N17" s="87">
        <f>COUNTIFS('Mapa Riesgos Gestión'!$BB$8:$BB$1247,Datos!$D$57,'Mapa Riesgos Gestión'!$B$8:$B$1247,$B17)</f>
        <v>0</v>
      </c>
      <c r="O17" s="87">
        <f>COUNTIFS('Mapa Riesgos Gestión'!$BB$8:$BB$1247,Datos!$D$58,'Mapa Riesgos Gestión'!$B$8:$B$1247,$B17)</f>
        <v>0</v>
      </c>
      <c r="P17" s="87">
        <f>COUNTIFS('Mapa Riesgos Gestión'!$BB$8:$BB$1247,Datos!$D$59,'Mapa Riesgos Gestión'!$B$8:$B$1247,$B17)</f>
        <v>2</v>
      </c>
      <c r="Q17" s="87">
        <f>COUNTIFS('Mapa Riesgos Gestión'!$BB$8:$BB$1247,Datos!$D$60,'Mapa Riesgos Gestión'!$B$8:$B$1247,$B17)</f>
        <v>0</v>
      </c>
      <c r="R17" s="33">
        <f t="shared" si="2"/>
        <v>2</v>
      </c>
      <c r="S17" s="34" t="str">
        <f>+IF((N17/R17)&gt;=20%,Datos!$D$57,+IF(((N17/R17)+(O17/R17))&gt;=30%,Datos!$D$58,+IF(((N17/R17)+(O17/R17)+(P17/R17))&gt;=40%,Datos!$D$59,+IF((N17/R17)+(O17/R17)+(P17/R17)+(Q17/R17)&gt;=50%,Datos!$D$60,""))))</f>
        <v>Moderado</v>
      </c>
    </row>
    <row r="18" spans="2:19" ht="20.149999999999999" customHeight="1" x14ac:dyDescent="0.35">
      <c r="H18" s="125">
        <f>+SUM(H3:H17)</f>
        <v>27</v>
      </c>
      <c r="I18" s="126">
        <f t="shared" ref="I18:K18" si="3">+SUM(I3:I17)</f>
        <v>37</v>
      </c>
      <c r="J18" s="127">
        <f t="shared" si="3"/>
        <v>11</v>
      </c>
      <c r="K18" s="128">
        <f t="shared" si="3"/>
        <v>0</v>
      </c>
      <c r="L18" s="129">
        <f>+SUM(L3:L17)</f>
        <v>75</v>
      </c>
      <c r="M18" s="29"/>
      <c r="N18" s="125">
        <f t="shared" ref="N18:Q18" si="4">+SUM(N3:N17)</f>
        <v>0</v>
      </c>
      <c r="O18" s="126">
        <f t="shared" si="4"/>
        <v>32</v>
      </c>
      <c r="P18" s="127">
        <f t="shared" si="4"/>
        <v>43</v>
      </c>
      <c r="Q18" s="128">
        <f t="shared" si="4"/>
        <v>0</v>
      </c>
      <c r="R18" s="129">
        <f>+SUM(R3:R17)</f>
        <v>75</v>
      </c>
      <c r="S18" s="26"/>
    </row>
    <row r="19" spans="2:19" ht="20.149999999999999" customHeight="1" x14ac:dyDescent="0.35">
      <c r="B19" s="138" t="s">
        <v>1005</v>
      </c>
      <c r="C19" s="139">
        <f>+AVERAGE(C3:C17)</f>
        <v>0.631002516002516</v>
      </c>
      <c r="D19" s="139">
        <f t="shared" ref="D19:F19" si="5">+AVERAGE(D3:D17)</f>
        <v>0</v>
      </c>
      <c r="E19" s="139">
        <f t="shared" si="5"/>
        <v>1</v>
      </c>
      <c r="F19" s="139">
        <f t="shared" si="5"/>
        <v>0.54366750533417207</v>
      </c>
      <c r="H19" s="26"/>
      <c r="I19" s="26"/>
      <c r="J19" s="26"/>
      <c r="K19" s="26"/>
      <c r="L19" s="26"/>
      <c r="M19" s="29"/>
      <c r="N19" s="26"/>
      <c r="O19" s="26"/>
      <c r="P19" s="26"/>
      <c r="Q19" s="26"/>
      <c r="R19" s="26"/>
      <c r="S19" s="26"/>
    </row>
    <row r="20" spans="2:19" ht="20.149999999999999" customHeight="1" x14ac:dyDescent="0.35">
      <c r="H20" s="26"/>
      <c r="I20" s="26"/>
      <c r="J20" s="26"/>
      <c r="K20" s="26"/>
      <c r="L20" s="26"/>
      <c r="M20" s="29"/>
      <c r="N20" s="26"/>
      <c r="O20" s="26"/>
      <c r="P20" s="26"/>
      <c r="Q20" s="26"/>
      <c r="R20" s="26"/>
      <c r="S20" s="26"/>
    </row>
    <row r="21" spans="2:19" ht="20.149999999999999" customHeight="1" x14ac:dyDescent="0.35">
      <c r="B21" s="156" t="s">
        <v>1779</v>
      </c>
      <c r="C21" s="129">
        <f>COUNTIF('Mapa Riesgos Gestión'!$U$8:$U$491,B21)</f>
        <v>8</v>
      </c>
      <c r="H21" s="26"/>
      <c r="I21" s="26"/>
      <c r="J21" s="26"/>
      <c r="K21" s="26"/>
      <c r="L21" s="26"/>
      <c r="M21" s="29"/>
      <c r="N21" s="26"/>
      <c r="O21" s="26"/>
      <c r="P21" s="26"/>
      <c r="Q21" s="26"/>
      <c r="R21" s="26"/>
      <c r="S21" s="26"/>
    </row>
    <row r="22" spans="2:19" ht="20.149999999999999" customHeight="1" x14ac:dyDescent="0.35">
      <c r="B22" s="156" t="s">
        <v>1780</v>
      </c>
      <c r="C22" s="129">
        <f>COUNTIF('Mapa Riesgos Gestión'!$U$8:$U$491,B22)</f>
        <v>67</v>
      </c>
      <c r="H22" s="26"/>
      <c r="I22" s="26"/>
      <c r="J22" s="26"/>
      <c r="K22" s="26"/>
      <c r="L22" s="26"/>
      <c r="M22" s="29"/>
      <c r="N22" s="26"/>
      <c r="O22" s="26"/>
      <c r="P22" s="26"/>
      <c r="Q22" s="26"/>
      <c r="R22" s="26"/>
      <c r="S22" s="26"/>
    </row>
    <row r="23" spans="2:19" ht="20.149999999999999" customHeight="1" x14ac:dyDescent="0.35">
      <c r="C23" s="155"/>
      <c r="D23" s="26"/>
      <c r="E23" s="26"/>
      <c r="F23" s="26"/>
      <c r="G23" s="26"/>
      <c r="H23" s="29"/>
      <c r="I23" s="26"/>
      <c r="J23" s="26"/>
      <c r="K23" s="26"/>
      <c r="L23" s="26"/>
      <c r="M23" s="26"/>
      <c r="N23" s="26"/>
    </row>
    <row r="24" spans="2:19" ht="20.149999999999999" customHeight="1" x14ac:dyDescent="0.35">
      <c r="B24" s="156" t="s">
        <v>206</v>
      </c>
      <c r="C24" s="129">
        <f>COUNTIF('Mapa Riesgos Gestión'!$Y$8:$Y$491,B24)</f>
        <v>11</v>
      </c>
      <c r="D24" s="26"/>
      <c r="E24" s="26"/>
      <c r="F24" s="26"/>
      <c r="G24" s="26"/>
      <c r="H24" s="29"/>
      <c r="I24" s="26"/>
      <c r="J24" s="26"/>
      <c r="K24" s="26"/>
      <c r="L24" s="26"/>
      <c r="M24" s="26"/>
      <c r="N24" s="26"/>
    </row>
    <row r="25" spans="2:19" ht="20.149999999999999" customHeight="1" x14ac:dyDescent="0.35">
      <c r="B25" s="156" t="s">
        <v>207</v>
      </c>
      <c r="C25" s="129">
        <f>COUNTIF('Mapa Riesgos Gestión'!$Y$8:$Y$491,B25)</f>
        <v>1</v>
      </c>
      <c r="D25" s="26"/>
      <c r="E25" s="26"/>
      <c r="F25" s="26"/>
      <c r="G25" s="26"/>
      <c r="H25" s="29"/>
      <c r="I25" s="26"/>
      <c r="J25" s="26"/>
      <c r="K25" s="26"/>
      <c r="L25" s="26"/>
      <c r="M25" s="26"/>
      <c r="N25" s="26"/>
    </row>
    <row r="26" spans="2:19" ht="20.149999999999999" customHeight="1" x14ac:dyDescent="0.35">
      <c r="B26" s="156" t="s">
        <v>208</v>
      </c>
      <c r="C26" s="129">
        <f>COUNTIF('Mapa Riesgos Gestión'!$Y$8:$Y$491,B26)</f>
        <v>34</v>
      </c>
      <c r="D26" s="26"/>
      <c r="E26" s="26"/>
      <c r="F26" s="26"/>
      <c r="G26" s="26"/>
      <c r="H26" s="29"/>
      <c r="I26" s="26"/>
      <c r="J26" s="26"/>
      <c r="K26" s="26"/>
      <c r="L26" s="26"/>
      <c r="M26" s="26"/>
      <c r="N26" s="26"/>
    </row>
    <row r="27" spans="2:19" ht="20.149999999999999" customHeight="1" x14ac:dyDescent="0.35">
      <c r="B27" s="156" t="s">
        <v>209</v>
      </c>
      <c r="C27" s="129">
        <f>COUNTIF('Mapa Riesgos Gestión'!$Y$8:$Y$491,B27)</f>
        <v>2</v>
      </c>
      <c r="H27" s="30"/>
      <c r="M27" s="27"/>
    </row>
    <row r="28" spans="2:19" ht="20.149999999999999" customHeight="1" x14ac:dyDescent="0.35">
      <c r="B28" s="156" t="s">
        <v>210</v>
      </c>
      <c r="C28" s="129">
        <f>COUNTIF('Mapa Riesgos Gestión'!$Y$8:$Y$491,B28)</f>
        <v>5</v>
      </c>
      <c r="H28" s="30"/>
      <c r="M28" s="27"/>
    </row>
    <row r="29" spans="2:19" ht="20.149999999999999" customHeight="1" x14ac:dyDescent="0.35">
      <c r="B29" s="156" t="s">
        <v>211</v>
      </c>
      <c r="C29" s="129">
        <f>COUNTIF('Mapa Riesgos Gestión'!$Y$8:$Y$491,B29)</f>
        <v>19</v>
      </c>
      <c r="H29" s="30"/>
      <c r="M29" s="27"/>
    </row>
    <row r="30" spans="2:19" ht="20.149999999999999" customHeight="1" x14ac:dyDescent="0.35">
      <c r="B30" s="156" t="s">
        <v>212</v>
      </c>
      <c r="C30" s="129">
        <f>COUNTIF('Mapa Riesgos Gestión'!$Y$8:$Y$491,B30)</f>
        <v>3</v>
      </c>
      <c r="H30" s="30"/>
      <c r="M30" s="27"/>
    </row>
    <row r="31" spans="2:19" ht="20.149999999999999" customHeight="1" x14ac:dyDescent="0.35">
      <c r="B31" s="156" t="s">
        <v>213</v>
      </c>
      <c r="C31" s="129">
        <f>COUNTIF('Mapa Riesgos Gestión'!$Y$8:$Y$491,B31)</f>
        <v>0</v>
      </c>
      <c r="H31" s="30"/>
      <c r="M31" s="27"/>
    </row>
    <row r="32" spans="2:19" ht="20.149999999999999" customHeight="1" x14ac:dyDescent="0.35">
      <c r="C32" s="155"/>
      <c r="H32" s="30"/>
      <c r="M32" s="27"/>
    </row>
    <row r="33" spans="2:13" ht="20.149999999999999" customHeight="1" x14ac:dyDescent="0.35">
      <c r="B33" s="156" t="s">
        <v>1737</v>
      </c>
      <c r="C33" s="129">
        <f>COUNTIF('Mapa Riesgos Gestión'!$H$8:$H$491,B33)</f>
        <v>2</v>
      </c>
      <c r="H33" s="30"/>
      <c r="M33" s="27"/>
    </row>
    <row r="34" spans="2:13" ht="20.149999999999999" customHeight="1" x14ac:dyDescent="0.35">
      <c r="B34" s="156" t="s">
        <v>1199</v>
      </c>
      <c r="C34" s="129">
        <f>COUNTIF('Mapa Riesgos Gestión'!$H$8:$H$491,B34)</f>
        <v>6</v>
      </c>
      <c r="H34" s="30"/>
      <c r="M34" s="27"/>
    </row>
    <row r="35" spans="2:13" ht="20.149999999999999" customHeight="1" x14ac:dyDescent="0.35">
      <c r="B35" s="156" t="s">
        <v>1594</v>
      </c>
      <c r="C35" s="129">
        <f>COUNTIF('Mapa Riesgos Gestión'!$H$8:$H$491,B35)</f>
        <v>3</v>
      </c>
      <c r="H35" s="30"/>
      <c r="M35" s="27"/>
    </row>
    <row r="36" spans="2:13" ht="20.149999999999999" customHeight="1" x14ac:dyDescent="0.35">
      <c r="B36" s="156" t="s">
        <v>1091</v>
      </c>
      <c r="C36" s="129">
        <f>COUNTIF('Mapa Riesgos Gestión'!$H$8:$H$491,B36)</f>
        <v>1</v>
      </c>
      <c r="H36" s="30"/>
      <c r="M36" s="27"/>
    </row>
    <row r="37" spans="2:13" ht="20.149999999999999" customHeight="1" x14ac:dyDescent="0.35">
      <c r="B37" s="156" t="s">
        <v>1595</v>
      </c>
      <c r="C37" s="129">
        <f>COUNTIF('Mapa Riesgos Gestión'!$H$8:$H$491,B37)</f>
        <v>4</v>
      </c>
      <c r="H37" s="30"/>
      <c r="M37" s="27"/>
    </row>
    <row r="38" spans="2:13" ht="20.149999999999999" customHeight="1" x14ac:dyDescent="0.35">
      <c r="B38" s="156" t="s">
        <v>1410</v>
      </c>
      <c r="C38" s="129">
        <f>COUNTIF('Mapa Riesgos Gestión'!$H$8:$H$491,B38)</f>
        <v>6</v>
      </c>
      <c r="H38" s="30"/>
      <c r="M38" s="27"/>
    </row>
    <row r="39" spans="2:13" ht="20.149999999999999" customHeight="1" x14ac:dyDescent="0.35">
      <c r="B39" s="156" t="s">
        <v>1469</v>
      </c>
      <c r="C39" s="129">
        <f>COUNTIF('Mapa Riesgos Gestión'!$H$8:$H$491,B39)</f>
        <v>9</v>
      </c>
      <c r="H39" s="30"/>
      <c r="M39" s="27"/>
    </row>
    <row r="40" spans="2:13" ht="20.149999999999999" customHeight="1" x14ac:dyDescent="0.35">
      <c r="B40" s="156" t="s">
        <v>1256</v>
      </c>
      <c r="C40" s="129">
        <f>COUNTIF('Mapa Riesgos Gestión'!$H$8:$H$491,B40)</f>
        <v>6</v>
      </c>
    </row>
    <row r="41" spans="2:13" ht="20.149999999999999" customHeight="1" x14ac:dyDescent="0.35">
      <c r="B41" s="156" t="s">
        <v>1316</v>
      </c>
      <c r="C41" s="129">
        <f>COUNTIF('Mapa Riesgos Gestión'!$H$8:$H$491,B41)</f>
        <v>10</v>
      </c>
    </row>
    <row r="42" spans="2:13" ht="20.149999999999999" customHeight="1" x14ac:dyDescent="0.35">
      <c r="B42" s="156" t="s">
        <v>1045</v>
      </c>
      <c r="C42" s="129">
        <f>COUNTIF('Mapa Riesgos Gestión'!$H$8:$H$491,B42)</f>
        <v>1</v>
      </c>
    </row>
    <row r="43" spans="2:13" ht="20.149999999999999" customHeight="1" x14ac:dyDescent="0.35">
      <c r="B43" s="156" t="s">
        <v>1033</v>
      </c>
      <c r="C43" s="129">
        <f>COUNTIF('Mapa Riesgos Gestión'!$H$8:$H$491,B43)</f>
        <v>3</v>
      </c>
    </row>
    <row r="44" spans="2:13" ht="20.149999999999999" customHeight="1" x14ac:dyDescent="0.35">
      <c r="B44" s="156" t="s">
        <v>1630</v>
      </c>
      <c r="C44" s="129">
        <f>COUNTIF('Mapa Riesgos Gestión'!$H$8:$H$491,B44)</f>
        <v>3</v>
      </c>
    </row>
    <row r="45" spans="2:13" ht="20.149999999999999" customHeight="1" x14ac:dyDescent="0.35">
      <c r="B45" s="156" t="s">
        <v>1666</v>
      </c>
      <c r="C45" s="129">
        <f>COUNTIF('Mapa Riesgos Gestión'!$H$8:$H$491,B45)</f>
        <v>3</v>
      </c>
    </row>
    <row r="46" spans="2:13" ht="20.149999999999999" customHeight="1" x14ac:dyDescent="0.35">
      <c r="B46" s="156" t="s">
        <v>1112</v>
      </c>
      <c r="C46" s="129">
        <f>COUNTIF('Mapa Riesgos Gestión'!$H$8:$H$491,B46)</f>
        <v>5</v>
      </c>
    </row>
    <row r="47" spans="2:13" ht="20.149999999999999" customHeight="1" x14ac:dyDescent="0.35">
      <c r="B47" s="156" t="s">
        <v>1710</v>
      </c>
      <c r="C47" s="129">
        <f>COUNTIF('Mapa Riesgos Gestión'!$H$8:$H$491,B47)</f>
        <v>4</v>
      </c>
    </row>
    <row r="48" spans="2:13" ht="20.149999999999999" customHeight="1" x14ac:dyDescent="0.35">
      <c r="B48" s="156" t="s">
        <v>1741</v>
      </c>
      <c r="C48" s="129">
        <f>COUNTIF('Mapa Riesgos Gestión'!$H$8:$H$491,B48)</f>
        <v>3</v>
      </c>
    </row>
    <row r="49" spans="2:3" ht="20.149999999999999" customHeight="1" x14ac:dyDescent="0.35">
      <c r="B49" s="156" t="s">
        <v>1159</v>
      </c>
      <c r="C49" s="129">
        <f>COUNTIF('Mapa Riesgos Gestión'!$H$8:$H$491,B49)</f>
        <v>5</v>
      </c>
    </row>
    <row r="50" spans="2:3" ht="20.149999999999999" customHeight="1" x14ac:dyDescent="0.35">
      <c r="C50" s="155"/>
    </row>
    <row r="51" spans="2:3" ht="20.149999999999999" customHeight="1" x14ac:dyDescent="0.35">
      <c r="B51" s="156" t="s">
        <v>1739</v>
      </c>
      <c r="C51" s="129">
        <f>COUNTA('Mapa Riesgos Gestión'!AM8:AM491)</f>
        <v>189</v>
      </c>
    </row>
    <row r="52" spans="2:3" ht="20.149999999999999" customHeight="1" x14ac:dyDescent="0.35">
      <c r="C52" s="155"/>
    </row>
    <row r="53" spans="2:3" ht="20.149999999999999" customHeight="1" x14ac:dyDescent="0.35">
      <c r="B53" s="156" t="s">
        <v>53</v>
      </c>
      <c r="C53" s="129">
        <f>COUNTIF('Mapa Riesgos Gestión'!$AQ$8:$AQ$491,B53)</f>
        <v>34</v>
      </c>
    </row>
    <row r="54" spans="2:3" ht="20.149999999999999" customHeight="1" x14ac:dyDescent="0.35">
      <c r="B54" s="156" t="s">
        <v>54</v>
      </c>
      <c r="C54" s="129">
        <f>COUNTIF('Mapa Riesgos Gestión'!$AQ$8:$AQ$491,B54)</f>
        <v>74</v>
      </c>
    </row>
    <row r="55" spans="2:3" ht="20.149999999999999" customHeight="1" x14ac:dyDescent="0.35">
      <c r="B55" s="156" t="s">
        <v>55</v>
      </c>
      <c r="C55" s="129">
        <f>COUNTIF('Mapa Riesgos Gestión'!$AQ$8:$AQ$491,B55)</f>
        <v>81</v>
      </c>
    </row>
    <row r="56" spans="2:3" ht="20.149999999999999" customHeight="1" x14ac:dyDescent="0.35">
      <c r="C56" s="155"/>
    </row>
    <row r="57" spans="2:3" ht="20.149999999999999" customHeight="1" x14ac:dyDescent="0.35">
      <c r="B57" s="156" t="s">
        <v>1738</v>
      </c>
      <c r="C57" s="129">
        <f>COUNTA('Mapa Riesgos Gestión'!$BF$8:$BF$491)</f>
        <v>124</v>
      </c>
    </row>
  </sheetData>
  <sortState xmlns:xlrd2="http://schemas.microsoft.com/office/spreadsheetml/2017/richdata2" ref="B42:B60">
    <sortCondition ref="B42:B60"/>
  </sortState>
  <conditionalFormatting sqref="M1:M22 S1:S22 H23:H39 N23:N39 M40:M1048576 S40:S1048576">
    <cfRule type="containsText" dxfId="82" priority="1" operator="containsText" text="Bajo">
      <formula>NOT(ISERROR(SEARCH("Bajo",H1)))</formula>
    </cfRule>
    <cfRule type="containsText" dxfId="81" priority="2" operator="containsText" text="Moderado">
      <formula>NOT(ISERROR(SEARCH("Moderado",H1)))</formula>
    </cfRule>
    <cfRule type="containsText" dxfId="80" priority="3" operator="containsText" text="Alto">
      <formula>NOT(ISERROR(SEARCH("Alto",H1)))</formula>
    </cfRule>
    <cfRule type="containsText" dxfId="79" priority="4" operator="containsText" text="Extremo">
      <formula>NOT(ISERROR(SEARCH("Extremo",H1)))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9EFC4-E0D8-4998-975B-00BBFD809DE9}">
  <sheetPr>
    <tabColor theme="9" tint="0.79998168889431442"/>
  </sheetPr>
  <dimension ref="A1:AF26"/>
  <sheetViews>
    <sheetView showGridLines="0" workbookViewId="0">
      <selection activeCell="G7" sqref="G7"/>
    </sheetView>
  </sheetViews>
  <sheetFormatPr baseColWidth="10" defaultColWidth="11.1796875" defaultRowHeight="30" customHeight="1" x14ac:dyDescent="0.35"/>
  <cols>
    <col min="1" max="1" width="5.7265625" style="80" customWidth="1"/>
    <col min="2" max="2" width="5.7265625" style="43" customWidth="1"/>
    <col min="3" max="3" width="47.36328125" style="43" bestFit="1" customWidth="1"/>
    <col min="4" max="4" width="18.1796875" style="43" bestFit="1" customWidth="1"/>
    <col min="5" max="5" width="30" style="49" bestFit="1" customWidth="1"/>
    <col min="6" max="6" width="34.26953125" style="49" bestFit="1" customWidth="1"/>
    <col min="7" max="7" width="28.36328125" style="43" bestFit="1" customWidth="1"/>
    <col min="8" max="8" width="37.36328125" style="49" bestFit="1" customWidth="1"/>
    <col min="9" max="16384" width="11.1796875" style="43"/>
  </cols>
  <sheetData>
    <row r="1" spans="1:32" ht="20.149999999999999" customHeight="1" x14ac:dyDescent="0.35">
      <c r="A1" s="79"/>
      <c r="B1" s="258"/>
      <c r="C1" s="258"/>
      <c r="D1" s="39" t="s">
        <v>76</v>
      </c>
      <c r="E1" s="259" t="s">
        <v>77</v>
      </c>
      <c r="F1" s="260"/>
      <c r="G1" s="40" t="s">
        <v>78</v>
      </c>
      <c r="H1" s="41" t="s">
        <v>79</v>
      </c>
      <c r="I1" s="42"/>
      <c r="J1" s="42"/>
      <c r="K1" s="42"/>
      <c r="L1" s="42"/>
      <c r="M1" s="42"/>
      <c r="N1" s="42"/>
      <c r="O1" s="42"/>
      <c r="P1" s="42"/>
      <c r="Q1" s="42"/>
      <c r="R1" s="42"/>
      <c r="S1" s="42"/>
      <c r="T1" s="42"/>
      <c r="U1" s="42"/>
      <c r="V1" s="42"/>
      <c r="W1" s="42"/>
      <c r="X1" s="42"/>
      <c r="Y1" s="42"/>
      <c r="Z1" s="42"/>
      <c r="AA1" s="42"/>
      <c r="AB1" s="42"/>
      <c r="AC1" s="42"/>
      <c r="AD1" s="42"/>
      <c r="AE1" s="42"/>
      <c r="AF1" s="42"/>
    </row>
    <row r="2" spans="1:32" ht="20.149999999999999" customHeight="1" x14ac:dyDescent="0.35">
      <c r="A2" s="79"/>
      <c r="B2" s="258"/>
      <c r="C2" s="258"/>
      <c r="D2" s="39" t="s">
        <v>80</v>
      </c>
      <c r="E2" s="261" t="s">
        <v>81</v>
      </c>
      <c r="F2" s="262"/>
      <c r="G2" s="40" t="s">
        <v>82</v>
      </c>
      <c r="H2" s="41">
        <v>4</v>
      </c>
      <c r="I2" s="44"/>
      <c r="J2" s="44"/>
      <c r="K2" s="44"/>
      <c r="L2" s="44"/>
      <c r="M2" s="44"/>
      <c r="N2" s="44"/>
      <c r="O2" s="44"/>
      <c r="P2" s="44"/>
      <c r="Q2" s="44"/>
      <c r="R2" s="44"/>
      <c r="S2" s="44"/>
      <c r="T2" s="44"/>
      <c r="U2" s="44"/>
      <c r="V2" s="44"/>
      <c r="W2" s="44"/>
      <c r="X2" s="44"/>
      <c r="Y2" s="44"/>
      <c r="Z2" s="44"/>
      <c r="AA2" s="44"/>
      <c r="AB2" s="44"/>
      <c r="AC2" s="44"/>
      <c r="AD2" s="44"/>
      <c r="AE2" s="44"/>
      <c r="AF2" s="44"/>
    </row>
    <row r="3" spans="1:32" ht="20.149999999999999" customHeight="1" x14ac:dyDescent="0.35">
      <c r="A3" s="79"/>
      <c r="B3" s="258"/>
      <c r="C3" s="258"/>
      <c r="D3" s="39" t="s">
        <v>83</v>
      </c>
      <c r="E3" s="261" t="s">
        <v>84</v>
      </c>
      <c r="F3" s="262"/>
      <c r="G3" s="40" t="s">
        <v>85</v>
      </c>
      <c r="H3" s="45">
        <v>45728</v>
      </c>
      <c r="I3" s="44"/>
      <c r="J3" s="44"/>
      <c r="K3" s="44"/>
      <c r="L3" s="44"/>
      <c r="M3" s="44"/>
      <c r="N3" s="44"/>
      <c r="O3" s="44"/>
      <c r="P3" s="44"/>
      <c r="Q3" s="44"/>
      <c r="R3" s="44"/>
      <c r="S3" s="44"/>
      <c r="T3" s="44"/>
      <c r="U3" s="44"/>
      <c r="V3" s="44"/>
      <c r="W3" s="44"/>
      <c r="X3" s="44"/>
      <c r="Y3" s="44"/>
      <c r="Z3" s="44"/>
      <c r="AA3" s="44"/>
      <c r="AB3" s="44"/>
      <c r="AC3" s="44"/>
      <c r="AD3" s="44"/>
      <c r="AE3" s="44"/>
      <c r="AF3" s="44"/>
    </row>
    <row r="4" spans="1:32" ht="20.149999999999999" customHeight="1" x14ac:dyDescent="0.35"/>
    <row r="5" spans="1:32" ht="30" customHeight="1" x14ac:dyDescent="0.35">
      <c r="B5" s="257" t="s">
        <v>86</v>
      </c>
      <c r="C5" s="257"/>
      <c r="D5" s="257"/>
      <c r="E5" s="257"/>
      <c r="F5" s="257"/>
      <c r="G5" s="257"/>
      <c r="H5" s="257"/>
    </row>
    <row r="6" spans="1:32" ht="30" customHeight="1" x14ac:dyDescent="0.35">
      <c r="B6" s="46" t="s">
        <v>87</v>
      </c>
      <c r="C6" s="46" t="s">
        <v>88</v>
      </c>
      <c r="D6" s="46" t="s">
        <v>89</v>
      </c>
      <c r="E6" s="47" t="s">
        <v>90</v>
      </c>
      <c r="F6" s="47" t="s">
        <v>91</v>
      </c>
      <c r="G6" s="46" t="s">
        <v>233</v>
      </c>
      <c r="H6" s="47" t="s">
        <v>92</v>
      </c>
    </row>
    <row r="7" spans="1:32" ht="30" customHeight="1" x14ac:dyDescent="0.35">
      <c r="A7" s="80" t="s">
        <v>93</v>
      </c>
      <c r="B7" s="48">
        <v>1</v>
      </c>
      <c r="C7" s="69"/>
      <c r="D7" s="69"/>
      <c r="E7" s="70"/>
      <c r="F7" s="70"/>
      <c r="G7" s="71"/>
      <c r="H7" s="72"/>
    </row>
    <row r="8" spans="1:32" ht="30" customHeight="1" x14ac:dyDescent="0.35">
      <c r="A8" s="80" t="s">
        <v>94</v>
      </c>
      <c r="B8" s="48">
        <v>2</v>
      </c>
      <c r="C8" s="69"/>
      <c r="D8" s="69"/>
      <c r="E8" s="70"/>
      <c r="F8" s="70"/>
      <c r="G8" s="71"/>
      <c r="H8" s="72"/>
    </row>
    <row r="9" spans="1:32" ht="30" customHeight="1" x14ac:dyDescent="0.35">
      <c r="A9" s="80" t="s">
        <v>95</v>
      </c>
      <c r="B9" s="48">
        <v>3</v>
      </c>
      <c r="C9" s="69"/>
      <c r="D9" s="69"/>
      <c r="E9" s="70"/>
      <c r="F9" s="70"/>
      <c r="G9" s="71"/>
      <c r="H9" s="72"/>
    </row>
    <row r="10" spans="1:32" ht="30" customHeight="1" x14ac:dyDescent="0.35">
      <c r="B10" s="48">
        <v>4</v>
      </c>
      <c r="C10" s="69"/>
      <c r="D10" s="69"/>
      <c r="E10" s="70"/>
      <c r="F10" s="70"/>
      <c r="G10" s="71"/>
      <c r="H10" s="72"/>
    </row>
    <row r="11" spans="1:32" ht="30" customHeight="1" x14ac:dyDescent="0.35">
      <c r="A11" s="80" t="s">
        <v>96</v>
      </c>
      <c r="B11" s="48">
        <v>5</v>
      </c>
      <c r="C11" s="69"/>
      <c r="D11" s="69"/>
      <c r="E11" s="70"/>
      <c r="F11" s="70"/>
      <c r="G11" s="71"/>
      <c r="H11" s="72"/>
    </row>
    <row r="12" spans="1:32" ht="30" customHeight="1" x14ac:dyDescent="0.35">
      <c r="A12" s="80" t="s">
        <v>97</v>
      </c>
      <c r="B12" s="48">
        <v>6</v>
      </c>
      <c r="C12" s="69"/>
      <c r="D12" s="69"/>
      <c r="E12" s="70"/>
      <c r="F12" s="70"/>
      <c r="G12" s="71"/>
      <c r="H12" s="72"/>
    </row>
    <row r="13" spans="1:32" ht="30" customHeight="1" x14ac:dyDescent="0.35">
      <c r="B13" s="48">
        <v>7</v>
      </c>
      <c r="C13" s="69"/>
      <c r="D13" s="69"/>
      <c r="E13" s="70"/>
      <c r="F13" s="70"/>
      <c r="G13" s="71"/>
      <c r="H13" s="72"/>
    </row>
    <row r="14" spans="1:32" ht="30" customHeight="1" x14ac:dyDescent="0.35">
      <c r="B14" s="48">
        <v>8</v>
      </c>
      <c r="C14" s="69"/>
      <c r="D14" s="69"/>
      <c r="E14" s="70"/>
      <c r="F14" s="70"/>
      <c r="G14" s="71"/>
      <c r="H14" s="72"/>
    </row>
    <row r="15" spans="1:32" ht="30" customHeight="1" x14ac:dyDescent="0.35">
      <c r="B15" s="48">
        <v>9</v>
      </c>
      <c r="C15" s="69"/>
      <c r="D15" s="69"/>
      <c r="E15" s="70"/>
      <c r="F15" s="70"/>
      <c r="G15" s="71"/>
      <c r="H15" s="72"/>
    </row>
    <row r="16" spans="1:32" ht="30" customHeight="1" x14ac:dyDescent="0.35">
      <c r="B16" s="48">
        <v>10</v>
      </c>
      <c r="C16" s="69"/>
      <c r="D16" s="69"/>
      <c r="E16" s="70"/>
      <c r="F16" s="70"/>
      <c r="G16" s="71"/>
      <c r="H16" s="72"/>
    </row>
    <row r="17" spans="2:8" ht="30" customHeight="1" x14ac:dyDescent="0.35">
      <c r="B17" s="48">
        <v>11</v>
      </c>
      <c r="C17" s="69"/>
      <c r="D17" s="69"/>
      <c r="E17" s="70"/>
      <c r="F17" s="70"/>
      <c r="G17" s="71"/>
      <c r="H17" s="72"/>
    </row>
    <row r="18" spans="2:8" ht="30" customHeight="1" x14ac:dyDescent="0.35">
      <c r="B18" s="48">
        <v>12</v>
      </c>
      <c r="C18" s="69"/>
      <c r="D18" s="69"/>
      <c r="E18" s="70"/>
      <c r="F18" s="70"/>
      <c r="G18" s="71"/>
      <c r="H18" s="72"/>
    </row>
    <row r="19" spans="2:8" ht="30" customHeight="1" x14ac:dyDescent="0.35">
      <c r="B19" s="48">
        <v>13</v>
      </c>
      <c r="C19" s="69"/>
      <c r="D19" s="69"/>
      <c r="E19" s="70"/>
      <c r="F19" s="70"/>
      <c r="G19" s="71"/>
      <c r="H19" s="72"/>
    </row>
    <row r="20" spans="2:8" ht="30" customHeight="1" x14ac:dyDescent="0.35">
      <c r="B20" s="48">
        <v>14</v>
      </c>
      <c r="C20" s="69"/>
      <c r="D20" s="69"/>
      <c r="E20" s="70"/>
      <c r="F20" s="70"/>
      <c r="G20" s="71"/>
      <c r="H20" s="72"/>
    </row>
    <row r="21" spans="2:8" ht="30" customHeight="1" x14ac:dyDescent="0.35">
      <c r="B21" s="48">
        <v>15</v>
      </c>
      <c r="C21" s="69"/>
      <c r="D21" s="69"/>
      <c r="E21" s="70"/>
      <c r="F21" s="70"/>
      <c r="G21" s="71"/>
      <c r="H21" s="72"/>
    </row>
    <row r="22" spans="2:8" ht="30" customHeight="1" x14ac:dyDescent="0.35">
      <c r="B22" s="48">
        <v>16</v>
      </c>
      <c r="C22" s="69"/>
      <c r="D22" s="69"/>
      <c r="E22" s="70"/>
      <c r="F22" s="70"/>
      <c r="G22" s="71"/>
      <c r="H22" s="72"/>
    </row>
    <row r="23" spans="2:8" ht="30" customHeight="1" x14ac:dyDescent="0.35">
      <c r="B23" s="48">
        <v>17</v>
      </c>
      <c r="C23" s="69"/>
      <c r="D23" s="69"/>
      <c r="E23" s="70"/>
      <c r="F23" s="70"/>
      <c r="G23" s="71"/>
      <c r="H23" s="72"/>
    </row>
    <row r="24" spans="2:8" ht="30" customHeight="1" x14ac:dyDescent="0.35">
      <c r="B24" s="48">
        <v>18</v>
      </c>
      <c r="C24" s="69"/>
      <c r="D24" s="69"/>
      <c r="E24" s="70"/>
      <c r="F24" s="70"/>
      <c r="G24" s="71"/>
      <c r="H24" s="72"/>
    </row>
    <row r="25" spans="2:8" ht="30" customHeight="1" x14ac:dyDescent="0.35">
      <c r="B25" s="48">
        <v>19</v>
      </c>
      <c r="C25" s="69"/>
      <c r="D25" s="69"/>
      <c r="E25" s="70"/>
      <c r="F25" s="70"/>
      <c r="G25" s="71"/>
      <c r="H25" s="72"/>
    </row>
    <row r="26" spans="2:8" ht="30" customHeight="1" x14ac:dyDescent="0.35">
      <c r="B26" s="48">
        <v>20</v>
      </c>
      <c r="C26" s="69"/>
      <c r="D26" s="69"/>
      <c r="E26" s="70"/>
      <c r="F26" s="70"/>
      <c r="G26" s="71"/>
      <c r="H26" s="72"/>
    </row>
  </sheetData>
  <mergeCells count="5">
    <mergeCell ref="B5:H5"/>
    <mergeCell ref="B1:C3"/>
    <mergeCell ref="E1:F1"/>
    <mergeCell ref="E2:F2"/>
    <mergeCell ref="E3:F3"/>
  </mergeCells>
  <dataValidations count="2">
    <dataValidation type="list" allowBlank="1" showInputMessage="1" showErrorMessage="1" sqref="D7:D26" xr:uid="{457A4054-B15C-4352-BDBC-34403A058B76}">
      <formula1>$A$7:$A$9</formula1>
    </dataValidation>
    <dataValidation type="list" allowBlank="1" showInputMessage="1" showErrorMessage="1" sqref="G7:G26" xr:uid="{9E5F9397-1343-4F0E-BD3E-5209AD86228E}">
      <formula1>$A$11:$A$12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7172-662B-45E8-B177-98B399BC58BD}">
  <sheetPr>
    <tabColor theme="9" tint="0.79998168889431442"/>
  </sheetPr>
  <dimension ref="B1:L30"/>
  <sheetViews>
    <sheetView showGridLines="0" zoomScaleNormal="100" workbookViewId="0">
      <selection activeCell="G7" sqref="G7"/>
    </sheetView>
  </sheetViews>
  <sheetFormatPr baseColWidth="10" defaultColWidth="11.1796875" defaultRowHeight="20.149999999999999" customHeight="1" x14ac:dyDescent="0.35"/>
  <cols>
    <col min="1" max="1" width="5.7265625" style="43" customWidth="1"/>
    <col min="2" max="3" width="30.7265625" style="76" customWidth="1"/>
    <col min="4" max="4" width="30.7265625" style="80" customWidth="1"/>
    <col min="5" max="5" width="30.7265625" style="83" customWidth="1"/>
    <col min="6" max="6" width="40.7265625" style="49" customWidth="1"/>
    <col min="7" max="7" width="60.7265625" style="49" customWidth="1"/>
    <col min="8" max="8" width="30.7265625" style="76" customWidth="1"/>
    <col min="9" max="9" width="30.7265625" style="77" customWidth="1"/>
    <col min="10" max="11" width="30.7265625" style="76" customWidth="1"/>
    <col min="12" max="12" width="30.7265625" style="43" customWidth="1"/>
    <col min="13" max="16384" width="11.1796875" style="43"/>
  </cols>
  <sheetData>
    <row r="1" spans="2:12" ht="20.149999999999999" customHeight="1" x14ac:dyDescent="0.35">
      <c r="B1" s="258"/>
      <c r="C1" s="258"/>
      <c r="D1" s="39" t="s">
        <v>76</v>
      </c>
      <c r="E1" s="259" t="s">
        <v>77</v>
      </c>
      <c r="F1" s="260"/>
      <c r="G1" s="40" t="s">
        <v>78</v>
      </c>
      <c r="H1" s="41" t="s">
        <v>79</v>
      </c>
    </row>
    <row r="2" spans="2:12" ht="20.149999999999999" customHeight="1" x14ac:dyDescent="0.35">
      <c r="B2" s="258"/>
      <c r="C2" s="258"/>
      <c r="D2" s="39" t="s">
        <v>80</v>
      </c>
      <c r="E2" s="261" t="s">
        <v>81</v>
      </c>
      <c r="F2" s="262"/>
      <c r="G2" s="40" t="s">
        <v>82</v>
      </c>
      <c r="H2" s="41">
        <v>4</v>
      </c>
    </row>
    <row r="3" spans="2:12" ht="20.149999999999999" customHeight="1" x14ac:dyDescent="0.35">
      <c r="B3" s="258"/>
      <c r="C3" s="258"/>
      <c r="D3" s="39" t="s">
        <v>83</v>
      </c>
      <c r="E3" s="261" t="s">
        <v>84</v>
      </c>
      <c r="F3" s="262"/>
      <c r="G3" s="40" t="s">
        <v>85</v>
      </c>
      <c r="H3" s="45">
        <v>45728</v>
      </c>
    </row>
    <row r="4" spans="2:12" ht="20.149999999999999" customHeight="1" x14ac:dyDescent="0.35">
      <c r="B4" s="43"/>
      <c r="C4" s="43"/>
      <c r="E4" s="66"/>
    </row>
    <row r="5" spans="2:12" ht="30" customHeight="1" x14ac:dyDescent="0.35">
      <c r="B5" s="263" t="s">
        <v>98</v>
      </c>
      <c r="C5" s="264"/>
      <c r="D5" s="264"/>
      <c r="E5" s="264"/>
      <c r="F5" s="264"/>
      <c r="G5" s="264"/>
      <c r="H5" s="264"/>
      <c r="I5" s="264"/>
      <c r="J5" s="264"/>
      <c r="K5" s="264"/>
      <c r="L5" s="265"/>
    </row>
    <row r="6" spans="2:12" ht="210" customHeight="1" x14ac:dyDescent="0.35">
      <c r="B6" s="50" t="s">
        <v>99</v>
      </c>
      <c r="C6" s="50" t="s">
        <v>100</v>
      </c>
      <c r="D6" s="50" t="s">
        <v>101</v>
      </c>
      <c r="E6" s="50" t="s">
        <v>102</v>
      </c>
      <c r="F6" s="51" t="s">
        <v>103</v>
      </c>
      <c r="G6" s="50" t="s">
        <v>234</v>
      </c>
      <c r="H6" s="52" t="s">
        <v>104</v>
      </c>
      <c r="I6" s="52" t="s">
        <v>105</v>
      </c>
      <c r="J6" s="52" t="s">
        <v>106</v>
      </c>
      <c r="K6" s="52" t="s">
        <v>107</v>
      </c>
      <c r="L6" s="53" t="s">
        <v>108</v>
      </c>
    </row>
    <row r="7" spans="2:12" ht="20.149999999999999" customHeight="1" x14ac:dyDescent="0.35">
      <c r="B7" s="73"/>
      <c r="C7" s="74"/>
      <c r="D7" s="81"/>
      <c r="E7" s="82"/>
      <c r="F7" s="55" t="e">
        <f>1-(D7/E7)</f>
        <v>#DIV/0!</v>
      </c>
      <c r="G7" s="54" t="e" cm="1">
        <f t="array" ref="G7">+_xlfn.IFS(F7&lt;0.8,"Cambio",F7&lt;0.9,"Revisión de control",F7&gt;0.89,"Se mantiene")</f>
        <v>#DIV/0!</v>
      </c>
      <c r="H7" s="75"/>
      <c r="I7" s="75"/>
      <c r="J7" s="75"/>
      <c r="K7" s="75"/>
      <c r="L7" s="55">
        <f>(_xlfn.IFS(C7="",1,C7="SI",0)+_xlfn.IFS(H7="",1,H7="SI",1,H7="NO",0)+_xlfn.IFS(I7="",1,I7="SI",1,I7="NO",0)+_xlfn.IFS(J7="",1,J7="SI",1,J7="NO",0)+_xlfn.IFS(K7="",1,K7="SI",1,K7="NO",0))/5</f>
        <v>1</v>
      </c>
    </row>
    <row r="8" spans="2:12" ht="20.149999999999999" customHeight="1" x14ac:dyDescent="0.35">
      <c r="B8" s="73"/>
      <c r="C8" s="74"/>
      <c r="D8" s="81"/>
      <c r="E8" s="82"/>
      <c r="F8" s="55" t="e">
        <f t="shared" ref="F8:F30" si="0">1-(D8/E8)</f>
        <v>#DIV/0!</v>
      </c>
      <c r="G8" s="54" t="e" cm="1">
        <f t="array" ref="G8">+_xlfn.IFS(F8&lt;0.8,"Cambio",F8&lt;0.9,"Revisión de control",F8&gt;0.89,"Se mantiene")</f>
        <v>#DIV/0!</v>
      </c>
      <c r="H8" s="75"/>
      <c r="I8" s="75"/>
      <c r="J8" s="75"/>
      <c r="K8" s="75"/>
      <c r="L8" s="55">
        <f t="shared" ref="L8:L30" si="1">(_xlfn.IFS(C8="",1,C8="SI",0)+_xlfn.IFS(H8="",1,H8="SI",1,H8="NO",0)+_xlfn.IFS(I8="",1,I8="SI",1,I8="NO",0)+_xlfn.IFS(J8="",1,J8="SI",1,J8="NO",0)+_xlfn.IFS(K8="",1,K8="SI",1,K8="NO",0))/5</f>
        <v>1</v>
      </c>
    </row>
    <row r="9" spans="2:12" ht="20.149999999999999" customHeight="1" x14ac:dyDescent="0.35">
      <c r="B9" s="73"/>
      <c r="C9" s="74"/>
      <c r="D9" s="81"/>
      <c r="E9" s="82"/>
      <c r="F9" s="55" t="e">
        <f t="shared" si="0"/>
        <v>#DIV/0!</v>
      </c>
      <c r="G9" s="54" t="e" cm="1">
        <f t="array" ref="G9">+_xlfn.IFS(F9&lt;0.8,"Cambio",F9&lt;0.9,"Revisión de control",F9&gt;0.89,"Se mantiene")</f>
        <v>#DIV/0!</v>
      </c>
      <c r="H9" s="75"/>
      <c r="I9" s="75"/>
      <c r="J9" s="75"/>
      <c r="K9" s="75"/>
      <c r="L9" s="55">
        <f t="shared" si="1"/>
        <v>1</v>
      </c>
    </row>
    <row r="10" spans="2:12" ht="20.149999999999999" customHeight="1" x14ac:dyDescent="0.35">
      <c r="B10" s="73"/>
      <c r="C10" s="74"/>
      <c r="D10" s="81"/>
      <c r="E10" s="82"/>
      <c r="F10" s="55" t="e">
        <f t="shared" si="0"/>
        <v>#DIV/0!</v>
      </c>
      <c r="G10" s="54" t="e" cm="1">
        <f t="array" ref="G10">+_xlfn.IFS(F10&lt;0.8,"Cambio",F10&lt;0.9,"Revisión de control",F10&gt;0.89,"Se mantiene")</f>
        <v>#DIV/0!</v>
      </c>
      <c r="H10" s="75"/>
      <c r="I10" s="75"/>
      <c r="J10" s="75"/>
      <c r="K10" s="75"/>
      <c r="L10" s="55">
        <f t="shared" si="1"/>
        <v>1</v>
      </c>
    </row>
    <row r="11" spans="2:12" ht="20.149999999999999" customHeight="1" x14ac:dyDescent="0.35">
      <c r="B11" s="73"/>
      <c r="C11" s="74"/>
      <c r="D11" s="81"/>
      <c r="E11" s="82"/>
      <c r="F11" s="55" t="e">
        <f t="shared" si="0"/>
        <v>#DIV/0!</v>
      </c>
      <c r="G11" s="54" t="e" cm="1">
        <f t="array" ref="G11">+_xlfn.IFS(F11&lt;0.8,"Cambio",F11&lt;0.9,"Revisión de control",F11&gt;0.89,"Se mantiene")</f>
        <v>#DIV/0!</v>
      </c>
      <c r="H11" s="75"/>
      <c r="I11" s="75"/>
      <c r="J11" s="75"/>
      <c r="K11" s="75"/>
      <c r="L11" s="55">
        <f t="shared" si="1"/>
        <v>1</v>
      </c>
    </row>
    <row r="12" spans="2:12" ht="20.149999999999999" customHeight="1" x14ac:dyDescent="0.35">
      <c r="B12" s="73"/>
      <c r="C12" s="74"/>
      <c r="D12" s="81"/>
      <c r="E12" s="82"/>
      <c r="F12" s="55" t="e">
        <f t="shared" si="0"/>
        <v>#DIV/0!</v>
      </c>
      <c r="G12" s="54" t="e" cm="1">
        <f t="array" ref="G12">+_xlfn.IFS(F12&lt;0.8,"Cambio",F12&lt;0.9,"Revisión de control",F12&gt;0.89,"Se mantiene")</f>
        <v>#DIV/0!</v>
      </c>
      <c r="H12" s="75"/>
      <c r="I12" s="75"/>
      <c r="J12" s="75"/>
      <c r="K12" s="75"/>
      <c r="L12" s="55">
        <f t="shared" si="1"/>
        <v>1</v>
      </c>
    </row>
    <row r="13" spans="2:12" ht="20.149999999999999" customHeight="1" x14ac:dyDescent="0.35">
      <c r="B13" s="73"/>
      <c r="C13" s="74"/>
      <c r="D13" s="81"/>
      <c r="E13" s="82"/>
      <c r="F13" s="55" t="e">
        <f t="shared" si="0"/>
        <v>#DIV/0!</v>
      </c>
      <c r="G13" s="54" t="e" cm="1">
        <f t="array" ref="G13">+_xlfn.IFS(F13&lt;0.8,"Cambio",F13&lt;0.9,"Revisión de control",F13&gt;0.89,"Se mantiene")</f>
        <v>#DIV/0!</v>
      </c>
      <c r="H13" s="75"/>
      <c r="I13" s="75"/>
      <c r="J13" s="75"/>
      <c r="K13" s="75"/>
      <c r="L13" s="55">
        <f t="shared" si="1"/>
        <v>1</v>
      </c>
    </row>
    <row r="14" spans="2:12" ht="20.149999999999999" customHeight="1" x14ac:dyDescent="0.35">
      <c r="B14" s="73"/>
      <c r="C14" s="74"/>
      <c r="D14" s="81"/>
      <c r="E14" s="82"/>
      <c r="F14" s="55" t="e">
        <f t="shared" si="0"/>
        <v>#DIV/0!</v>
      </c>
      <c r="G14" s="54" t="e" cm="1">
        <f t="array" ref="G14">+_xlfn.IFS(F14&lt;0.8,"Cambio",F14&lt;0.9,"Revisión de control",F14&gt;0.89,"Se mantiene")</f>
        <v>#DIV/0!</v>
      </c>
      <c r="H14" s="75"/>
      <c r="I14" s="75"/>
      <c r="J14" s="75"/>
      <c r="K14" s="75"/>
      <c r="L14" s="55">
        <f t="shared" si="1"/>
        <v>1</v>
      </c>
    </row>
    <row r="15" spans="2:12" ht="20.149999999999999" customHeight="1" x14ac:dyDescent="0.35">
      <c r="B15" s="73"/>
      <c r="C15" s="74"/>
      <c r="D15" s="81"/>
      <c r="E15" s="82"/>
      <c r="F15" s="55" t="e">
        <f t="shared" si="0"/>
        <v>#DIV/0!</v>
      </c>
      <c r="G15" s="54" t="e" cm="1">
        <f t="array" ref="G15">+_xlfn.IFS(F15&lt;0.8,"Cambio",F15&lt;0.9,"Revisión de control",F15&gt;0.89,"Se mantiene")</f>
        <v>#DIV/0!</v>
      </c>
      <c r="H15" s="75"/>
      <c r="I15" s="75"/>
      <c r="J15" s="75"/>
      <c r="K15" s="75"/>
      <c r="L15" s="55">
        <f t="shared" si="1"/>
        <v>1</v>
      </c>
    </row>
    <row r="16" spans="2:12" ht="20.149999999999999" customHeight="1" x14ac:dyDescent="0.35">
      <c r="B16" s="73"/>
      <c r="C16" s="74"/>
      <c r="D16" s="81"/>
      <c r="E16" s="82"/>
      <c r="F16" s="55" t="e">
        <f t="shared" si="0"/>
        <v>#DIV/0!</v>
      </c>
      <c r="G16" s="54" t="e" cm="1">
        <f t="array" ref="G16">+_xlfn.IFS(F16&lt;0.8,"Cambio",F16&lt;0.9,"Revisión de control",F16&gt;0.89,"Se mantiene")</f>
        <v>#DIV/0!</v>
      </c>
      <c r="H16" s="75"/>
      <c r="I16" s="75"/>
      <c r="J16" s="75"/>
      <c r="K16" s="75"/>
      <c r="L16" s="55">
        <f t="shared" si="1"/>
        <v>1</v>
      </c>
    </row>
    <row r="17" spans="2:12" ht="20.149999999999999" customHeight="1" x14ac:dyDescent="0.35">
      <c r="B17" s="73"/>
      <c r="C17" s="74"/>
      <c r="D17" s="81"/>
      <c r="E17" s="82"/>
      <c r="F17" s="55" t="e">
        <f t="shared" si="0"/>
        <v>#DIV/0!</v>
      </c>
      <c r="G17" s="54" t="e" cm="1">
        <f t="array" ref="G17">+_xlfn.IFS(F17&lt;0.8,"Cambio",F17&lt;0.9,"Revisión de control",F17&gt;0.89,"Se mantiene")</f>
        <v>#DIV/0!</v>
      </c>
      <c r="H17" s="75"/>
      <c r="I17" s="75"/>
      <c r="J17" s="75"/>
      <c r="K17" s="75"/>
      <c r="L17" s="55">
        <f t="shared" si="1"/>
        <v>1</v>
      </c>
    </row>
    <row r="18" spans="2:12" ht="20.149999999999999" customHeight="1" x14ac:dyDescent="0.35">
      <c r="B18" s="73"/>
      <c r="C18" s="74"/>
      <c r="D18" s="81"/>
      <c r="E18" s="82"/>
      <c r="F18" s="55" t="e">
        <f t="shared" si="0"/>
        <v>#DIV/0!</v>
      </c>
      <c r="G18" s="54" t="e" cm="1">
        <f t="array" ref="G18">+_xlfn.IFS(F18&lt;0.8,"Cambio",F18&lt;0.9,"Revisión de control",F18&gt;0.89,"Se mantiene")</f>
        <v>#DIV/0!</v>
      </c>
      <c r="H18" s="75"/>
      <c r="I18" s="75"/>
      <c r="J18" s="75"/>
      <c r="K18" s="75"/>
      <c r="L18" s="55">
        <f t="shared" si="1"/>
        <v>1</v>
      </c>
    </row>
    <row r="19" spans="2:12" ht="20.149999999999999" customHeight="1" x14ac:dyDescent="0.35">
      <c r="B19" s="73"/>
      <c r="C19" s="74"/>
      <c r="D19" s="81"/>
      <c r="E19" s="82"/>
      <c r="F19" s="55" t="e">
        <f t="shared" si="0"/>
        <v>#DIV/0!</v>
      </c>
      <c r="G19" s="54" t="e" cm="1">
        <f t="array" ref="G19">+_xlfn.IFS(F19&lt;0.8,"Cambio",F19&lt;0.9,"Revisión de control",F19&gt;0.89,"Se mantiene")</f>
        <v>#DIV/0!</v>
      </c>
      <c r="H19" s="75"/>
      <c r="I19" s="75"/>
      <c r="J19" s="75"/>
      <c r="K19" s="75"/>
      <c r="L19" s="55">
        <f t="shared" si="1"/>
        <v>1</v>
      </c>
    </row>
    <row r="20" spans="2:12" ht="20.149999999999999" customHeight="1" x14ac:dyDescent="0.35">
      <c r="B20" s="73"/>
      <c r="C20" s="74"/>
      <c r="D20" s="81"/>
      <c r="E20" s="82"/>
      <c r="F20" s="55" t="e">
        <f t="shared" si="0"/>
        <v>#DIV/0!</v>
      </c>
      <c r="G20" s="54" t="e" cm="1">
        <f t="array" ref="G20">+_xlfn.IFS(F20&lt;0.8,"Cambio",F20&lt;0.9,"Revisión de control",F20&gt;0.89,"Se mantiene")</f>
        <v>#DIV/0!</v>
      </c>
      <c r="H20" s="75"/>
      <c r="I20" s="75"/>
      <c r="J20" s="75"/>
      <c r="K20" s="75"/>
      <c r="L20" s="55">
        <f t="shared" si="1"/>
        <v>1</v>
      </c>
    </row>
    <row r="21" spans="2:12" ht="20.149999999999999" customHeight="1" x14ac:dyDescent="0.35">
      <c r="B21" s="73"/>
      <c r="C21" s="74"/>
      <c r="D21" s="81"/>
      <c r="E21" s="82"/>
      <c r="F21" s="55" t="e">
        <f t="shared" si="0"/>
        <v>#DIV/0!</v>
      </c>
      <c r="G21" s="54" t="e" cm="1">
        <f t="array" ref="G21">+_xlfn.IFS(F21&lt;0.8,"Cambio",F21&lt;0.9,"Revisión de control",F21&gt;0.89,"Se mantiene")</f>
        <v>#DIV/0!</v>
      </c>
      <c r="H21" s="75"/>
      <c r="I21" s="75"/>
      <c r="J21" s="75"/>
      <c r="K21" s="75"/>
      <c r="L21" s="55">
        <f t="shared" si="1"/>
        <v>1</v>
      </c>
    </row>
    <row r="22" spans="2:12" ht="20.149999999999999" customHeight="1" x14ac:dyDescent="0.35">
      <c r="B22" s="73"/>
      <c r="C22" s="74"/>
      <c r="D22" s="81"/>
      <c r="E22" s="82"/>
      <c r="F22" s="55" t="e">
        <f t="shared" si="0"/>
        <v>#DIV/0!</v>
      </c>
      <c r="G22" s="54" t="e" cm="1">
        <f t="array" ref="G22">+_xlfn.IFS(F22&lt;0.8,"Cambio",F22&lt;0.9,"Revisión de control",F22&gt;0.89,"Se mantiene")</f>
        <v>#DIV/0!</v>
      </c>
      <c r="H22" s="75"/>
      <c r="I22" s="75"/>
      <c r="J22" s="75"/>
      <c r="K22" s="75"/>
      <c r="L22" s="55">
        <f t="shared" si="1"/>
        <v>1</v>
      </c>
    </row>
    <row r="23" spans="2:12" ht="20.149999999999999" customHeight="1" x14ac:dyDescent="0.35">
      <c r="B23" s="73"/>
      <c r="C23" s="74"/>
      <c r="D23" s="81"/>
      <c r="E23" s="82"/>
      <c r="F23" s="55" t="e">
        <f t="shared" si="0"/>
        <v>#DIV/0!</v>
      </c>
      <c r="G23" s="54" t="e" cm="1">
        <f t="array" ref="G23">+_xlfn.IFS(F23&lt;0.8,"Cambio",F23&lt;0.9,"Revisión de control",F23&gt;0.89,"Se mantiene")</f>
        <v>#DIV/0!</v>
      </c>
      <c r="H23" s="75"/>
      <c r="I23" s="75"/>
      <c r="J23" s="75"/>
      <c r="K23" s="75"/>
      <c r="L23" s="55">
        <f t="shared" si="1"/>
        <v>1</v>
      </c>
    </row>
    <row r="24" spans="2:12" ht="20.149999999999999" customHeight="1" x14ac:dyDescent="0.35">
      <c r="B24" s="73"/>
      <c r="C24" s="74"/>
      <c r="D24" s="81"/>
      <c r="E24" s="82"/>
      <c r="F24" s="55" t="e">
        <f t="shared" si="0"/>
        <v>#DIV/0!</v>
      </c>
      <c r="G24" s="54" t="e" cm="1">
        <f t="array" ref="G24">+_xlfn.IFS(F24&lt;0.8,"Cambio",F24&lt;0.9,"Revisión de control",F24&gt;0.89,"Se mantiene")</f>
        <v>#DIV/0!</v>
      </c>
      <c r="H24" s="75"/>
      <c r="I24" s="75"/>
      <c r="J24" s="75"/>
      <c r="K24" s="75"/>
      <c r="L24" s="55">
        <f t="shared" si="1"/>
        <v>1</v>
      </c>
    </row>
    <row r="25" spans="2:12" ht="20.149999999999999" customHeight="1" x14ac:dyDescent="0.35">
      <c r="B25" s="73"/>
      <c r="C25" s="74"/>
      <c r="D25" s="81"/>
      <c r="E25" s="82"/>
      <c r="F25" s="55" t="e">
        <f t="shared" si="0"/>
        <v>#DIV/0!</v>
      </c>
      <c r="G25" s="54" t="e" cm="1">
        <f t="array" ref="G25">+_xlfn.IFS(F25&lt;0.8,"Cambio",F25&lt;0.9,"Revisión de control",F25&gt;0.89,"Se mantiene")</f>
        <v>#DIV/0!</v>
      </c>
      <c r="H25" s="75"/>
      <c r="I25" s="75"/>
      <c r="J25" s="75"/>
      <c r="K25" s="75"/>
      <c r="L25" s="55">
        <f t="shared" si="1"/>
        <v>1</v>
      </c>
    </row>
    <row r="26" spans="2:12" ht="20.149999999999999" customHeight="1" x14ac:dyDescent="0.35">
      <c r="B26" s="73"/>
      <c r="C26" s="74"/>
      <c r="D26" s="81"/>
      <c r="E26" s="82"/>
      <c r="F26" s="55" t="e">
        <f t="shared" si="0"/>
        <v>#DIV/0!</v>
      </c>
      <c r="G26" s="54" t="e" cm="1">
        <f t="array" ref="G26">+_xlfn.IFS(F26&lt;0.8,"Cambio",F26&lt;0.9,"Revisión de control",F26&gt;0.89,"Se mantiene")</f>
        <v>#DIV/0!</v>
      </c>
      <c r="H26" s="75"/>
      <c r="I26" s="75"/>
      <c r="J26" s="75"/>
      <c r="K26" s="75"/>
      <c r="L26" s="55">
        <f t="shared" si="1"/>
        <v>1</v>
      </c>
    </row>
    <row r="27" spans="2:12" ht="20.149999999999999" customHeight="1" x14ac:dyDescent="0.35">
      <c r="B27" s="73"/>
      <c r="C27" s="74"/>
      <c r="D27" s="81"/>
      <c r="E27" s="82"/>
      <c r="F27" s="55" t="e">
        <f t="shared" si="0"/>
        <v>#DIV/0!</v>
      </c>
      <c r="G27" s="54" t="e" cm="1">
        <f t="array" ref="G27">+_xlfn.IFS(F27&lt;0.8,"Cambio",F27&lt;0.9,"Revisión de control",F27&gt;0.89,"Se mantiene")</f>
        <v>#DIV/0!</v>
      </c>
      <c r="H27" s="75"/>
      <c r="I27" s="75"/>
      <c r="J27" s="75"/>
      <c r="K27" s="75"/>
      <c r="L27" s="55">
        <f t="shared" si="1"/>
        <v>1</v>
      </c>
    </row>
    <row r="28" spans="2:12" ht="20.149999999999999" customHeight="1" x14ac:dyDescent="0.35">
      <c r="B28" s="73"/>
      <c r="C28" s="74"/>
      <c r="D28" s="81"/>
      <c r="E28" s="82"/>
      <c r="F28" s="55" t="e">
        <f t="shared" si="0"/>
        <v>#DIV/0!</v>
      </c>
      <c r="G28" s="54" t="e" cm="1">
        <f t="array" ref="G28">+_xlfn.IFS(F28&lt;0.8,"Cambio",F28&lt;0.9,"Revisión de control",F28&gt;0.89,"Se mantiene")</f>
        <v>#DIV/0!</v>
      </c>
      <c r="H28" s="75"/>
      <c r="I28" s="75"/>
      <c r="J28" s="75"/>
      <c r="K28" s="75"/>
      <c r="L28" s="55">
        <f t="shared" si="1"/>
        <v>1</v>
      </c>
    </row>
    <row r="29" spans="2:12" ht="20.149999999999999" customHeight="1" x14ac:dyDescent="0.35">
      <c r="B29" s="73"/>
      <c r="C29" s="74"/>
      <c r="D29" s="81"/>
      <c r="E29" s="82"/>
      <c r="F29" s="55" t="e">
        <f t="shared" si="0"/>
        <v>#DIV/0!</v>
      </c>
      <c r="G29" s="54" t="e" cm="1">
        <f t="array" ref="G29">+_xlfn.IFS(F29&lt;0.8,"Cambio",F29&lt;0.9,"Revisión de control",F29&gt;0.89,"Se mantiene")</f>
        <v>#DIV/0!</v>
      </c>
      <c r="H29" s="75"/>
      <c r="I29" s="75"/>
      <c r="J29" s="75"/>
      <c r="K29" s="75"/>
      <c r="L29" s="55">
        <f t="shared" si="1"/>
        <v>1</v>
      </c>
    </row>
    <row r="30" spans="2:12" ht="20.149999999999999" customHeight="1" x14ac:dyDescent="0.35">
      <c r="B30" s="73"/>
      <c r="C30" s="74"/>
      <c r="D30" s="81"/>
      <c r="E30" s="82"/>
      <c r="F30" s="55" t="e">
        <f t="shared" si="0"/>
        <v>#DIV/0!</v>
      </c>
      <c r="G30" s="54" t="e" cm="1">
        <f t="array" ref="G30">+_xlfn.IFS(F30&lt;0.8,"Cambio",F30&lt;0.9,"Revisión de control",F30&gt;0.89,"Se mantiene")</f>
        <v>#DIV/0!</v>
      </c>
      <c r="H30" s="75"/>
      <c r="I30" s="75"/>
      <c r="J30" s="75"/>
      <c r="K30" s="75"/>
      <c r="L30" s="55">
        <f t="shared" si="1"/>
        <v>1</v>
      </c>
    </row>
  </sheetData>
  <mergeCells count="5">
    <mergeCell ref="B5:L5"/>
    <mergeCell ref="B1:C3"/>
    <mergeCell ref="E1:F1"/>
    <mergeCell ref="E2:F2"/>
    <mergeCell ref="E3:F3"/>
  </mergeCells>
  <conditionalFormatting sqref="D7:D30">
    <cfRule type="cellIs" dxfId="6" priority="5" operator="notEqual">
      <formula>C7</formula>
    </cfRule>
  </conditionalFormatting>
  <conditionalFormatting sqref="H7:H30">
    <cfRule type="cellIs" dxfId="5" priority="4" operator="notEqual">
      <formula>C7</formula>
    </cfRule>
  </conditionalFormatting>
  <conditionalFormatting sqref="I7:I30">
    <cfRule type="cellIs" dxfId="4" priority="3" operator="notEqual">
      <formula>C7</formula>
    </cfRule>
  </conditionalFormatting>
  <conditionalFormatting sqref="J7:J30">
    <cfRule type="cellIs" dxfId="3" priority="1" operator="notEqual">
      <formula>C7</formula>
    </cfRule>
  </conditionalFormatting>
  <conditionalFormatting sqref="K7:K30">
    <cfRule type="cellIs" dxfId="2" priority="2" operator="notEqual">
      <formula>C7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C414448-B482-4D64-808E-86D647256798}">
          <x14:formula1>
            <xm:f>Datos!$D$38</xm:f>
          </x14:formula1>
          <xm:sqref>C7:C30 H8:K30</xm:sqref>
        </x14:dataValidation>
        <x14:dataValidation type="list" allowBlank="1" showInputMessage="1" showErrorMessage="1" xr:uid="{653ED925-4872-44EA-B6E5-B29ED834C44A}">
          <x14:formula1>
            <xm:f>Datos!$D$38:$D$39</xm:f>
          </x14:formula1>
          <xm:sqref>H7:K7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575ED-3D44-4448-8701-6EB5EC186FBA}">
  <sheetPr>
    <tabColor theme="9" tint="0.79998168889431442"/>
  </sheetPr>
  <dimension ref="B1:R31"/>
  <sheetViews>
    <sheetView showGridLines="0" workbookViewId="0">
      <selection activeCell="G7" sqref="G7"/>
    </sheetView>
  </sheetViews>
  <sheetFormatPr baseColWidth="10" defaultColWidth="11.1796875" defaultRowHeight="30" customHeight="1" x14ac:dyDescent="0.35"/>
  <cols>
    <col min="1" max="1" width="5.7265625" style="43" customWidth="1"/>
    <col min="2" max="2" width="20.7265625" style="43" customWidth="1"/>
    <col min="3" max="5" width="40.7265625" style="43" customWidth="1"/>
    <col min="6" max="6" width="11.1796875" style="43"/>
    <col min="7" max="18" width="5.7265625" style="43" customWidth="1"/>
    <col min="19" max="16384" width="11.1796875" style="43"/>
  </cols>
  <sheetData>
    <row r="1" spans="2:18" ht="20.149999999999999" customHeight="1" x14ac:dyDescent="0.35">
      <c r="B1" s="258"/>
      <c r="C1" s="258"/>
      <c r="D1" s="39" t="s">
        <v>76</v>
      </c>
      <c r="E1" s="247" t="s">
        <v>77</v>
      </c>
      <c r="F1" s="247"/>
      <c r="G1" s="247"/>
      <c r="H1" s="247"/>
      <c r="I1" s="247"/>
      <c r="J1" s="247"/>
      <c r="K1" s="247"/>
      <c r="L1" s="247"/>
      <c r="M1" s="247"/>
      <c r="N1" s="247"/>
      <c r="O1" s="267" t="s">
        <v>78</v>
      </c>
      <c r="P1" s="267"/>
      <c r="Q1" s="269" t="s">
        <v>79</v>
      </c>
      <c r="R1" s="269"/>
    </row>
    <row r="2" spans="2:18" ht="20.149999999999999" customHeight="1" x14ac:dyDescent="0.35">
      <c r="B2" s="258"/>
      <c r="C2" s="258"/>
      <c r="D2" s="39" t="s">
        <v>80</v>
      </c>
      <c r="E2" s="248" t="s">
        <v>81</v>
      </c>
      <c r="F2" s="248"/>
      <c r="G2" s="248"/>
      <c r="H2" s="248"/>
      <c r="I2" s="248"/>
      <c r="J2" s="248"/>
      <c r="K2" s="248"/>
      <c r="L2" s="248"/>
      <c r="M2" s="248"/>
      <c r="N2" s="248"/>
      <c r="O2" s="267" t="s">
        <v>82</v>
      </c>
      <c r="P2" s="267"/>
      <c r="Q2" s="269">
        <v>4</v>
      </c>
      <c r="R2" s="269"/>
    </row>
    <row r="3" spans="2:18" ht="20.149999999999999" customHeight="1" x14ac:dyDescent="0.35">
      <c r="B3" s="258"/>
      <c r="C3" s="258"/>
      <c r="D3" s="39" t="s">
        <v>83</v>
      </c>
      <c r="E3" s="248" t="s">
        <v>84</v>
      </c>
      <c r="F3" s="248"/>
      <c r="G3" s="248"/>
      <c r="H3" s="248"/>
      <c r="I3" s="248"/>
      <c r="J3" s="248"/>
      <c r="K3" s="248"/>
      <c r="L3" s="248"/>
      <c r="M3" s="248"/>
      <c r="N3" s="248"/>
      <c r="O3" s="267" t="s">
        <v>85</v>
      </c>
      <c r="P3" s="267"/>
      <c r="Q3" s="268">
        <v>45728</v>
      </c>
      <c r="R3" s="268"/>
    </row>
    <row r="4" spans="2:18" ht="14" x14ac:dyDescent="0.35"/>
    <row r="5" spans="2:18" ht="14" x14ac:dyDescent="0.35"/>
    <row r="6" spans="2:18" ht="30" customHeight="1" x14ac:dyDescent="0.35">
      <c r="B6" s="266" t="s">
        <v>204</v>
      </c>
      <c r="C6" s="266"/>
      <c r="D6" s="266"/>
      <c r="E6" s="266"/>
      <c r="F6" s="266"/>
      <c r="G6" s="266"/>
      <c r="H6" s="266"/>
      <c r="I6" s="266"/>
      <c r="J6" s="266"/>
      <c r="K6" s="266"/>
      <c r="L6" s="266"/>
      <c r="M6" s="266"/>
      <c r="N6" s="266"/>
      <c r="O6" s="266"/>
      <c r="P6" s="266"/>
      <c r="Q6" s="266"/>
      <c r="R6" s="266"/>
    </row>
    <row r="7" spans="2:18" ht="60" customHeight="1" x14ac:dyDescent="0.35">
      <c r="B7" s="56" t="s">
        <v>110</v>
      </c>
      <c r="C7" s="56" t="s">
        <v>111</v>
      </c>
      <c r="D7" s="56" t="s">
        <v>112</v>
      </c>
      <c r="E7" s="56" t="s">
        <v>113</v>
      </c>
      <c r="F7" s="56" t="s">
        <v>114</v>
      </c>
      <c r="G7" s="57" t="s">
        <v>115</v>
      </c>
      <c r="H7" s="57" t="s">
        <v>116</v>
      </c>
      <c r="I7" s="57" t="s">
        <v>117</v>
      </c>
      <c r="J7" s="57" t="s">
        <v>118</v>
      </c>
      <c r="K7" s="57" t="s">
        <v>119</v>
      </c>
      <c r="L7" s="57" t="s">
        <v>120</v>
      </c>
      <c r="M7" s="57" t="s">
        <v>121</v>
      </c>
      <c r="N7" s="57" t="s">
        <v>122</v>
      </c>
      <c r="O7" s="57" t="s">
        <v>123</v>
      </c>
      <c r="P7" s="57" t="s">
        <v>124</v>
      </c>
      <c r="Q7" s="57" t="s">
        <v>125</v>
      </c>
      <c r="R7" s="57" t="s">
        <v>126</v>
      </c>
    </row>
    <row r="8" spans="2:18" ht="30" customHeight="1" x14ac:dyDescent="0.35">
      <c r="B8" s="58"/>
      <c r="C8" s="59"/>
      <c r="D8" s="59"/>
      <c r="E8" s="59"/>
      <c r="F8" s="58">
        <f>+SUM(G8:R8)</f>
        <v>0</v>
      </c>
      <c r="G8" s="58"/>
      <c r="H8" s="58"/>
      <c r="I8" s="58"/>
      <c r="J8" s="58"/>
      <c r="K8" s="58"/>
      <c r="L8" s="58"/>
      <c r="M8" s="58"/>
      <c r="N8" s="58"/>
      <c r="O8" s="58"/>
      <c r="P8" s="58"/>
      <c r="Q8" s="58"/>
      <c r="R8" s="58"/>
    </row>
    <row r="9" spans="2:18" ht="30" customHeight="1" x14ac:dyDescent="0.35">
      <c r="B9" s="58"/>
      <c r="C9" s="59"/>
      <c r="D9" s="59"/>
      <c r="E9" s="59"/>
      <c r="F9" s="58">
        <f t="shared" ref="F9:F31" si="0">+SUM(G9:R9)</f>
        <v>0</v>
      </c>
      <c r="G9" s="58"/>
      <c r="H9" s="58"/>
      <c r="I9" s="58"/>
      <c r="J9" s="58"/>
      <c r="K9" s="58"/>
      <c r="L9" s="58"/>
      <c r="M9" s="58"/>
      <c r="N9" s="58"/>
      <c r="O9" s="58"/>
      <c r="P9" s="58"/>
      <c r="Q9" s="58"/>
      <c r="R9" s="58"/>
    </row>
    <row r="10" spans="2:18" ht="30" customHeight="1" x14ac:dyDescent="0.35">
      <c r="B10" s="58"/>
      <c r="C10" s="59"/>
      <c r="D10" s="59"/>
      <c r="E10" s="59"/>
      <c r="F10" s="58">
        <f t="shared" si="0"/>
        <v>0</v>
      </c>
      <c r="G10" s="58"/>
      <c r="H10" s="58"/>
      <c r="I10" s="58"/>
      <c r="J10" s="58"/>
      <c r="K10" s="58"/>
      <c r="L10" s="58"/>
      <c r="M10" s="58"/>
      <c r="N10" s="58"/>
      <c r="O10" s="58"/>
      <c r="P10" s="58"/>
      <c r="Q10" s="58"/>
      <c r="R10" s="58"/>
    </row>
    <row r="11" spans="2:18" ht="30" customHeight="1" x14ac:dyDescent="0.35">
      <c r="B11" s="58"/>
      <c r="C11" s="59"/>
      <c r="D11" s="59"/>
      <c r="E11" s="59"/>
      <c r="F11" s="58">
        <f t="shared" si="0"/>
        <v>0</v>
      </c>
      <c r="G11" s="58"/>
      <c r="H11" s="58"/>
      <c r="I11" s="58"/>
      <c r="J11" s="58"/>
      <c r="K11" s="58"/>
      <c r="L11" s="58"/>
      <c r="M11" s="58"/>
      <c r="N11" s="58"/>
      <c r="O11" s="58"/>
      <c r="P11" s="58"/>
      <c r="Q11" s="58"/>
      <c r="R11" s="58"/>
    </row>
    <row r="12" spans="2:18" ht="30" customHeight="1" x14ac:dyDescent="0.35">
      <c r="B12" s="58"/>
      <c r="C12" s="59"/>
      <c r="D12" s="59"/>
      <c r="E12" s="59"/>
      <c r="F12" s="58">
        <f t="shared" si="0"/>
        <v>0</v>
      </c>
      <c r="G12" s="58"/>
      <c r="H12" s="58"/>
      <c r="I12" s="58"/>
      <c r="J12" s="58"/>
      <c r="K12" s="58"/>
      <c r="L12" s="58"/>
      <c r="M12" s="58"/>
      <c r="N12" s="58"/>
      <c r="O12" s="58"/>
      <c r="P12" s="58"/>
      <c r="Q12" s="58"/>
      <c r="R12" s="58"/>
    </row>
    <row r="13" spans="2:18" ht="30" customHeight="1" x14ac:dyDescent="0.35">
      <c r="B13" s="58"/>
      <c r="C13" s="59"/>
      <c r="D13" s="59"/>
      <c r="E13" s="59"/>
      <c r="F13" s="58">
        <f t="shared" si="0"/>
        <v>0</v>
      </c>
      <c r="G13" s="58"/>
      <c r="H13" s="58"/>
      <c r="I13" s="58"/>
      <c r="J13" s="58"/>
      <c r="K13" s="58"/>
      <c r="L13" s="58"/>
      <c r="M13" s="58"/>
      <c r="N13" s="58"/>
      <c r="O13" s="58"/>
      <c r="P13" s="58"/>
      <c r="Q13" s="58"/>
      <c r="R13" s="58"/>
    </row>
    <row r="14" spans="2:18" ht="30" customHeight="1" x14ac:dyDescent="0.35">
      <c r="B14" s="58"/>
      <c r="C14" s="59"/>
      <c r="D14" s="59"/>
      <c r="E14" s="59"/>
      <c r="F14" s="58">
        <f t="shared" si="0"/>
        <v>0</v>
      </c>
      <c r="G14" s="58"/>
      <c r="H14" s="58"/>
      <c r="I14" s="58"/>
      <c r="J14" s="58"/>
      <c r="K14" s="58"/>
      <c r="L14" s="58"/>
      <c r="M14" s="58"/>
      <c r="N14" s="58"/>
      <c r="O14" s="58"/>
      <c r="P14" s="58"/>
      <c r="Q14" s="58"/>
      <c r="R14" s="58"/>
    </row>
    <row r="15" spans="2:18" ht="30" customHeight="1" x14ac:dyDescent="0.35">
      <c r="B15" s="58"/>
      <c r="C15" s="59"/>
      <c r="D15" s="59"/>
      <c r="E15" s="59"/>
      <c r="F15" s="58">
        <f t="shared" si="0"/>
        <v>0</v>
      </c>
      <c r="G15" s="58"/>
      <c r="H15" s="58"/>
      <c r="I15" s="58"/>
      <c r="J15" s="58"/>
      <c r="K15" s="58"/>
      <c r="L15" s="58"/>
      <c r="M15" s="58"/>
      <c r="N15" s="58"/>
      <c r="O15" s="58"/>
      <c r="P15" s="58"/>
      <c r="Q15" s="58"/>
      <c r="R15" s="58"/>
    </row>
    <row r="16" spans="2:18" ht="30" customHeight="1" x14ac:dyDescent="0.35">
      <c r="B16" s="58"/>
      <c r="C16" s="59"/>
      <c r="D16" s="59"/>
      <c r="E16" s="59"/>
      <c r="F16" s="58">
        <f t="shared" si="0"/>
        <v>0</v>
      </c>
      <c r="G16" s="58"/>
      <c r="H16" s="58"/>
      <c r="I16" s="58"/>
      <c r="J16" s="58"/>
      <c r="K16" s="58"/>
      <c r="L16" s="58"/>
      <c r="M16" s="58"/>
      <c r="N16" s="58"/>
      <c r="O16" s="58"/>
      <c r="P16" s="58"/>
      <c r="Q16" s="58"/>
      <c r="R16" s="58"/>
    </row>
    <row r="17" spans="2:18" ht="30" customHeight="1" x14ac:dyDescent="0.35">
      <c r="B17" s="58"/>
      <c r="C17" s="59"/>
      <c r="D17" s="59"/>
      <c r="E17" s="59"/>
      <c r="F17" s="58">
        <f t="shared" si="0"/>
        <v>0</v>
      </c>
      <c r="G17" s="58"/>
      <c r="H17" s="58"/>
      <c r="I17" s="58"/>
      <c r="J17" s="58"/>
      <c r="K17" s="58"/>
      <c r="L17" s="58"/>
      <c r="M17" s="58"/>
      <c r="N17" s="58"/>
      <c r="O17" s="58"/>
      <c r="P17" s="58"/>
      <c r="Q17" s="58"/>
      <c r="R17" s="58"/>
    </row>
    <row r="18" spans="2:18" ht="30" customHeight="1" x14ac:dyDescent="0.35">
      <c r="B18" s="58"/>
      <c r="C18" s="59"/>
      <c r="D18" s="59"/>
      <c r="E18" s="59"/>
      <c r="F18" s="58">
        <f t="shared" si="0"/>
        <v>0</v>
      </c>
      <c r="G18" s="58"/>
      <c r="H18" s="58"/>
      <c r="I18" s="58"/>
      <c r="J18" s="58"/>
      <c r="K18" s="58"/>
      <c r="L18" s="58"/>
      <c r="M18" s="58"/>
      <c r="N18" s="58"/>
      <c r="O18" s="58"/>
      <c r="P18" s="58"/>
      <c r="Q18" s="58"/>
      <c r="R18" s="58"/>
    </row>
    <row r="19" spans="2:18" ht="30" customHeight="1" x14ac:dyDescent="0.35">
      <c r="B19" s="58"/>
      <c r="C19" s="59"/>
      <c r="D19" s="59"/>
      <c r="E19" s="59"/>
      <c r="F19" s="58">
        <f t="shared" si="0"/>
        <v>0</v>
      </c>
      <c r="G19" s="58"/>
      <c r="H19" s="58"/>
      <c r="I19" s="58"/>
      <c r="J19" s="58"/>
      <c r="K19" s="58"/>
      <c r="L19" s="58"/>
      <c r="M19" s="58"/>
      <c r="N19" s="58"/>
      <c r="O19" s="58"/>
      <c r="P19" s="58"/>
      <c r="Q19" s="58"/>
      <c r="R19" s="58"/>
    </row>
    <row r="20" spans="2:18" ht="30" customHeight="1" x14ac:dyDescent="0.35">
      <c r="B20" s="58"/>
      <c r="C20" s="59"/>
      <c r="D20" s="59"/>
      <c r="E20" s="59"/>
      <c r="F20" s="58">
        <f t="shared" si="0"/>
        <v>0</v>
      </c>
      <c r="G20" s="58"/>
      <c r="H20" s="58"/>
      <c r="I20" s="58"/>
      <c r="J20" s="58"/>
      <c r="K20" s="58"/>
      <c r="L20" s="58"/>
      <c r="M20" s="58"/>
      <c r="N20" s="58"/>
      <c r="O20" s="58"/>
      <c r="P20" s="58"/>
      <c r="Q20" s="58"/>
      <c r="R20" s="58"/>
    </row>
    <row r="21" spans="2:18" ht="30" customHeight="1" x14ac:dyDescent="0.35">
      <c r="B21" s="58"/>
      <c r="C21" s="59"/>
      <c r="D21" s="59"/>
      <c r="E21" s="59"/>
      <c r="F21" s="58">
        <f t="shared" si="0"/>
        <v>0</v>
      </c>
      <c r="G21" s="58"/>
      <c r="H21" s="58"/>
      <c r="I21" s="58"/>
      <c r="J21" s="58"/>
      <c r="K21" s="58"/>
      <c r="L21" s="58"/>
      <c r="M21" s="58"/>
      <c r="N21" s="58"/>
      <c r="O21" s="58"/>
      <c r="P21" s="58"/>
      <c r="Q21" s="58"/>
      <c r="R21" s="58"/>
    </row>
    <row r="22" spans="2:18" ht="30" customHeight="1" x14ac:dyDescent="0.35">
      <c r="B22" s="58"/>
      <c r="C22" s="59"/>
      <c r="D22" s="59"/>
      <c r="E22" s="59"/>
      <c r="F22" s="58">
        <f t="shared" si="0"/>
        <v>0</v>
      </c>
      <c r="G22" s="58"/>
      <c r="H22" s="58"/>
      <c r="I22" s="58"/>
      <c r="J22" s="58"/>
      <c r="K22" s="58"/>
      <c r="L22" s="58"/>
      <c r="M22" s="58"/>
      <c r="N22" s="58"/>
      <c r="O22" s="58"/>
      <c r="P22" s="58"/>
      <c r="Q22" s="58"/>
      <c r="R22" s="58"/>
    </row>
    <row r="23" spans="2:18" ht="30" customHeight="1" x14ac:dyDescent="0.35">
      <c r="B23" s="58"/>
      <c r="C23" s="59"/>
      <c r="D23" s="59"/>
      <c r="E23" s="59"/>
      <c r="F23" s="58">
        <f t="shared" si="0"/>
        <v>0</v>
      </c>
      <c r="G23" s="58"/>
      <c r="H23" s="58"/>
      <c r="I23" s="58"/>
      <c r="J23" s="58"/>
      <c r="K23" s="58"/>
      <c r="L23" s="58"/>
      <c r="M23" s="58"/>
      <c r="N23" s="58"/>
      <c r="O23" s="58"/>
      <c r="P23" s="58"/>
      <c r="Q23" s="58"/>
      <c r="R23" s="58"/>
    </row>
    <row r="24" spans="2:18" ht="30" customHeight="1" x14ac:dyDescent="0.35">
      <c r="B24" s="58"/>
      <c r="C24" s="59"/>
      <c r="D24" s="59"/>
      <c r="E24" s="59"/>
      <c r="F24" s="58">
        <f t="shared" si="0"/>
        <v>0</v>
      </c>
      <c r="G24" s="58"/>
      <c r="H24" s="58"/>
      <c r="I24" s="58"/>
      <c r="J24" s="58"/>
      <c r="K24" s="58"/>
      <c r="L24" s="58"/>
      <c r="M24" s="58"/>
      <c r="N24" s="58"/>
      <c r="O24" s="58"/>
      <c r="P24" s="58"/>
      <c r="Q24" s="58"/>
      <c r="R24" s="58"/>
    </row>
    <row r="25" spans="2:18" ht="30" customHeight="1" x14ac:dyDescent="0.35">
      <c r="B25" s="58"/>
      <c r="C25" s="59"/>
      <c r="D25" s="59"/>
      <c r="E25" s="59"/>
      <c r="F25" s="58">
        <f t="shared" si="0"/>
        <v>0</v>
      </c>
      <c r="G25" s="58"/>
      <c r="H25" s="58"/>
      <c r="I25" s="58"/>
      <c r="J25" s="58"/>
      <c r="K25" s="58"/>
      <c r="L25" s="58"/>
      <c r="M25" s="58"/>
      <c r="N25" s="58"/>
      <c r="O25" s="58"/>
      <c r="P25" s="58"/>
      <c r="Q25" s="58"/>
      <c r="R25" s="58"/>
    </row>
    <row r="26" spans="2:18" ht="30" customHeight="1" x14ac:dyDescent="0.35">
      <c r="B26" s="58"/>
      <c r="C26" s="59"/>
      <c r="D26" s="59"/>
      <c r="E26" s="59"/>
      <c r="F26" s="58">
        <f t="shared" si="0"/>
        <v>0</v>
      </c>
      <c r="G26" s="58"/>
      <c r="H26" s="58"/>
      <c r="I26" s="58"/>
      <c r="J26" s="58"/>
      <c r="K26" s="58"/>
      <c r="L26" s="58"/>
      <c r="M26" s="58"/>
      <c r="N26" s="58"/>
      <c r="O26" s="58"/>
      <c r="P26" s="58"/>
      <c r="Q26" s="58"/>
      <c r="R26" s="58"/>
    </row>
    <row r="27" spans="2:18" ht="30" customHeight="1" x14ac:dyDescent="0.35">
      <c r="B27" s="58"/>
      <c r="C27" s="59"/>
      <c r="D27" s="59"/>
      <c r="E27" s="59"/>
      <c r="F27" s="58">
        <f t="shared" si="0"/>
        <v>0</v>
      </c>
      <c r="G27" s="58"/>
      <c r="H27" s="58"/>
      <c r="I27" s="58"/>
      <c r="J27" s="58"/>
      <c r="K27" s="58"/>
      <c r="L27" s="58"/>
      <c r="M27" s="58"/>
      <c r="N27" s="58"/>
      <c r="O27" s="58"/>
      <c r="P27" s="58"/>
      <c r="Q27" s="58"/>
      <c r="R27" s="58"/>
    </row>
    <row r="28" spans="2:18" ht="30" customHeight="1" x14ac:dyDescent="0.35">
      <c r="B28" s="58"/>
      <c r="C28" s="59"/>
      <c r="D28" s="59"/>
      <c r="E28" s="59"/>
      <c r="F28" s="58">
        <f t="shared" si="0"/>
        <v>0</v>
      </c>
      <c r="G28" s="58"/>
      <c r="H28" s="58"/>
      <c r="I28" s="58"/>
      <c r="J28" s="58"/>
      <c r="K28" s="58"/>
      <c r="L28" s="58"/>
      <c r="M28" s="58"/>
      <c r="N28" s="58"/>
      <c r="O28" s="58"/>
      <c r="P28" s="58"/>
      <c r="Q28" s="58"/>
      <c r="R28" s="58"/>
    </row>
    <row r="29" spans="2:18" ht="30" customHeight="1" x14ac:dyDescent="0.35">
      <c r="B29" s="58"/>
      <c r="C29" s="59"/>
      <c r="D29" s="59"/>
      <c r="E29" s="59"/>
      <c r="F29" s="58">
        <f t="shared" si="0"/>
        <v>0</v>
      </c>
      <c r="G29" s="58"/>
      <c r="H29" s="58"/>
      <c r="I29" s="58"/>
      <c r="J29" s="58"/>
      <c r="K29" s="58"/>
      <c r="L29" s="58"/>
      <c r="M29" s="58"/>
      <c r="N29" s="58"/>
      <c r="O29" s="58"/>
      <c r="P29" s="58"/>
      <c r="Q29" s="58"/>
      <c r="R29" s="58"/>
    </row>
    <row r="30" spans="2:18" ht="30" customHeight="1" x14ac:dyDescent="0.35">
      <c r="B30" s="58"/>
      <c r="C30" s="59"/>
      <c r="D30" s="59"/>
      <c r="E30" s="59"/>
      <c r="F30" s="58">
        <f t="shared" si="0"/>
        <v>0</v>
      </c>
      <c r="G30" s="58"/>
      <c r="H30" s="58"/>
      <c r="I30" s="58"/>
      <c r="J30" s="58"/>
      <c r="K30" s="58"/>
      <c r="L30" s="58"/>
      <c r="M30" s="58"/>
      <c r="N30" s="58"/>
      <c r="O30" s="58"/>
      <c r="P30" s="58"/>
      <c r="Q30" s="58"/>
      <c r="R30" s="58"/>
    </row>
    <row r="31" spans="2:18" ht="30" customHeight="1" x14ac:dyDescent="0.35">
      <c r="B31" s="58"/>
      <c r="C31" s="59"/>
      <c r="D31" s="59"/>
      <c r="E31" s="59"/>
      <c r="F31" s="58">
        <f t="shared" si="0"/>
        <v>0</v>
      </c>
      <c r="G31" s="58"/>
      <c r="H31" s="58"/>
      <c r="I31" s="58"/>
      <c r="J31" s="58"/>
      <c r="K31" s="58"/>
      <c r="L31" s="58"/>
      <c r="M31" s="58"/>
      <c r="N31" s="58"/>
      <c r="O31" s="58"/>
      <c r="P31" s="58"/>
      <c r="Q31" s="58"/>
      <c r="R31" s="58"/>
    </row>
  </sheetData>
  <mergeCells count="11">
    <mergeCell ref="B6:R6"/>
    <mergeCell ref="B1:C3"/>
    <mergeCell ref="E1:N1"/>
    <mergeCell ref="E2:N2"/>
    <mergeCell ref="E3:N3"/>
    <mergeCell ref="O1:P1"/>
    <mergeCell ref="O2:P2"/>
    <mergeCell ref="O3:P3"/>
    <mergeCell ref="Q3:R3"/>
    <mergeCell ref="Q2:R2"/>
    <mergeCell ref="Q1:R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1F6A-854E-4D0B-A554-275614F8A1D0}">
  <sheetPr>
    <tabColor theme="9" tint="0.79998168889431442"/>
  </sheetPr>
  <dimension ref="A1:CZ335"/>
  <sheetViews>
    <sheetView showGridLines="0" zoomScaleNormal="100" workbookViewId="0">
      <selection activeCell="A8" sqref="A8"/>
    </sheetView>
  </sheetViews>
  <sheetFormatPr baseColWidth="10" defaultColWidth="11.1796875" defaultRowHeight="30" customHeight="1" x14ac:dyDescent="0.35"/>
  <cols>
    <col min="1" max="1" width="15.7265625" style="43" customWidth="1"/>
    <col min="2" max="2" width="30.7265625" style="49" customWidth="1"/>
    <col min="3" max="3" width="20.7265625" style="43" customWidth="1"/>
    <col min="4" max="6" width="30.7265625" style="49" customWidth="1"/>
    <col min="7" max="7" width="11.1796875" style="66"/>
    <col min="8" max="19" width="5.7265625" style="66" customWidth="1"/>
    <col min="20" max="21" width="11.1796875" style="43" customWidth="1"/>
    <col min="22" max="22" width="15.7265625" style="60" customWidth="1"/>
    <col min="23" max="23" width="11.1796875" style="60" customWidth="1"/>
    <col min="24" max="25" width="30.7265625" style="43" customWidth="1"/>
    <col min="26" max="27" width="11.1796875" style="43" customWidth="1"/>
    <col min="28" max="28" width="15.7265625" style="60" customWidth="1"/>
    <col min="29" max="29" width="11.1796875" style="60" customWidth="1"/>
    <col min="30" max="31" width="30.7265625" style="43" customWidth="1"/>
    <col min="32" max="33" width="11.1796875" style="43" customWidth="1"/>
    <col min="34" max="34" width="15.7265625" style="60" customWidth="1"/>
    <col min="35" max="35" width="11.1796875" style="60" customWidth="1"/>
    <col min="36" max="37" width="30.7265625" style="43" customWidth="1"/>
    <col min="38" max="39" width="11.1796875" style="43" customWidth="1"/>
    <col min="40" max="40" width="15.7265625" style="60" customWidth="1"/>
    <col min="41" max="41" width="11.1796875" style="60" customWidth="1"/>
    <col min="42" max="43" width="30.7265625" style="43" customWidth="1"/>
    <col min="44" max="45" width="11.1796875" style="43" customWidth="1"/>
    <col min="46" max="46" width="15.7265625" style="60" customWidth="1"/>
    <col min="47" max="47" width="11.1796875" style="60" customWidth="1"/>
    <col min="48" max="49" width="30.7265625" style="43" customWidth="1"/>
    <col min="50" max="51" width="11.1796875" style="43" customWidth="1"/>
    <col min="52" max="52" width="15.7265625" style="60" customWidth="1"/>
    <col min="53" max="53" width="11.1796875" style="60" customWidth="1"/>
    <col min="54" max="55" width="30.7265625" style="43" customWidth="1"/>
    <col min="56" max="57" width="11.1796875" style="43" customWidth="1"/>
    <col min="58" max="58" width="15.7265625" style="60" customWidth="1"/>
    <col min="59" max="59" width="11.1796875" style="60" customWidth="1"/>
    <col min="60" max="61" width="30.7265625" style="43" customWidth="1"/>
    <col min="62" max="63" width="11.1796875" style="43" customWidth="1"/>
    <col min="64" max="64" width="15.7265625" style="60" customWidth="1"/>
    <col min="65" max="65" width="11.1796875" style="60" customWidth="1"/>
    <col min="66" max="67" width="30.7265625" style="43" customWidth="1"/>
    <col min="68" max="69" width="11.1796875" style="43" customWidth="1"/>
    <col min="70" max="70" width="15.7265625" style="60" customWidth="1"/>
    <col min="71" max="71" width="11.1796875" style="60" customWidth="1"/>
    <col min="72" max="73" width="30.7265625" style="43" customWidth="1"/>
    <col min="74" max="75" width="11.1796875" style="43"/>
    <col min="76" max="76" width="15.7265625" style="60" customWidth="1"/>
    <col min="77" max="77" width="11.1796875" style="60"/>
    <col min="78" max="79" width="30.7265625" style="43" customWidth="1"/>
    <col min="80" max="81" width="11.1796875" style="43"/>
    <col min="82" max="82" width="15.7265625" style="60" customWidth="1"/>
    <col min="83" max="83" width="11.1796875" style="60"/>
    <col min="84" max="85" width="30.7265625" style="43" customWidth="1"/>
    <col min="86" max="87" width="11.1796875" style="43"/>
    <col min="88" max="88" width="15.7265625" style="60" customWidth="1"/>
    <col min="89" max="89" width="11.1796875" style="60"/>
    <col min="90" max="91" width="30.7265625" style="43" customWidth="1"/>
    <col min="92" max="16384" width="11.1796875" style="43"/>
  </cols>
  <sheetData>
    <row r="1" spans="1:104" ht="20.149999999999999" customHeight="1" x14ac:dyDescent="0.35">
      <c r="B1" s="258"/>
      <c r="C1" s="258"/>
      <c r="D1" s="39" t="s">
        <v>76</v>
      </c>
      <c r="E1" s="247" t="s">
        <v>77</v>
      </c>
      <c r="F1" s="247"/>
      <c r="G1" s="247"/>
      <c r="H1" s="247"/>
      <c r="I1" s="247"/>
      <c r="J1" s="247"/>
      <c r="K1" s="247"/>
      <c r="L1" s="247"/>
      <c r="M1" s="247"/>
      <c r="N1" s="247"/>
      <c r="O1" s="247"/>
      <c r="P1" s="267" t="s">
        <v>78</v>
      </c>
      <c r="Q1" s="267"/>
      <c r="R1" s="269" t="s">
        <v>79</v>
      </c>
      <c r="S1" s="269"/>
    </row>
    <row r="2" spans="1:104" ht="20.149999999999999" customHeight="1" x14ac:dyDescent="0.35">
      <c r="B2" s="258"/>
      <c r="C2" s="258"/>
      <c r="D2" s="39" t="s">
        <v>80</v>
      </c>
      <c r="E2" s="248" t="s">
        <v>81</v>
      </c>
      <c r="F2" s="248"/>
      <c r="G2" s="248"/>
      <c r="H2" s="248"/>
      <c r="I2" s="248"/>
      <c r="J2" s="248"/>
      <c r="K2" s="248"/>
      <c r="L2" s="248"/>
      <c r="M2" s="248"/>
      <c r="N2" s="248"/>
      <c r="O2" s="248"/>
      <c r="P2" s="267" t="s">
        <v>82</v>
      </c>
      <c r="Q2" s="267"/>
      <c r="R2" s="269">
        <v>4</v>
      </c>
      <c r="S2" s="269"/>
    </row>
    <row r="3" spans="1:104" ht="20.149999999999999" customHeight="1" x14ac:dyDescent="0.35">
      <c r="B3" s="258"/>
      <c r="C3" s="258"/>
      <c r="D3" s="39" t="s">
        <v>83</v>
      </c>
      <c r="E3" s="248" t="s">
        <v>84</v>
      </c>
      <c r="F3" s="248"/>
      <c r="G3" s="248"/>
      <c r="H3" s="248"/>
      <c r="I3" s="248"/>
      <c r="J3" s="248"/>
      <c r="K3" s="248"/>
      <c r="L3" s="248"/>
      <c r="M3" s="248"/>
      <c r="N3" s="248"/>
      <c r="O3" s="248"/>
      <c r="P3" s="267" t="s">
        <v>85</v>
      </c>
      <c r="Q3" s="267"/>
      <c r="R3" s="268">
        <v>45728</v>
      </c>
      <c r="S3" s="268"/>
    </row>
    <row r="4" spans="1:104" ht="14" x14ac:dyDescent="0.35"/>
    <row r="5" spans="1:104" ht="30" customHeight="1" x14ac:dyDescent="0.35">
      <c r="B5" s="275" t="s">
        <v>127</v>
      </c>
      <c r="C5" s="276"/>
      <c r="D5" s="276"/>
      <c r="E5" s="276"/>
      <c r="F5" s="276"/>
      <c r="G5" s="276"/>
      <c r="H5" s="276"/>
      <c r="I5" s="276"/>
      <c r="J5" s="276"/>
      <c r="K5" s="276"/>
      <c r="L5" s="276"/>
      <c r="M5" s="276"/>
      <c r="N5" s="276"/>
      <c r="O5" s="276"/>
      <c r="P5" s="276"/>
      <c r="Q5" s="276"/>
      <c r="R5" s="276"/>
      <c r="S5" s="276"/>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1"/>
    </row>
    <row r="6" spans="1:104" s="65" customFormat="1" ht="56" x14ac:dyDescent="0.35">
      <c r="A6" s="137" t="s">
        <v>329</v>
      </c>
      <c r="B6" s="61" t="s">
        <v>128</v>
      </c>
      <c r="C6" s="61" t="s">
        <v>110</v>
      </c>
      <c r="D6" s="61" t="s">
        <v>129</v>
      </c>
      <c r="E6" s="61" t="s">
        <v>112</v>
      </c>
      <c r="F6" s="61" t="s">
        <v>113</v>
      </c>
      <c r="G6" s="61" t="s">
        <v>114</v>
      </c>
      <c r="H6" s="62" t="s">
        <v>115</v>
      </c>
      <c r="I6" s="62" t="s">
        <v>116</v>
      </c>
      <c r="J6" s="62" t="s">
        <v>117</v>
      </c>
      <c r="K6" s="62" t="s">
        <v>118</v>
      </c>
      <c r="L6" s="62" t="s">
        <v>119</v>
      </c>
      <c r="M6" s="62" t="s">
        <v>120</v>
      </c>
      <c r="N6" s="62" t="s">
        <v>121</v>
      </c>
      <c r="O6" s="62" t="s">
        <v>122</v>
      </c>
      <c r="P6" s="62" t="s">
        <v>123</v>
      </c>
      <c r="Q6" s="62" t="s">
        <v>124</v>
      </c>
      <c r="R6" s="62" t="s">
        <v>125</v>
      </c>
      <c r="S6" s="62" t="s">
        <v>126</v>
      </c>
      <c r="T6" s="63" t="s">
        <v>130</v>
      </c>
      <c r="U6" s="63" t="s">
        <v>236</v>
      </c>
      <c r="V6" s="64" t="s">
        <v>131</v>
      </c>
      <c r="W6" s="64" t="s">
        <v>132</v>
      </c>
      <c r="X6" s="63" t="s">
        <v>133</v>
      </c>
      <c r="Y6" s="63" t="s">
        <v>134</v>
      </c>
      <c r="Z6" s="63" t="s">
        <v>130</v>
      </c>
      <c r="AA6" s="63" t="s">
        <v>236</v>
      </c>
      <c r="AB6" s="64" t="s">
        <v>131</v>
      </c>
      <c r="AC6" s="64" t="s">
        <v>132</v>
      </c>
      <c r="AD6" s="63" t="s">
        <v>133</v>
      </c>
      <c r="AE6" s="63" t="s">
        <v>134</v>
      </c>
      <c r="AF6" s="63" t="s">
        <v>130</v>
      </c>
      <c r="AG6" s="63" t="s">
        <v>236</v>
      </c>
      <c r="AH6" s="64" t="s">
        <v>131</v>
      </c>
      <c r="AI6" s="64" t="s">
        <v>132</v>
      </c>
      <c r="AJ6" s="63" t="s">
        <v>133</v>
      </c>
      <c r="AK6" s="63" t="s">
        <v>134</v>
      </c>
      <c r="AL6" s="63" t="s">
        <v>130</v>
      </c>
      <c r="AM6" s="63" t="s">
        <v>236</v>
      </c>
      <c r="AN6" s="64" t="s">
        <v>131</v>
      </c>
      <c r="AO6" s="64" t="s">
        <v>132</v>
      </c>
      <c r="AP6" s="63" t="s">
        <v>133</v>
      </c>
      <c r="AQ6" s="63" t="s">
        <v>134</v>
      </c>
      <c r="AR6" s="63" t="s">
        <v>130</v>
      </c>
      <c r="AS6" s="63" t="s">
        <v>236</v>
      </c>
      <c r="AT6" s="64" t="s">
        <v>131</v>
      </c>
      <c r="AU6" s="64" t="s">
        <v>132</v>
      </c>
      <c r="AV6" s="63" t="s">
        <v>133</v>
      </c>
      <c r="AW6" s="63" t="s">
        <v>134</v>
      </c>
      <c r="AX6" s="63" t="s">
        <v>130</v>
      </c>
      <c r="AY6" s="63" t="s">
        <v>236</v>
      </c>
      <c r="AZ6" s="64" t="s">
        <v>131</v>
      </c>
      <c r="BA6" s="64" t="s">
        <v>132</v>
      </c>
      <c r="BB6" s="63" t="s">
        <v>133</v>
      </c>
      <c r="BC6" s="63" t="s">
        <v>134</v>
      </c>
      <c r="BD6" s="63" t="s">
        <v>130</v>
      </c>
      <c r="BE6" s="63" t="s">
        <v>236</v>
      </c>
      <c r="BF6" s="64" t="s">
        <v>131</v>
      </c>
      <c r="BG6" s="64" t="s">
        <v>132</v>
      </c>
      <c r="BH6" s="63" t="s">
        <v>133</v>
      </c>
      <c r="BI6" s="63" t="s">
        <v>134</v>
      </c>
      <c r="BJ6" s="63" t="s">
        <v>130</v>
      </c>
      <c r="BK6" s="63" t="s">
        <v>236</v>
      </c>
      <c r="BL6" s="64" t="s">
        <v>131</v>
      </c>
      <c r="BM6" s="64" t="s">
        <v>132</v>
      </c>
      <c r="BN6" s="63" t="s">
        <v>133</v>
      </c>
      <c r="BO6" s="63" t="s">
        <v>134</v>
      </c>
      <c r="BP6" s="63" t="s">
        <v>130</v>
      </c>
      <c r="BQ6" s="63" t="s">
        <v>236</v>
      </c>
      <c r="BR6" s="64" t="s">
        <v>131</v>
      </c>
      <c r="BS6" s="64" t="s">
        <v>132</v>
      </c>
      <c r="BT6" s="63" t="s">
        <v>133</v>
      </c>
      <c r="BU6" s="63" t="s">
        <v>134</v>
      </c>
      <c r="BV6" s="63" t="s">
        <v>130</v>
      </c>
      <c r="BW6" s="63" t="s">
        <v>236</v>
      </c>
      <c r="BX6" s="64" t="s">
        <v>131</v>
      </c>
      <c r="BY6" s="64" t="s">
        <v>132</v>
      </c>
      <c r="BZ6" s="63" t="s">
        <v>133</v>
      </c>
      <c r="CA6" s="63" t="s">
        <v>134</v>
      </c>
      <c r="CB6" s="63" t="s">
        <v>130</v>
      </c>
      <c r="CC6" s="63" t="s">
        <v>236</v>
      </c>
      <c r="CD6" s="64" t="s">
        <v>131</v>
      </c>
      <c r="CE6" s="64" t="s">
        <v>132</v>
      </c>
      <c r="CF6" s="63" t="s">
        <v>133</v>
      </c>
      <c r="CG6" s="63" t="s">
        <v>134</v>
      </c>
      <c r="CH6" s="63" t="s">
        <v>130</v>
      </c>
      <c r="CI6" s="63" t="s">
        <v>236</v>
      </c>
      <c r="CJ6" s="64" t="s">
        <v>131</v>
      </c>
      <c r="CK6" s="64" t="s">
        <v>132</v>
      </c>
      <c r="CL6" s="63" t="s">
        <v>133</v>
      </c>
      <c r="CM6" s="63" t="s">
        <v>134</v>
      </c>
      <c r="CN6" s="62" t="s">
        <v>115</v>
      </c>
      <c r="CO6" s="62" t="s">
        <v>116</v>
      </c>
      <c r="CP6" s="62" t="s">
        <v>117</v>
      </c>
      <c r="CQ6" s="62" t="s">
        <v>118</v>
      </c>
      <c r="CR6" s="62" t="s">
        <v>119</v>
      </c>
      <c r="CS6" s="62" t="s">
        <v>120</v>
      </c>
      <c r="CT6" s="62" t="s">
        <v>121</v>
      </c>
      <c r="CU6" s="62" t="s">
        <v>122</v>
      </c>
      <c r="CV6" s="62" t="s">
        <v>123</v>
      </c>
      <c r="CW6" s="62" t="s">
        <v>124</v>
      </c>
      <c r="CX6" s="62" t="s">
        <v>125</v>
      </c>
      <c r="CY6" s="62" t="s">
        <v>126</v>
      </c>
      <c r="CZ6" s="61" t="s">
        <v>135</v>
      </c>
    </row>
    <row r="7" spans="1:104" ht="65" x14ac:dyDescent="0.35">
      <c r="A7" s="137" t="s">
        <v>426</v>
      </c>
      <c r="B7" s="272" t="s">
        <v>84</v>
      </c>
      <c r="C7" s="20" t="s">
        <v>679</v>
      </c>
      <c r="D7" s="22" t="s">
        <v>309</v>
      </c>
      <c r="E7" s="22" t="s">
        <v>428</v>
      </c>
      <c r="F7" s="22" t="s">
        <v>429</v>
      </c>
      <c r="G7" s="20">
        <f>+SUM(H7:S7)</f>
        <v>1</v>
      </c>
      <c r="H7" s="20"/>
      <c r="I7" s="20"/>
      <c r="J7" s="20"/>
      <c r="K7" s="20"/>
      <c r="L7" s="20"/>
      <c r="M7" s="20"/>
      <c r="N7" s="20"/>
      <c r="O7" s="20"/>
      <c r="P7" s="20"/>
      <c r="Q7" s="20"/>
      <c r="R7" s="20">
        <v>1</v>
      </c>
      <c r="S7" s="20"/>
      <c r="T7" s="67" t="s">
        <v>115</v>
      </c>
      <c r="U7" s="67"/>
      <c r="V7" s="68" t="e">
        <f>+U7/$H7</f>
        <v>#DIV/0!</v>
      </c>
      <c r="W7" s="68">
        <f>+U7/$G7</f>
        <v>0</v>
      </c>
      <c r="X7" s="67"/>
      <c r="Y7" s="67"/>
      <c r="Z7" s="67" t="s">
        <v>116</v>
      </c>
      <c r="AA7" s="67"/>
      <c r="AB7" s="68" t="e">
        <f>+AA7/$I7</f>
        <v>#DIV/0!</v>
      </c>
      <c r="AC7" s="68">
        <f>+(AA7/$G7)+W7</f>
        <v>0</v>
      </c>
      <c r="AD7" s="67"/>
      <c r="AE7" s="67"/>
      <c r="AF7" s="67" t="s">
        <v>117</v>
      </c>
      <c r="AG7" s="67"/>
      <c r="AH7" s="68" t="e">
        <f>+AG7/$J7</f>
        <v>#DIV/0!</v>
      </c>
      <c r="AI7" s="68">
        <f>+(AG7/$G7)+AC7</f>
        <v>0</v>
      </c>
      <c r="AJ7" s="67"/>
      <c r="AK7" s="67"/>
      <c r="AL7" s="67" t="s">
        <v>118</v>
      </c>
      <c r="AM7" s="67"/>
      <c r="AN7" s="68" t="e">
        <f>+AM7/$K7</f>
        <v>#DIV/0!</v>
      </c>
      <c r="AO7" s="68">
        <f>+(AM7/$G7)+AI7</f>
        <v>0</v>
      </c>
      <c r="AP7" s="67"/>
      <c r="AQ7" s="67"/>
      <c r="AR7" s="67" t="s">
        <v>119</v>
      </c>
      <c r="AS7" s="67"/>
      <c r="AT7" s="68" t="e">
        <f>+AS7/$L7</f>
        <v>#DIV/0!</v>
      </c>
      <c r="AU7" s="68">
        <f>+(AS7/$G7)+AO7</f>
        <v>0</v>
      </c>
      <c r="AV7" s="67"/>
      <c r="AW7" s="67"/>
      <c r="AX7" s="67" t="s">
        <v>120</v>
      </c>
      <c r="AY7" s="67"/>
      <c r="AZ7" s="68" t="e">
        <f>+AY7/$M7</f>
        <v>#DIV/0!</v>
      </c>
      <c r="BA7" s="68">
        <f>+(AY7/$G7)+AU7</f>
        <v>0</v>
      </c>
      <c r="BB7" s="67"/>
      <c r="BC7" s="67"/>
      <c r="BD7" s="67" t="s">
        <v>121</v>
      </c>
      <c r="BE7" s="67"/>
      <c r="BF7" s="68" t="e">
        <f>+BE7/$N7</f>
        <v>#DIV/0!</v>
      </c>
      <c r="BG7" s="68">
        <f>+(BE7/$G7)+BA7</f>
        <v>0</v>
      </c>
      <c r="BH7" s="67"/>
      <c r="BI7" s="67"/>
      <c r="BJ7" s="67" t="s">
        <v>122</v>
      </c>
      <c r="BK7" s="67"/>
      <c r="BL7" s="68" t="e">
        <f>+BK7/$O7</f>
        <v>#DIV/0!</v>
      </c>
      <c r="BM7" s="68">
        <f>+(BK7/$G7)+BG7</f>
        <v>0</v>
      </c>
      <c r="BN7" s="67"/>
      <c r="BO7" s="67"/>
      <c r="BP7" s="67" t="s">
        <v>123</v>
      </c>
      <c r="BQ7" s="67"/>
      <c r="BR7" s="68" t="e">
        <f>+BQ7/$P7</f>
        <v>#DIV/0!</v>
      </c>
      <c r="BS7" s="68">
        <f>+(BQ7/$G7)+BM7</f>
        <v>0</v>
      </c>
      <c r="BT7" s="67"/>
      <c r="BU7" s="67"/>
      <c r="BV7" s="67" t="s">
        <v>124</v>
      </c>
      <c r="BW7" s="67"/>
      <c r="BX7" s="68" t="e">
        <f>+BW7/$Q7</f>
        <v>#DIV/0!</v>
      </c>
      <c r="BY7" s="68">
        <f>+(BW7/$G7)+BS7</f>
        <v>0</v>
      </c>
      <c r="BZ7" s="67"/>
      <c r="CA7" s="67"/>
      <c r="CB7" s="67" t="s">
        <v>125</v>
      </c>
      <c r="CC7" s="67"/>
      <c r="CD7" s="68">
        <f>+CC7/$R7</f>
        <v>0</v>
      </c>
      <c r="CE7" s="68">
        <f>+(CC7/$G7)+BY7</f>
        <v>0</v>
      </c>
      <c r="CF7" s="67"/>
      <c r="CG7" s="67"/>
      <c r="CH7" s="67" t="s">
        <v>126</v>
      </c>
      <c r="CI7" s="67"/>
      <c r="CJ7" s="68" t="e">
        <f>+CI7/$S7</f>
        <v>#DIV/0!</v>
      </c>
      <c r="CK7" s="68">
        <f>+(CI7/$G7)+CE7</f>
        <v>0</v>
      </c>
      <c r="CL7" s="67"/>
      <c r="CM7" s="67"/>
      <c r="CN7" s="58">
        <f>+U7</f>
        <v>0</v>
      </c>
      <c r="CO7" s="58">
        <f>+AA7</f>
        <v>0</v>
      </c>
      <c r="CP7" s="58">
        <f>+AG7</f>
        <v>0</v>
      </c>
      <c r="CQ7" s="58">
        <f>+AM7</f>
        <v>0</v>
      </c>
      <c r="CR7" s="58">
        <f>+AS7</f>
        <v>0</v>
      </c>
      <c r="CS7" s="58">
        <f>+AY7</f>
        <v>0</v>
      </c>
      <c r="CT7" s="58">
        <f>+BE7</f>
        <v>0</v>
      </c>
      <c r="CU7" s="58">
        <f>+BK7</f>
        <v>0</v>
      </c>
      <c r="CV7" s="58">
        <f>+BQ7</f>
        <v>0</v>
      </c>
      <c r="CW7" s="58">
        <f>+BW7</f>
        <v>0</v>
      </c>
      <c r="CX7" s="58">
        <f>+CC7</f>
        <v>0</v>
      </c>
      <c r="CY7" s="58">
        <f>+CI7</f>
        <v>0</v>
      </c>
      <c r="CZ7" s="58">
        <f>+SUM(CN7:CY7)</f>
        <v>0</v>
      </c>
    </row>
    <row r="8" spans="1:104" ht="39" x14ac:dyDescent="0.35">
      <c r="A8" s="137" t="s">
        <v>426</v>
      </c>
      <c r="B8" s="273"/>
      <c r="C8" s="20" t="s">
        <v>680</v>
      </c>
      <c r="D8" s="22" t="s">
        <v>309</v>
      </c>
      <c r="E8" s="22" t="s">
        <v>430</v>
      </c>
      <c r="F8" s="22" t="s">
        <v>431</v>
      </c>
      <c r="G8" s="20">
        <f t="shared" ref="G8:G71" si="0">+SUM(H8:S8)</f>
        <v>1</v>
      </c>
      <c r="H8" s="20"/>
      <c r="I8" s="20"/>
      <c r="J8" s="20"/>
      <c r="K8" s="20"/>
      <c r="L8" s="20"/>
      <c r="M8" s="20"/>
      <c r="N8" s="20"/>
      <c r="O8" s="20"/>
      <c r="P8" s="20"/>
      <c r="Q8" s="20"/>
      <c r="R8" s="20">
        <v>1</v>
      </c>
      <c r="S8" s="20"/>
      <c r="T8" s="67" t="s">
        <v>115</v>
      </c>
      <c r="U8" s="67"/>
      <c r="V8" s="68" t="e">
        <f t="shared" ref="V8:V71" si="1">+U8/$H8</f>
        <v>#DIV/0!</v>
      </c>
      <c r="W8" s="68">
        <f t="shared" ref="W8:W71" si="2">+U8/$G8</f>
        <v>0</v>
      </c>
      <c r="X8" s="67"/>
      <c r="Y8" s="67"/>
      <c r="Z8" s="67" t="s">
        <v>116</v>
      </c>
      <c r="AA8" s="67"/>
      <c r="AB8" s="68" t="e">
        <f t="shared" ref="AB8:AB71" si="3">+AA8/$I8</f>
        <v>#DIV/0!</v>
      </c>
      <c r="AC8" s="68">
        <f t="shared" ref="AC8:AC71" si="4">+(AA8/$G8)+W8</f>
        <v>0</v>
      </c>
      <c r="AD8" s="67"/>
      <c r="AE8" s="67"/>
      <c r="AF8" s="67" t="s">
        <v>117</v>
      </c>
      <c r="AG8" s="67"/>
      <c r="AH8" s="68" t="e">
        <f t="shared" ref="AH8:AH71" si="5">+AG8/$J8</f>
        <v>#DIV/0!</v>
      </c>
      <c r="AI8" s="68">
        <f t="shared" ref="AI8:AI71" si="6">+(AG8/$G8)+AC8</f>
        <v>0</v>
      </c>
      <c r="AJ8" s="67"/>
      <c r="AK8" s="67"/>
      <c r="AL8" s="67" t="s">
        <v>118</v>
      </c>
      <c r="AM8" s="67"/>
      <c r="AN8" s="68" t="e">
        <f t="shared" ref="AN8:AN71" si="7">+AM8/$K8</f>
        <v>#DIV/0!</v>
      </c>
      <c r="AO8" s="68">
        <f t="shared" ref="AO8:AO71" si="8">+(AM8/$G8)+AI8</f>
        <v>0</v>
      </c>
      <c r="AP8" s="67"/>
      <c r="AQ8" s="67"/>
      <c r="AR8" s="67" t="s">
        <v>119</v>
      </c>
      <c r="AS8" s="67"/>
      <c r="AT8" s="68" t="e">
        <f t="shared" ref="AT8:AT71" si="9">+AS8/$L8</f>
        <v>#DIV/0!</v>
      </c>
      <c r="AU8" s="68">
        <f t="shared" ref="AU8:AU71" si="10">+(AS8/$G8)+AO8</f>
        <v>0</v>
      </c>
      <c r="AV8" s="67"/>
      <c r="AW8" s="67"/>
      <c r="AX8" s="67" t="s">
        <v>120</v>
      </c>
      <c r="AY8" s="67"/>
      <c r="AZ8" s="68" t="e">
        <f t="shared" ref="AZ8:AZ71" si="11">+AY8/$M8</f>
        <v>#DIV/0!</v>
      </c>
      <c r="BA8" s="68">
        <f t="shared" ref="BA8:BA71" si="12">+(AY8/$G8)+AU8</f>
        <v>0</v>
      </c>
      <c r="BB8" s="67"/>
      <c r="BC8" s="67"/>
      <c r="BD8" s="67" t="s">
        <v>121</v>
      </c>
      <c r="BE8" s="67"/>
      <c r="BF8" s="68" t="e">
        <f t="shared" ref="BF8:BF71" si="13">+BE8/$N8</f>
        <v>#DIV/0!</v>
      </c>
      <c r="BG8" s="68">
        <f t="shared" ref="BG8:BG71" si="14">+(BE8/$G8)+BA8</f>
        <v>0</v>
      </c>
      <c r="BH8" s="67"/>
      <c r="BI8" s="67"/>
      <c r="BJ8" s="67" t="s">
        <v>122</v>
      </c>
      <c r="BK8" s="67"/>
      <c r="BL8" s="68" t="e">
        <f t="shared" ref="BL8:BL71" si="15">+BK8/$O8</f>
        <v>#DIV/0!</v>
      </c>
      <c r="BM8" s="68">
        <f t="shared" ref="BM8:BM71" si="16">+(BK8/$G8)+BG8</f>
        <v>0</v>
      </c>
      <c r="BN8" s="67"/>
      <c r="BO8" s="67"/>
      <c r="BP8" s="67" t="s">
        <v>123</v>
      </c>
      <c r="BQ8" s="67"/>
      <c r="BR8" s="68" t="e">
        <f t="shared" ref="BR8:BR71" si="17">+BQ8/$P8</f>
        <v>#DIV/0!</v>
      </c>
      <c r="BS8" s="68">
        <f t="shared" ref="BS8:BS71" si="18">+(BQ8/$G8)+BM8</f>
        <v>0</v>
      </c>
      <c r="BT8" s="67"/>
      <c r="BU8" s="67"/>
      <c r="BV8" s="67" t="s">
        <v>124</v>
      </c>
      <c r="BW8" s="67"/>
      <c r="BX8" s="68" t="e">
        <f t="shared" ref="BX8:BX71" si="19">+BW8/$Q8</f>
        <v>#DIV/0!</v>
      </c>
      <c r="BY8" s="68">
        <f t="shared" ref="BY8:BY71" si="20">+(BW8/$G8)+BS8</f>
        <v>0</v>
      </c>
      <c r="BZ8" s="67"/>
      <c r="CA8" s="67"/>
      <c r="CB8" s="67" t="s">
        <v>125</v>
      </c>
      <c r="CC8" s="67"/>
      <c r="CD8" s="68">
        <f t="shared" ref="CD8:CD71" si="21">+CC8/$R8</f>
        <v>0</v>
      </c>
      <c r="CE8" s="68">
        <f t="shared" ref="CE8:CE71" si="22">+(CC8/$G8)+BY8</f>
        <v>0</v>
      </c>
      <c r="CF8" s="67"/>
      <c r="CG8" s="67"/>
      <c r="CH8" s="67" t="s">
        <v>126</v>
      </c>
      <c r="CI8" s="67"/>
      <c r="CJ8" s="68" t="e">
        <f t="shared" ref="CJ8:CJ71" si="23">+CI8/$S8</f>
        <v>#DIV/0!</v>
      </c>
      <c r="CK8" s="68">
        <f t="shared" ref="CK8:CK71" si="24">+(CI8/$G8)+CE8</f>
        <v>0</v>
      </c>
      <c r="CL8" s="67"/>
      <c r="CM8" s="67"/>
      <c r="CN8" s="58">
        <f t="shared" ref="CN8:CN71" si="25">+U8</f>
        <v>0</v>
      </c>
      <c r="CO8" s="58">
        <f t="shared" ref="CO8:CO71" si="26">+AA8</f>
        <v>0</v>
      </c>
      <c r="CP8" s="58">
        <f t="shared" ref="CP8:CP71" si="27">+AG8</f>
        <v>0</v>
      </c>
      <c r="CQ8" s="58">
        <f t="shared" ref="CQ8:CQ71" si="28">+AM8</f>
        <v>0</v>
      </c>
      <c r="CR8" s="58">
        <f t="shared" ref="CR8:CR71" si="29">+AS8</f>
        <v>0</v>
      </c>
      <c r="CS8" s="58">
        <f t="shared" ref="CS8:CS71" si="30">+AY8</f>
        <v>0</v>
      </c>
      <c r="CT8" s="58">
        <f t="shared" ref="CT8:CT71" si="31">+BE8</f>
        <v>0</v>
      </c>
      <c r="CU8" s="58">
        <f t="shared" ref="CU8:CU71" si="32">+BK8</f>
        <v>0</v>
      </c>
      <c r="CV8" s="58">
        <f t="shared" ref="CV8:CV71" si="33">+BQ8</f>
        <v>0</v>
      </c>
      <c r="CW8" s="58">
        <f t="shared" ref="CW8:CW71" si="34">+BW8</f>
        <v>0</v>
      </c>
      <c r="CX8" s="58">
        <f t="shared" ref="CX8:CX71" si="35">+CC8</f>
        <v>0</v>
      </c>
      <c r="CY8" s="58">
        <f t="shared" ref="CY8:CY71" si="36">+CI8</f>
        <v>0</v>
      </c>
      <c r="CZ8" s="58">
        <f t="shared" ref="CZ8:CZ71" si="37">+SUM(CN8:CY8)</f>
        <v>0</v>
      </c>
    </row>
    <row r="9" spans="1:104" ht="14" x14ac:dyDescent="0.35">
      <c r="A9" s="137" t="s">
        <v>426</v>
      </c>
      <c r="B9" s="273"/>
      <c r="C9" s="20" t="s">
        <v>681</v>
      </c>
      <c r="D9" s="22"/>
      <c r="E9" s="22"/>
      <c r="F9" s="22"/>
      <c r="G9" s="20">
        <f t="shared" si="0"/>
        <v>0</v>
      </c>
      <c r="H9" s="20"/>
      <c r="I9" s="20"/>
      <c r="J9" s="20"/>
      <c r="K9" s="20"/>
      <c r="L9" s="20"/>
      <c r="M9" s="20"/>
      <c r="N9" s="20"/>
      <c r="O9" s="20"/>
      <c r="P9" s="20"/>
      <c r="Q9" s="20"/>
      <c r="R9" s="20"/>
      <c r="S9" s="20"/>
      <c r="T9" s="67" t="s">
        <v>115</v>
      </c>
      <c r="U9" s="67"/>
      <c r="V9" s="68" t="e">
        <f t="shared" si="1"/>
        <v>#DIV/0!</v>
      </c>
      <c r="W9" s="68" t="e">
        <f t="shared" si="2"/>
        <v>#DIV/0!</v>
      </c>
      <c r="X9" s="67"/>
      <c r="Y9" s="67"/>
      <c r="Z9" s="67" t="s">
        <v>116</v>
      </c>
      <c r="AA9" s="67"/>
      <c r="AB9" s="68" t="e">
        <f t="shared" si="3"/>
        <v>#DIV/0!</v>
      </c>
      <c r="AC9" s="68" t="e">
        <f t="shared" si="4"/>
        <v>#DIV/0!</v>
      </c>
      <c r="AD9" s="67"/>
      <c r="AE9" s="67"/>
      <c r="AF9" s="67" t="s">
        <v>117</v>
      </c>
      <c r="AG9" s="67"/>
      <c r="AH9" s="68" t="e">
        <f t="shared" si="5"/>
        <v>#DIV/0!</v>
      </c>
      <c r="AI9" s="68" t="e">
        <f t="shared" si="6"/>
        <v>#DIV/0!</v>
      </c>
      <c r="AJ9" s="67"/>
      <c r="AK9" s="67"/>
      <c r="AL9" s="67" t="s">
        <v>118</v>
      </c>
      <c r="AM9" s="67"/>
      <c r="AN9" s="68" t="e">
        <f t="shared" si="7"/>
        <v>#DIV/0!</v>
      </c>
      <c r="AO9" s="68" t="e">
        <f t="shared" si="8"/>
        <v>#DIV/0!</v>
      </c>
      <c r="AP9" s="67"/>
      <c r="AQ9" s="67"/>
      <c r="AR9" s="67" t="s">
        <v>119</v>
      </c>
      <c r="AS9" s="67"/>
      <c r="AT9" s="68" t="e">
        <f t="shared" si="9"/>
        <v>#DIV/0!</v>
      </c>
      <c r="AU9" s="68" t="e">
        <f t="shared" si="10"/>
        <v>#DIV/0!</v>
      </c>
      <c r="AV9" s="67"/>
      <c r="AW9" s="67"/>
      <c r="AX9" s="67" t="s">
        <v>120</v>
      </c>
      <c r="AY9" s="67"/>
      <c r="AZ9" s="68" t="e">
        <f t="shared" si="11"/>
        <v>#DIV/0!</v>
      </c>
      <c r="BA9" s="68" t="e">
        <f t="shared" si="12"/>
        <v>#DIV/0!</v>
      </c>
      <c r="BB9" s="67"/>
      <c r="BC9" s="67"/>
      <c r="BD9" s="67" t="s">
        <v>121</v>
      </c>
      <c r="BE9" s="67"/>
      <c r="BF9" s="68" t="e">
        <f t="shared" si="13"/>
        <v>#DIV/0!</v>
      </c>
      <c r="BG9" s="68" t="e">
        <f t="shared" si="14"/>
        <v>#DIV/0!</v>
      </c>
      <c r="BH9" s="67"/>
      <c r="BI9" s="67"/>
      <c r="BJ9" s="67" t="s">
        <v>122</v>
      </c>
      <c r="BK9" s="67"/>
      <c r="BL9" s="68" t="e">
        <f t="shared" si="15"/>
        <v>#DIV/0!</v>
      </c>
      <c r="BM9" s="68" t="e">
        <f t="shared" si="16"/>
        <v>#DIV/0!</v>
      </c>
      <c r="BN9" s="67"/>
      <c r="BO9" s="67"/>
      <c r="BP9" s="67" t="s">
        <v>123</v>
      </c>
      <c r="BQ9" s="67"/>
      <c r="BR9" s="68" t="e">
        <f t="shared" si="17"/>
        <v>#DIV/0!</v>
      </c>
      <c r="BS9" s="68" t="e">
        <f t="shared" si="18"/>
        <v>#DIV/0!</v>
      </c>
      <c r="BT9" s="67"/>
      <c r="BU9" s="67"/>
      <c r="BV9" s="67" t="s">
        <v>124</v>
      </c>
      <c r="BW9" s="67"/>
      <c r="BX9" s="68" t="e">
        <f t="shared" si="19"/>
        <v>#DIV/0!</v>
      </c>
      <c r="BY9" s="68" t="e">
        <f t="shared" si="20"/>
        <v>#DIV/0!</v>
      </c>
      <c r="BZ9" s="67"/>
      <c r="CA9" s="67"/>
      <c r="CB9" s="67" t="s">
        <v>125</v>
      </c>
      <c r="CC9" s="67"/>
      <c r="CD9" s="68" t="e">
        <f t="shared" si="21"/>
        <v>#DIV/0!</v>
      </c>
      <c r="CE9" s="68" t="e">
        <f t="shared" si="22"/>
        <v>#DIV/0!</v>
      </c>
      <c r="CF9" s="67"/>
      <c r="CG9" s="67"/>
      <c r="CH9" s="67" t="s">
        <v>126</v>
      </c>
      <c r="CI9" s="67"/>
      <c r="CJ9" s="68" t="e">
        <f t="shared" si="23"/>
        <v>#DIV/0!</v>
      </c>
      <c r="CK9" s="68" t="e">
        <f t="shared" si="24"/>
        <v>#DIV/0!</v>
      </c>
      <c r="CL9" s="67"/>
      <c r="CM9" s="67"/>
      <c r="CN9" s="58">
        <f t="shared" si="25"/>
        <v>0</v>
      </c>
      <c r="CO9" s="58">
        <f t="shared" si="26"/>
        <v>0</v>
      </c>
      <c r="CP9" s="58">
        <f t="shared" si="27"/>
        <v>0</v>
      </c>
      <c r="CQ9" s="58">
        <f t="shared" si="28"/>
        <v>0</v>
      </c>
      <c r="CR9" s="58">
        <f t="shared" si="29"/>
        <v>0</v>
      </c>
      <c r="CS9" s="58">
        <f t="shared" si="30"/>
        <v>0</v>
      </c>
      <c r="CT9" s="58">
        <f t="shared" si="31"/>
        <v>0</v>
      </c>
      <c r="CU9" s="58">
        <f t="shared" si="32"/>
        <v>0</v>
      </c>
      <c r="CV9" s="58">
        <f t="shared" si="33"/>
        <v>0</v>
      </c>
      <c r="CW9" s="58">
        <f t="shared" si="34"/>
        <v>0</v>
      </c>
      <c r="CX9" s="58">
        <f t="shared" si="35"/>
        <v>0</v>
      </c>
      <c r="CY9" s="58">
        <f t="shared" si="36"/>
        <v>0</v>
      </c>
      <c r="CZ9" s="58">
        <f t="shared" si="37"/>
        <v>0</v>
      </c>
    </row>
    <row r="10" spans="1:104" ht="14" x14ac:dyDescent="0.35">
      <c r="A10" s="137" t="s">
        <v>426</v>
      </c>
      <c r="B10" s="274"/>
      <c r="C10" s="20" t="s">
        <v>682</v>
      </c>
      <c r="D10" s="22"/>
      <c r="E10" s="22"/>
      <c r="F10" s="22"/>
      <c r="G10" s="20">
        <f t="shared" si="0"/>
        <v>0</v>
      </c>
      <c r="H10" s="20"/>
      <c r="I10" s="20"/>
      <c r="J10" s="20"/>
      <c r="K10" s="20"/>
      <c r="L10" s="20"/>
      <c r="M10" s="20"/>
      <c r="N10" s="20"/>
      <c r="O10" s="20"/>
      <c r="P10" s="20"/>
      <c r="Q10" s="20"/>
      <c r="R10" s="20"/>
      <c r="S10" s="20"/>
      <c r="T10" s="67" t="s">
        <v>115</v>
      </c>
      <c r="U10" s="67"/>
      <c r="V10" s="68" t="e">
        <f t="shared" si="1"/>
        <v>#DIV/0!</v>
      </c>
      <c r="W10" s="68" t="e">
        <f t="shared" si="2"/>
        <v>#DIV/0!</v>
      </c>
      <c r="X10" s="67"/>
      <c r="Y10" s="67"/>
      <c r="Z10" s="67" t="s">
        <v>116</v>
      </c>
      <c r="AA10" s="67"/>
      <c r="AB10" s="68" t="e">
        <f t="shared" si="3"/>
        <v>#DIV/0!</v>
      </c>
      <c r="AC10" s="68" t="e">
        <f t="shared" si="4"/>
        <v>#DIV/0!</v>
      </c>
      <c r="AD10" s="67"/>
      <c r="AE10" s="67"/>
      <c r="AF10" s="67" t="s">
        <v>117</v>
      </c>
      <c r="AG10" s="67"/>
      <c r="AH10" s="68" t="e">
        <f t="shared" si="5"/>
        <v>#DIV/0!</v>
      </c>
      <c r="AI10" s="68" t="e">
        <f t="shared" si="6"/>
        <v>#DIV/0!</v>
      </c>
      <c r="AJ10" s="67"/>
      <c r="AK10" s="67"/>
      <c r="AL10" s="67" t="s">
        <v>118</v>
      </c>
      <c r="AM10" s="67"/>
      <c r="AN10" s="68" t="e">
        <f t="shared" si="7"/>
        <v>#DIV/0!</v>
      </c>
      <c r="AO10" s="68" t="e">
        <f t="shared" si="8"/>
        <v>#DIV/0!</v>
      </c>
      <c r="AP10" s="67"/>
      <c r="AQ10" s="67"/>
      <c r="AR10" s="67" t="s">
        <v>119</v>
      </c>
      <c r="AS10" s="67"/>
      <c r="AT10" s="68" t="e">
        <f t="shared" si="9"/>
        <v>#DIV/0!</v>
      </c>
      <c r="AU10" s="68" t="e">
        <f t="shared" si="10"/>
        <v>#DIV/0!</v>
      </c>
      <c r="AV10" s="67"/>
      <c r="AW10" s="67"/>
      <c r="AX10" s="67" t="s">
        <v>120</v>
      </c>
      <c r="AY10" s="67"/>
      <c r="AZ10" s="68" t="e">
        <f t="shared" si="11"/>
        <v>#DIV/0!</v>
      </c>
      <c r="BA10" s="68" t="e">
        <f t="shared" si="12"/>
        <v>#DIV/0!</v>
      </c>
      <c r="BB10" s="67"/>
      <c r="BC10" s="67"/>
      <c r="BD10" s="67" t="s">
        <v>121</v>
      </c>
      <c r="BE10" s="67"/>
      <c r="BF10" s="68" t="e">
        <f t="shared" si="13"/>
        <v>#DIV/0!</v>
      </c>
      <c r="BG10" s="68" t="e">
        <f t="shared" si="14"/>
        <v>#DIV/0!</v>
      </c>
      <c r="BH10" s="67"/>
      <c r="BI10" s="67"/>
      <c r="BJ10" s="67" t="s">
        <v>122</v>
      </c>
      <c r="BK10" s="67"/>
      <c r="BL10" s="68" t="e">
        <f t="shared" si="15"/>
        <v>#DIV/0!</v>
      </c>
      <c r="BM10" s="68" t="e">
        <f t="shared" si="16"/>
        <v>#DIV/0!</v>
      </c>
      <c r="BN10" s="67"/>
      <c r="BO10" s="67"/>
      <c r="BP10" s="67" t="s">
        <v>123</v>
      </c>
      <c r="BQ10" s="67"/>
      <c r="BR10" s="68" t="e">
        <f t="shared" si="17"/>
        <v>#DIV/0!</v>
      </c>
      <c r="BS10" s="68" t="e">
        <f t="shared" si="18"/>
        <v>#DIV/0!</v>
      </c>
      <c r="BT10" s="67"/>
      <c r="BU10" s="67"/>
      <c r="BV10" s="67" t="s">
        <v>124</v>
      </c>
      <c r="BW10" s="67"/>
      <c r="BX10" s="68" t="e">
        <f t="shared" si="19"/>
        <v>#DIV/0!</v>
      </c>
      <c r="BY10" s="68" t="e">
        <f t="shared" si="20"/>
        <v>#DIV/0!</v>
      </c>
      <c r="BZ10" s="67"/>
      <c r="CA10" s="67"/>
      <c r="CB10" s="67" t="s">
        <v>125</v>
      </c>
      <c r="CC10" s="67"/>
      <c r="CD10" s="68" t="e">
        <f t="shared" si="21"/>
        <v>#DIV/0!</v>
      </c>
      <c r="CE10" s="68" t="e">
        <f t="shared" si="22"/>
        <v>#DIV/0!</v>
      </c>
      <c r="CF10" s="67"/>
      <c r="CG10" s="67"/>
      <c r="CH10" s="67" t="s">
        <v>126</v>
      </c>
      <c r="CI10" s="67"/>
      <c r="CJ10" s="68" t="e">
        <f t="shared" si="23"/>
        <v>#DIV/0!</v>
      </c>
      <c r="CK10" s="68" t="e">
        <f t="shared" si="24"/>
        <v>#DIV/0!</v>
      </c>
      <c r="CL10" s="67"/>
      <c r="CM10" s="67"/>
      <c r="CN10" s="58">
        <f t="shared" si="25"/>
        <v>0</v>
      </c>
      <c r="CO10" s="58">
        <f t="shared" si="26"/>
        <v>0</v>
      </c>
      <c r="CP10" s="58">
        <f t="shared" si="27"/>
        <v>0</v>
      </c>
      <c r="CQ10" s="58">
        <f t="shared" si="28"/>
        <v>0</v>
      </c>
      <c r="CR10" s="58">
        <f t="shared" si="29"/>
        <v>0</v>
      </c>
      <c r="CS10" s="58">
        <f t="shared" si="30"/>
        <v>0</v>
      </c>
      <c r="CT10" s="58">
        <f t="shared" si="31"/>
        <v>0</v>
      </c>
      <c r="CU10" s="58">
        <f t="shared" si="32"/>
        <v>0</v>
      </c>
      <c r="CV10" s="58">
        <f t="shared" si="33"/>
        <v>0</v>
      </c>
      <c r="CW10" s="58">
        <f t="shared" si="34"/>
        <v>0</v>
      </c>
      <c r="CX10" s="58">
        <f t="shared" si="35"/>
        <v>0</v>
      </c>
      <c r="CY10" s="58">
        <f t="shared" si="36"/>
        <v>0</v>
      </c>
      <c r="CZ10" s="58">
        <f t="shared" si="37"/>
        <v>0</v>
      </c>
    </row>
    <row r="11" spans="1:104" ht="39" x14ac:dyDescent="0.35">
      <c r="A11" s="137" t="s">
        <v>426</v>
      </c>
      <c r="B11" s="272" t="s">
        <v>84</v>
      </c>
      <c r="C11" s="20" t="s">
        <v>683</v>
      </c>
      <c r="D11" s="22" t="s">
        <v>309</v>
      </c>
      <c r="E11" s="22" t="s">
        <v>433</v>
      </c>
      <c r="F11" s="22" t="s">
        <v>434</v>
      </c>
      <c r="G11" s="20">
        <f t="shared" si="0"/>
        <v>1</v>
      </c>
      <c r="H11" s="20"/>
      <c r="I11" s="20"/>
      <c r="J11" s="20"/>
      <c r="K11" s="20"/>
      <c r="L11" s="20">
        <v>1</v>
      </c>
      <c r="M11" s="20"/>
      <c r="N11" s="20"/>
      <c r="O11" s="20"/>
      <c r="P11" s="20"/>
      <c r="Q11" s="20"/>
      <c r="R11" s="20"/>
      <c r="S11" s="20"/>
      <c r="T11" s="67" t="s">
        <v>115</v>
      </c>
      <c r="U11" s="67"/>
      <c r="V11" s="68" t="e">
        <f t="shared" si="1"/>
        <v>#DIV/0!</v>
      </c>
      <c r="W11" s="68">
        <f t="shared" si="2"/>
        <v>0</v>
      </c>
      <c r="X11" s="67"/>
      <c r="Y11" s="67"/>
      <c r="Z11" s="67" t="s">
        <v>116</v>
      </c>
      <c r="AA11" s="67"/>
      <c r="AB11" s="68" t="e">
        <f t="shared" si="3"/>
        <v>#DIV/0!</v>
      </c>
      <c r="AC11" s="68">
        <f t="shared" si="4"/>
        <v>0</v>
      </c>
      <c r="AD11" s="67"/>
      <c r="AE11" s="67"/>
      <c r="AF11" s="67" t="s">
        <v>117</v>
      </c>
      <c r="AG11" s="67"/>
      <c r="AH11" s="68" t="e">
        <f t="shared" si="5"/>
        <v>#DIV/0!</v>
      </c>
      <c r="AI11" s="68">
        <f t="shared" si="6"/>
        <v>0</v>
      </c>
      <c r="AJ11" s="67"/>
      <c r="AK11" s="67"/>
      <c r="AL11" s="67" t="s">
        <v>118</v>
      </c>
      <c r="AM11" s="67"/>
      <c r="AN11" s="68" t="e">
        <f t="shared" si="7"/>
        <v>#DIV/0!</v>
      </c>
      <c r="AO11" s="68">
        <f t="shared" si="8"/>
        <v>0</v>
      </c>
      <c r="AP11" s="67"/>
      <c r="AQ11" s="67"/>
      <c r="AR11" s="67" t="s">
        <v>119</v>
      </c>
      <c r="AS11" s="67"/>
      <c r="AT11" s="68">
        <f t="shared" si="9"/>
        <v>0</v>
      </c>
      <c r="AU11" s="68">
        <f t="shared" si="10"/>
        <v>0</v>
      </c>
      <c r="AV11" s="67"/>
      <c r="AW11" s="67"/>
      <c r="AX11" s="67" t="s">
        <v>120</v>
      </c>
      <c r="AY11" s="67"/>
      <c r="AZ11" s="68" t="e">
        <f t="shared" si="11"/>
        <v>#DIV/0!</v>
      </c>
      <c r="BA11" s="68">
        <f t="shared" si="12"/>
        <v>0</v>
      </c>
      <c r="BB11" s="67"/>
      <c r="BC11" s="67"/>
      <c r="BD11" s="67" t="s">
        <v>121</v>
      </c>
      <c r="BE11" s="67"/>
      <c r="BF11" s="68" t="e">
        <f t="shared" si="13"/>
        <v>#DIV/0!</v>
      </c>
      <c r="BG11" s="68">
        <f t="shared" si="14"/>
        <v>0</v>
      </c>
      <c r="BH11" s="67"/>
      <c r="BI11" s="67"/>
      <c r="BJ11" s="67" t="s">
        <v>122</v>
      </c>
      <c r="BK11" s="67"/>
      <c r="BL11" s="68" t="e">
        <f t="shared" si="15"/>
        <v>#DIV/0!</v>
      </c>
      <c r="BM11" s="68">
        <f t="shared" si="16"/>
        <v>0</v>
      </c>
      <c r="BN11" s="67"/>
      <c r="BO11" s="67"/>
      <c r="BP11" s="67" t="s">
        <v>123</v>
      </c>
      <c r="BQ11" s="67"/>
      <c r="BR11" s="68" t="e">
        <f t="shared" si="17"/>
        <v>#DIV/0!</v>
      </c>
      <c r="BS11" s="68">
        <f t="shared" si="18"/>
        <v>0</v>
      </c>
      <c r="BT11" s="67"/>
      <c r="BU11" s="67"/>
      <c r="BV11" s="67" t="s">
        <v>124</v>
      </c>
      <c r="BW11" s="67"/>
      <c r="BX11" s="68" t="e">
        <f t="shared" si="19"/>
        <v>#DIV/0!</v>
      </c>
      <c r="BY11" s="68">
        <f t="shared" si="20"/>
        <v>0</v>
      </c>
      <c r="BZ11" s="67"/>
      <c r="CA11" s="67"/>
      <c r="CB11" s="67" t="s">
        <v>125</v>
      </c>
      <c r="CC11" s="67"/>
      <c r="CD11" s="68" t="e">
        <f t="shared" si="21"/>
        <v>#DIV/0!</v>
      </c>
      <c r="CE11" s="68">
        <f t="shared" si="22"/>
        <v>0</v>
      </c>
      <c r="CF11" s="67"/>
      <c r="CG11" s="67"/>
      <c r="CH11" s="67" t="s">
        <v>126</v>
      </c>
      <c r="CI11" s="67"/>
      <c r="CJ11" s="68" t="e">
        <f t="shared" si="23"/>
        <v>#DIV/0!</v>
      </c>
      <c r="CK11" s="68">
        <f t="shared" si="24"/>
        <v>0</v>
      </c>
      <c r="CL11" s="67"/>
      <c r="CM11" s="67"/>
      <c r="CN11" s="58">
        <f t="shared" si="25"/>
        <v>0</v>
      </c>
      <c r="CO11" s="58">
        <f t="shared" si="26"/>
        <v>0</v>
      </c>
      <c r="CP11" s="58">
        <f t="shared" si="27"/>
        <v>0</v>
      </c>
      <c r="CQ11" s="58">
        <f t="shared" si="28"/>
        <v>0</v>
      </c>
      <c r="CR11" s="58">
        <f t="shared" si="29"/>
        <v>0</v>
      </c>
      <c r="CS11" s="58">
        <f t="shared" si="30"/>
        <v>0</v>
      </c>
      <c r="CT11" s="58">
        <f t="shared" si="31"/>
        <v>0</v>
      </c>
      <c r="CU11" s="58">
        <f t="shared" si="32"/>
        <v>0</v>
      </c>
      <c r="CV11" s="58">
        <f t="shared" si="33"/>
        <v>0</v>
      </c>
      <c r="CW11" s="58">
        <f t="shared" si="34"/>
        <v>0</v>
      </c>
      <c r="CX11" s="58">
        <f t="shared" si="35"/>
        <v>0</v>
      </c>
      <c r="CY11" s="58">
        <f t="shared" si="36"/>
        <v>0</v>
      </c>
      <c r="CZ11" s="58">
        <f t="shared" si="37"/>
        <v>0</v>
      </c>
    </row>
    <row r="12" spans="1:104" ht="39" x14ac:dyDescent="0.35">
      <c r="A12" s="137" t="s">
        <v>426</v>
      </c>
      <c r="B12" s="273"/>
      <c r="C12" s="20" t="s">
        <v>684</v>
      </c>
      <c r="D12" s="22" t="s">
        <v>309</v>
      </c>
      <c r="E12" s="22" t="s">
        <v>435</v>
      </c>
      <c r="F12" s="22" t="s">
        <v>436</v>
      </c>
      <c r="G12" s="20">
        <f t="shared" si="0"/>
        <v>1</v>
      </c>
      <c r="H12" s="20"/>
      <c r="I12" s="20"/>
      <c r="J12" s="20"/>
      <c r="K12" s="20"/>
      <c r="L12" s="20">
        <v>1</v>
      </c>
      <c r="M12" s="20"/>
      <c r="N12" s="20"/>
      <c r="O12" s="20"/>
      <c r="P12" s="20"/>
      <c r="Q12" s="20"/>
      <c r="R12" s="20"/>
      <c r="S12" s="20"/>
      <c r="T12" s="67" t="s">
        <v>115</v>
      </c>
      <c r="U12" s="67"/>
      <c r="V12" s="68" t="e">
        <f t="shared" si="1"/>
        <v>#DIV/0!</v>
      </c>
      <c r="W12" s="68">
        <f t="shared" si="2"/>
        <v>0</v>
      </c>
      <c r="X12" s="67"/>
      <c r="Y12" s="67"/>
      <c r="Z12" s="67" t="s">
        <v>116</v>
      </c>
      <c r="AA12" s="67"/>
      <c r="AB12" s="68" t="e">
        <f t="shared" si="3"/>
        <v>#DIV/0!</v>
      </c>
      <c r="AC12" s="68">
        <f t="shared" si="4"/>
        <v>0</v>
      </c>
      <c r="AD12" s="67"/>
      <c r="AE12" s="67"/>
      <c r="AF12" s="67" t="s">
        <v>117</v>
      </c>
      <c r="AG12" s="67"/>
      <c r="AH12" s="68" t="e">
        <f t="shared" si="5"/>
        <v>#DIV/0!</v>
      </c>
      <c r="AI12" s="68">
        <f t="shared" si="6"/>
        <v>0</v>
      </c>
      <c r="AJ12" s="67"/>
      <c r="AK12" s="67"/>
      <c r="AL12" s="67" t="s">
        <v>118</v>
      </c>
      <c r="AM12" s="67"/>
      <c r="AN12" s="68" t="e">
        <f t="shared" si="7"/>
        <v>#DIV/0!</v>
      </c>
      <c r="AO12" s="68">
        <f t="shared" si="8"/>
        <v>0</v>
      </c>
      <c r="AP12" s="67"/>
      <c r="AQ12" s="67"/>
      <c r="AR12" s="67" t="s">
        <v>119</v>
      </c>
      <c r="AS12" s="67"/>
      <c r="AT12" s="68">
        <f t="shared" si="9"/>
        <v>0</v>
      </c>
      <c r="AU12" s="68">
        <f t="shared" si="10"/>
        <v>0</v>
      </c>
      <c r="AV12" s="67"/>
      <c r="AW12" s="67"/>
      <c r="AX12" s="67" t="s">
        <v>120</v>
      </c>
      <c r="AY12" s="67"/>
      <c r="AZ12" s="68" t="e">
        <f t="shared" si="11"/>
        <v>#DIV/0!</v>
      </c>
      <c r="BA12" s="68">
        <f t="shared" si="12"/>
        <v>0</v>
      </c>
      <c r="BB12" s="67"/>
      <c r="BC12" s="67"/>
      <c r="BD12" s="67" t="s">
        <v>121</v>
      </c>
      <c r="BE12" s="67"/>
      <c r="BF12" s="68" t="e">
        <f t="shared" si="13"/>
        <v>#DIV/0!</v>
      </c>
      <c r="BG12" s="68">
        <f t="shared" si="14"/>
        <v>0</v>
      </c>
      <c r="BH12" s="67"/>
      <c r="BI12" s="67"/>
      <c r="BJ12" s="67" t="s">
        <v>122</v>
      </c>
      <c r="BK12" s="67"/>
      <c r="BL12" s="68" t="e">
        <f t="shared" si="15"/>
        <v>#DIV/0!</v>
      </c>
      <c r="BM12" s="68">
        <f t="shared" si="16"/>
        <v>0</v>
      </c>
      <c r="BN12" s="67"/>
      <c r="BO12" s="67"/>
      <c r="BP12" s="67" t="s">
        <v>123</v>
      </c>
      <c r="BQ12" s="67"/>
      <c r="BR12" s="68" t="e">
        <f t="shared" si="17"/>
        <v>#DIV/0!</v>
      </c>
      <c r="BS12" s="68">
        <f t="shared" si="18"/>
        <v>0</v>
      </c>
      <c r="BT12" s="67"/>
      <c r="BU12" s="67"/>
      <c r="BV12" s="67" t="s">
        <v>124</v>
      </c>
      <c r="BW12" s="67"/>
      <c r="BX12" s="68" t="e">
        <f t="shared" si="19"/>
        <v>#DIV/0!</v>
      </c>
      <c r="BY12" s="68">
        <f t="shared" si="20"/>
        <v>0</v>
      </c>
      <c r="BZ12" s="67"/>
      <c r="CA12" s="67"/>
      <c r="CB12" s="67" t="s">
        <v>125</v>
      </c>
      <c r="CC12" s="67"/>
      <c r="CD12" s="68" t="e">
        <f t="shared" si="21"/>
        <v>#DIV/0!</v>
      </c>
      <c r="CE12" s="68">
        <f t="shared" si="22"/>
        <v>0</v>
      </c>
      <c r="CF12" s="67"/>
      <c r="CG12" s="67"/>
      <c r="CH12" s="67" t="s">
        <v>126</v>
      </c>
      <c r="CI12" s="67"/>
      <c r="CJ12" s="68" t="e">
        <f t="shared" si="23"/>
        <v>#DIV/0!</v>
      </c>
      <c r="CK12" s="68">
        <f t="shared" si="24"/>
        <v>0</v>
      </c>
      <c r="CL12" s="67"/>
      <c r="CM12" s="67"/>
      <c r="CN12" s="58">
        <f t="shared" si="25"/>
        <v>0</v>
      </c>
      <c r="CO12" s="58">
        <f t="shared" si="26"/>
        <v>0</v>
      </c>
      <c r="CP12" s="58">
        <f t="shared" si="27"/>
        <v>0</v>
      </c>
      <c r="CQ12" s="58">
        <f t="shared" si="28"/>
        <v>0</v>
      </c>
      <c r="CR12" s="58">
        <f t="shared" si="29"/>
        <v>0</v>
      </c>
      <c r="CS12" s="58">
        <f t="shared" si="30"/>
        <v>0</v>
      </c>
      <c r="CT12" s="58">
        <f t="shared" si="31"/>
        <v>0</v>
      </c>
      <c r="CU12" s="58">
        <f t="shared" si="32"/>
        <v>0</v>
      </c>
      <c r="CV12" s="58">
        <f t="shared" si="33"/>
        <v>0</v>
      </c>
      <c r="CW12" s="58">
        <f t="shared" si="34"/>
        <v>0</v>
      </c>
      <c r="CX12" s="58">
        <f t="shared" si="35"/>
        <v>0</v>
      </c>
      <c r="CY12" s="58">
        <f t="shared" si="36"/>
        <v>0</v>
      </c>
      <c r="CZ12" s="58">
        <f t="shared" si="37"/>
        <v>0</v>
      </c>
    </row>
    <row r="13" spans="1:104" ht="14" x14ac:dyDescent="0.35">
      <c r="A13" s="137" t="s">
        <v>426</v>
      </c>
      <c r="B13" s="273"/>
      <c r="C13" s="20" t="s">
        <v>685</v>
      </c>
      <c r="D13" s="22"/>
      <c r="E13" s="22"/>
      <c r="F13" s="22"/>
      <c r="G13" s="20">
        <f t="shared" si="0"/>
        <v>0</v>
      </c>
      <c r="H13" s="20"/>
      <c r="I13" s="20"/>
      <c r="J13" s="20"/>
      <c r="K13" s="20"/>
      <c r="L13" s="20"/>
      <c r="M13" s="20"/>
      <c r="N13" s="20"/>
      <c r="O13" s="20"/>
      <c r="P13" s="20"/>
      <c r="Q13" s="20"/>
      <c r="R13" s="20"/>
      <c r="S13" s="20"/>
      <c r="T13" s="67" t="s">
        <v>115</v>
      </c>
      <c r="U13" s="67"/>
      <c r="V13" s="68" t="e">
        <f t="shared" si="1"/>
        <v>#DIV/0!</v>
      </c>
      <c r="W13" s="68" t="e">
        <f t="shared" si="2"/>
        <v>#DIV/0!</v>
      </c>
      <c r="X13" s="67"/>
      <c r="Y13" s="67"/>
      <c r="Z13" s="67" t="s">
        <v>116</v>
      </c>
      <c r="AA13" s="67"/>
      <c r="AB13" s="68" t="e">
        <f t="shared" si="3"/>
        <v>#DIV/0!</v>
      </c>
      <c r="AC13" s="68" t="e">
        <f t="shared" si="4"/>
        <v>#DIV/0!</v>
      </c>
      <c r="AD13" s="67"/>
      <c r="AE13" s="67"/>
      <c r="AF13" s="67" t="s">
        <v>117</v>
      </c>
      <c r="AG13" s="67"/>
      <c r="AH13" s="68" t="e">
        <f t="shared" si="5"/>
        <v>#DIV/0!</v>
      </c>
      <c r="AI13" s="68" t="e">
        <f t="shared" si="6"/>
        <v>#DIV/0!</v>
      </c>
      <c r="AJ13" s="67"/>
      <c r="AK13" s="67"/>
      <c r="AL13" s="67" t="s">
        <v>118</v>
      </c>
      <c r="AM13" s="67"/>
      <c r="AN13" s="68" t="e">
        <f t="shared" si="7"/>
        <v>#DIV/0!</v>
      </c>
      <c r="AO13" s="68" t="e">
        <f t="shared" si="8"/>
        <v>#DIV/0!</v>
      </c>
      <c r="AP13" s="67"/>
      <c r="AQ13" s="67"/>
      <c r="AR13" s="67" t="s">
        <v>119</v>
      </c>
      <c r="AS13" s="67"/>
      <c r="AT13" s="68" t="e">
        <f t="shared" si="9"/>
        <v>#DIV/0!</v>
      </c>
      <c r="AU13" s="68" t="e">
        <f t="shared" si="10"/>
        <v>#DIV/0!</v>
      </c>
      <c r="AV13" s="67"/>
      <c r="AW13" s="67"/>
      <c r="AX13" s="67" t="s">
        <v>120</v>
      </c>
      <c r="AY13" s="67"/>
      <c r="AZ13" s="68" t="e">
        <f t="shared" si="11"/>
        <v>#DIV/0!</v>
      </c>
      <c r="BA13" s="68" t="e">
        <f t="shared" si="12"/>
        <v>#DIV/0!</v>
      </c>
      <c r="BB13" s="67"/>
      <c r="BC13" s="67"/>
      <c r="BD13" s="67" t="s">
        <v>121</v>
      </c>
      <c r="BE13" s="67"/>
      <c r="BF13" s="68" t="e">
        <f t="shared" si="13"/>
        <v>#DIV/0!</v>
      </c>
      <c r="BG13" s="68" t="e">
        <f t="shared" si="14"/>
        <v>#DIV/0!</v>
      </c>
      <c r="BH13" s="67"/>
      <c r="BI13" s="67"/>
      <c r="BJ13" s="67" t="s">
        <v>122</v>
      </c>
      <c r="BK13" s="67"/>
      <c r="BL13" s="68" t="e">
        <f t="shared" si="15"/>
        <v>#DIV/0!</v>
      </c>
      <c r="BM13" s="68" t="e">
        <f t="shared" si="16"/>
        <v>#DIV/0!</v>
      </c>
      <c r="BN13" s="67"/>
      <c r="BO13" s="67"/>
      <c r="BP13" s="67" t="s">
        <v>123</v>
      </c>
      <c r="BQ13" s="67"/>
      <c r="BR13" s="68" t="e">
        <f t="shared" si="17"/>
        <v>#DIV/0!</v>
      </c>
      <c r="BS13" s="68" t="e">
        <f t="shared" si="18"/>
        <v>#DIV/0!</v>
      </c>
      <c r="BT13" s="67"/>
      <c r="BU13" s="67"/>
      <c r="BV13" s="67" t="s">
        <v>124</v>
      </c>
      <c r="BW13" s="67"/>
      <c r="BX13" s="68" t="e">
        <f t="shared" si="19"/>
        <v>#DIV/0!</v>
      </c>
      <c r="BY13" s="68" t="e">
        <f t="shared" si="20"/>
        <v>#DIV/0!</v>
      </c>
      <c r="BZ13" s="67"/>
      <c r="CA13" s="67"/>
      <c r="CB13" s="67" t="s">
        <v>125</v>
      </c>
      <c r="CC13" s="67"/>
      <c r="CD13" s="68" t="e">
        <f t="shared" si="21"/>
        <v>#DIV/0!</v>
      </c>
      <c r="CE13" s="68" t="e">
        <f t="shared" si="22"/>
        <v>#DIV/0!</v>
      </c>
      <c r="CF13" s="67"/>
      <c r="CG13" s="67"/>
      <c r="CH13" s="67" t="s">
        <v>126</v>
      </c>
      <c r="CI13" s="67"/>
      <c r="CJ13" s="68" t="e">
        <f t="shared" si="23"/>
        <v>#DIV/0!</v>
      </c>
      <c r="CK13" s="68" t="e">
        <f t="shared" si="24"/>
        <v>#DIV/0!</v>
      </c>
      <c r="CL13" s="67"/>
      <c r="CM13" s="67"/>
      <c r="CN13" s="58">
        <f t="shared" si="25"/>
        <v>0</v>
      </c>
      <c r="CO13" s="58">
        <f t="shared" si="26"/>
        <v>0</v>
      </c>
      <c r="CP13" s="58">
        <f t="shared" si="27"/>
        <v>0</v>
      </c>
      <c r="CQ13" s="58">
        <f t="shared" si="28"/>
        <v>0</v>
      </c>
      <c r="CR13" s="58">
        <f t="shared" si="29"/>
        <v>0</v>
      </c>
      <c r="CS13" s="58">
        <f t="shared" si="30"/>
        <v>0</v>
      </c>
      <c r="CT13" s="58">
        <f t="shared" si="31"/>
        <v>0</v>
      </c>
      <c r="CU13" s="58">
        <f t="shared" si="32"/>
        <v>0</v>
      </c>
      <c r="CV13" s="58">
        <f t="shared" si="33"/>
        <v>0</v>
      </c>
      <c r="CW13" s="58">
        <f t="shared" si="34"/>
        <v>0</v>
      </c>
      <c r="CX13" s="58">
        <f t="shared" si="35"/>
        <v>0</v>
      </c>
      <c r="CY13" s="58">
        <f t="shared" si="36"/>
        <v>0</v>
      </c>
      <c r="CZ13" s="58">
        <f t="shared" si="37"/>
        <v>0</v>
      </c>
    </row>
    <row r="14" spans="1:104" ht="14" x14ac:dyDescent="0.35">
      <c r="A14" s="137" t="s">
        <v>426</v>
      </c>
      <c r="B14" s="274"/>
      <c r="C14" s="20" t="s">
        <v>686</v>
      </c>
      <c r="D14" s="22"/>
      <c r="E14" s="22"/>
      <c r="F14" s="22"/>
      <c r="G14" s="20">
        <f t="shared" si="0"/>
        <v>0</v>
      </c>
      <c r="H14" s="20"/>
      <c r="I14" s="20"/>
      <c r="J14" s="20"/>
      <c r="K14" s="20"/>
      <c r="L14" s="20"/>
      <c r="M14" s="20"/>
      <c r="N14" s="20"/>
      <c r="O14" s="20"/>
      <c r="P14" s="20"/>
      <c r="Q14" s="20"/>
      <c r="R14" s="20"/>
      <c r="S14" s="20"/>
      <c r="T14" s="67" t="s">
        <v>115</v>
      </c>
      <c r="U14" s="67"/>
      <c r="V14" s="68" t="e">
        <f t="shared" si="1"/>
        <v>#DIV/0!</v>
      </c>
      <c r="W14" s="68" t="e">
        <f t="shared" si="2"/>
        <v>#DIV/0!</v>
      </c>
      <c r="X14" s="67"/>
      <c r="Y14" s="67"/>
      <c r="Z14" s="67" t="s">
        <v>116</v>
      </c>
      <c r="AA14" s="67"/>
      <c r="AB14" s="68" t="e">
        <f t="shared" si="3"/>
        <v>#DIV/0!</v>
      </c>
      <c r="AC14" s="68" t="e">
        <f t="shared" si="4"/>
        <v>#DIV/0!</v>
      </c>
      <c r="AD14" s="67"/>
      <c r="AE14" s="67"/>
      <c r="AF14" s="67" t="s">
        <v>117</v>
      </c>
      <c r="AG14" s="67"/>
      <c r="AH14" s="68" t="e">
        <f t="shared" si="5"/>
        <v>#DIV/0!</v>
      </c>
      <c r="AI14" s="68" t="e">
        <f t="shared" si="6"/>
        <v>#DIV/0!</v>
      </c>
      <c r="AJ14" s="67"/>
      <c r="AK14" s="67"/>
      <c r="AL14" s="67" t="s">
        <v>118</v>
      </c>
      <c r="AM14" s="67"/>
      <c r="AN14" s="68" t="e">
        <f t="shared" si="7"/>
        <v>#DIV/0!</v>
      </c>
      <c r="AO14" s="68" t="e">
        <f t="shared" si="8"/>
        <v>#DIV/0!</v>
      </c>
      <c r="AP14" s="67"/>
      <c r="AQ14" s="67"/>
      <c r="AR14" s="67" t="s">
        <v>119</v>
      </c>
      <c r="AS14" s="67"/>
      <c r="AT14" s="68" t="e">
        <f t="shared" si="9"/>
        <v>#DIV/0!</v>
      </c>
      <c r="AU14" s="68" t="e">
        <f t="shared" si="10"/>
        <v>#DIV/0!</v>
      </c>
      <c r="AV14" s="67"/>
      <c r="AW14" s="67"/>
      <c r="AX14" s="67" t="s">
        <v>120</v>
      </c>
      <c r="AY14" s="67"/>
      <c r="AZ14" s="68" t="e">
        <f t="shared" si="11"/>
        <v>#DIV/0!</v>
      </c>
      <c r="BA14" s="68" t="e">
        <f t="shared" si="12"/>
        <v>#DIV/0!</v>
      </c>
      <c r="BB14" s="67"/>
      <c r="BC14" s="67"/>
      <c r="BD14" s="67" t="s">
        <v>121</v>
      </c>
      <c r="BE14" s="67"/>
      <c r="BF14" s="68" t="e">
        <f t="shared" si="13"/>
        <v>#DIV/0!</v>
      </c>
      <c r="BG14" s="68" t="e">
        <f t="shared" si="14"/>
        <v>#DIV/0!</v>
      </c>
      <c r="BH14" s="67"/>
      <c r="BI14" s="67"/>
      <c r="BJ14" s="67" t="s">
        <v>122</v>
      </c>
      <c r="BK14" s="67"/>
      <c r="BL14" s="68" t="e">
        <f t="shared" si="15"/>
        <v>#DIV/0!</v>
      </c>
      <c r="BM14" s="68" t="e">
        <f t="shared" si="16"/>
        <v>#DIV/0!</v>
      </c>
      <c r="BN14" s="67"/>
      <c r="BO14" s="67"/>
      <c r="BP14" s="67" t="s">
        <v>123</v>
      </c>
      <c r="BQ14" s="67"/>
      <c r="BR14" s="68" t="e">
        <f t="shared" si="17"/>
        <v>#DIV/0!</v>
      </c>
      <c r="BS14" s="68" t="e">
        <f t="shared" si="18"/>
        <v>#DIV/0!</v>
      </c>
      <c r="BT14" s="67"/>
      <c r="BU14" s="67"/>
      <c r="BV14" s="67" t="s">
        <v>124</v>
      </c>
      <c r="BW14" s="67"/>
      <c r="BX14" s="68" t="e">
        <f t="shared" si="19"/>
        <v>#DIV/0!</v>
      </c>
      <c r="BY14" s="68" t="e">
        <f t="shared" si="20"/>
        <v>#DIV/0!</v>
      </c>
      <c r="BZ14" s="67"/>
      <c r="CA14" s="67"/>
      <c r="CB14" s="67" t="s">
        <v>125</v>
      </c>
      <c r="CC14" s="67"/>
      <c r="CD14" s="68" t="e">
        <f t="shared" si="21"/>
        <v>#DIV/0!</v>
      </c>
      <c r="CE14" s="68" t="e">
        <f t="shared" si="22"/>
        <v>#DIV/0!</v>
      </c>
      <c r="CF14" s="67"/>
      <c r="CG14" s="67"/>
      <c r="CH14" s="67" t="s">
        <v>126</v>
      </c>
      <c r="CI14" s="67"/>
      <c r="CJ14" s="68" t="e">
        <f t="shared" si="23"/>
        <v>#DIV/0!</v>
      </c>
      <c r="CK14" s="68" t="e">
        <f t="shared" si="24"/>
        <v>#DIV/0!</v>
      </c>
      <c r="CL14" s="67"/>
      <c r="CM14" s="67"/>
      <c r="CN14" s="58">
        <f t="shared" si="25"/>
        <v>0</v>
      </c>
      <c r="CO14" s="58">
        <f t="shared" si="26"/>
        <v>0</v>
      </c>
      <c r="CP14" s="58">
        <f t="shared" si="27"/>
        <v>0</v>
      </c>
      <c r="CQ14" s="58">
        <f t="shared" si="28"/>
        <v>0</v>
      </c>
      <c r="CR14" s="58">
        <f t="shared" si="29"/>
        <v>0</v>
      </c>
      <c r="CS14" s="58">
        <f t="shared" si="30"/>
        <v>0</v>
      </c>
      <c r="CT14" s="58">
        <f t="shared" si="31"/>
        <v>0</v>
      </c>
      <c r="CU14" s="58">
        <f t="shared" si="32"/>
        <v>0</v>
      </c>
      <c r="CV14" s="58">
        <f t="shared" si="33"/>
        <v>0</v>
      </c>
      <c r="CW14" s="58">
        <f t="shared" si="34"/>
        <v>0</v>
      </c>
      <c r="CX14" s="58">
        <f t="shared" si="35"/>
        <v>0</v>
      </c>
      <c r="CY14" s="58">
        <f t="shared" si="36"/>
        <v>0</v>
      </c>
      <c r="CZ14" s="58">
        <f t="shared" si="37"/>
        <v>0</v>
      </c>
    </row>
    <row r="15" spans="1:104" ht="52" x14ac:dyDescent="0.35">
      <c r="A15" s="137" t="s">
        <v>426</v>
      </c>
      <c r="B15" s="272" t="s">
        <v>84</v>
      </c>
      <c r="C15" s="20" t="s">
        <v>687</v>
      </c>
      <c r="D15" s="22" t="s">
        <v>309</v>
      </c>
      <c r="E15" s="22" t="s">
        <v>438</v>
      </c>
      <c r="F15" s="22" t="s">
        <v>439</v>
      </c>
      <c r="G15" s="20">
        <f t="shared" si="0"/>
        <v>1</v>
      </c>
      <c r="H15" s="20"/>
      <c r="I15" s="20"/>
      <c r="J15" s="20"/>
      <c r="K15" s="20"/>
      <c r="L15" s="20"/>
      <c r="M15" s="20"/>
      <c r="N15" s="20"/>
      <c r="O15" s="20"/>
      <c r="P15" s="20"/>
      <c r="Q15" s="20"/>
      <c r="R15" s="20">
        <v>1</v>
      </c>
      <c r="S15" s="20"/>
      <c r="T15" s="67" t="s">
        <v>115</v>
      </c>
      <c r="U15" s="67"/>
      <c r="V15" s="68" t="e">
        <f t="shared" si="1"/>
        <v>#DIV/0!</v>
      </c>
      <c r="W15" s="68">
        <f t="shared" si="2"/>
        <v>0</v>
      </c>
      <c r="X15" s="67"/>
      <c r="Y15" s="67"/>
      <c r="Z15" s="67" t="s">
        <v>116</v>
      </c>
      <c r="AA15" s="67"/>
      <c r="AB15" s="68" t="e">
        <f t="shared" si="3"/>
        <v>#DIV/0!</v>
      </c>
      <c r="AC15" s="68">
        <f t="shared" si="4"/>
        <v>0</v>
      </c>
      <c r="AD15" s="67"/>
      <c r="AE15" s="67"/>
      <c r="AF15" s="67" t="s">
        <v>117</v>
      </c>
      <c r="AG15" s="67"/>
      <c r="AH15" s="68" t="e">
        <f t="shared" si="5"/>
        <v>#DIV/0!</v>
      </c>
      <c r="AI15" s="68">
        <f t="shared" si="6"/>
        <v>0</v>
      </c>
      <c r="AJ15" s="67"/>
      <c r="AK15" s="67"/>
      <c r="AL15" s="67" t="s">
        <v>118</v>
      </c>
      <c r="AM15" s="67"/>
      <c r="AN15" s="68" t="e">
        <f t="shared" si="7"/>
        <v>#DIV/0!</v>
      </c>
      <c r="AO15" s="68">
        <f t="shared" si="8"/>
        <v>0</v>
      </c>
      <c r="AP15" s="67"/>
      <c r="AQ15" s="67"/>
      <c r="AR15" s="67" t="s">
        <v>119</v>
      </c>
      <c r="AS15" s="67"/>
      <c r="AT15" s="68" t="e">
        <f t="shared" si="9"/>
        <v>#DIV/0!</v>
      </c>
      <c r="AU15" s="68">
        <f t="shared" si="10"/>
        <v>0</v>
      </c>
      <c r="AV15" s="67"/>
      <c r="AW15" s="67"/>
      <c r="AX15" s="67" t="s">
        <v>120</v>
      </c>
      <c r="AY15" s="67"/>
      <c r="AZ15" s="68" t="e">
        <f t="shared" si="11"/>
        <v>#DIV/0!</v>
      </c>
      <c r="BA15" s="68">
        <f t="shared" si="12"/>
        <v>0</v>
      </c>
      <c r="BB15" s="67"/>
      <c r="BC15" s="67"/>
      <c r="BD15" s="67" t="s">
        <v>121</v>
      </c>
      <c r="BE15" s="67"/>
      <c r="BF15" s="68" t="e">
        <f t="shared" si="13"/>
        <v>#DIV/0!</v>
      </c>
      <c r="BG15" s="68">
        <f t="shared" si="14"/>
        <v>0</v>
      </c>
      <c r="BH15" s="67"/>
      <c r="BI15" s="67"/>
      <c r="BJ15" s="67" t="s">
        <v>122</v>
      </c>
      <c r="BK15" s="67"/>
      <c r="BL15" s="68" t="e">
        <f t="shared" si="15"/>
        <v>#DIV/0!</v>
      </c>
      <c r="BM15" s="68">
        <f t="shared" si="16"/>
        <v>0</v>
      </c>
      <c r="BN15" s="67"/>
      <c r="BO15" s="67"/>
      <c r="BP15" s="67" t="s">
        <v>123</v>
      </c>
      <c r="BQ15" s="67"/>
      <c r="BR15" s="68" t="e">
        <f t="shared" si="17"/>
        <v>#DIV/0!</v>
      </c>
      <c r="BS15" s="68">
        <f t="shared" si="18"/>
        <v>0</v>
      </c>
      <c r="BT15" s="67"/>
      <c r="BU15" s="67"/>
      <c r="BV15" s="67" t="s">
        <v>124</v>
      </c>
      <c r="BW15" s="67"/>
      <c r="BX15" s="68" t="e">
        <f t="shared" si="19"/>
        <v>#DIV/0!</v>
      </c>
      <c r="BY15" s="68">
        <f t="shared" si="20"/>
        <v>0</v>
      </c>
      <c r="BZ15" s="67"/>
      <c r="CA15" s="67"/>
      <c r="CB15" s="67" t="s">
        <v>125</v>
      </c>
      <c r="CC15" s="67"/>
      <c r="CD15" s="68">
        <f t="shared" si="21"/>
        <v>0</v>
      </c>
      <c r="CE15" s="68">
        <f t="shared" si="22"/>
        <v>0</v>
      </c>
      <c r="CF15" s="67"/>
      <c r="CG15" s="67"/>
      <c r="CH15" s="67" t="s">
        <v>126</v>
      </c>
      <c r="CI15" s="67"/>
      <c r="CJ15" s="68" t="e">
        <f t="shared" si="23"/>
        <v>#DIV/0!</v>
      </c>
      <c r="CK15" s="68">
        <f t="shared" si="24"/>
        <v>0</v>
      </c>
      <c r="CL15" s="67"/>
      <c r="CM15" s="67"/>
      <c r="CN15" s="58">
        <f t="shared" si="25"/>
        <v>0</v>
      </c>
      <c r="CO15" s="58">
        <f t="shared" si="26"/>
        <v>0</v>
      </c>
      <c r="CP15" s="58">
        <f t="shared" si="27"/>
        <v>0</v>
      </c>
      <c r="CQ15" s="58">
        <f t="shared" si="28"/>
        <v>0</v>
      </c>
      <c r="CR15" s="58">
        <f t="shared" si="29"/>
        <v>0</v>
      </c>
      <c r="CS15" s="58">
        <f t="shared" si="30"/>
        <v>0</v>
      </c>
      <c r="CT15" s="58">
        <f t="shared" si="31"/>
        <v>0</v>
      </c>
      <c r="CU15" s="58">
        <f t="shared" si="32"/>
        <v>0</v>
      </c>
      <c r="CV15" s="58">
        <f t="shared" si="33"/>
        <v>0</v>
      </c>
      <c r="CW15" s="58">
        <f t="shared" si="34"/>
        <v>0</v>
      </c>
      <c r="CX15" s="58">
        <f t="shared" si="35"/>
        <v>0</v>
      </c>
      <c r="CY15" s="58">
        <f t="shared" si="36"/>
        <v>0</v>
      </c>
      <c r="CZ15" s="58">
        <f t="shared" si="37"/>
        <v>0</v>
      </c>
    </row>
    <row r="16" spans="1:104" ht="14" x14ac:dyDescent="0.35">
      <c r="A16" s="137" t="s">
        <v>426</v>
      </c>
      <c r="B16" s="273"/>
      <c r="C16" s="20" t="s">
        <v>688</v>
      </c>
      <c r="D16" s="22" t="s">
        <v>309</v>
      </c>
      <c r="E16" s="22"/>
      <c r="F16" s="22"/>
      <c r="G16" s="20">
        <f t="shared" si="0"/>
        <v>0</v>
      </c>
      <c r="H16" s="20"/>
      <c r="I16" s="20"/>
      <c r="J16" s="20"/>
      <c r="K16" s="20"/>
      <c r="L16" s="20"/>
      <c r="M16" s="20"/>
      <c r="N16" s="20"/>
      <c r="O16" s="20"/>
      <c r="P16" s="20"/>
      <c r="Q16" s="20"/>
      <c r="R16" s="20"/>
      <c r="S16" s="20"/>
      <c r="T16" s="67" t="s">
        <v>115</v>
      </c>
      <c r="U16" s="67"/>
      <c r="V16" s="68" t="e">
        <f t="shared" si="1"/>
        <v>#DIV/0!</v>
      </c>
      <c r="W16" s="68" t="e">
        <f t="shared" si="2"/>
        <v>#DIV/0!</v>
      </c>
      <c r="X16" s="67"/>
      <c r="Y16" s="67"/>
      <c r="Z16" s="67" t="s">
        <v>116</v>
      </c>
      <c r="AA16" s="67"/>
      <c r="AB16" s="68" t="e">
        <f t="shared" si="3"/>
        <v>#DIV/0!</v>
      </c>
      <c r="AC16" s="68" t="e">
        <f t="shared" si="4"/>
        <v>#DIV/0!</v>
      </c>
      <c r="AD16" s="67"/>
      <c r="AE16" s="67"/>
      <c r="AF16" s="67" t="s">
        <v>117</v>
      </c>
      <c r="AG16" s="67"/>
      <c r="AH16" s="68" t="e">
        <f t="shared" si="5"/>
        <v>#DIV/0!</v>
      </c>
      <c r="AI16" s="68" t="e">
        <f t="shared" si="6"/>
        <v>#DIV/0!</v>
      </c>
      <c r="AJ16" s="67"/>
      <c r="AK16" s="67"/>
      <c r="AL16" s="67" t="s">
        <v>118</v>
      </c>
      <c r="AM16" s="67"/>
      <c r="AN16" s="68" t="e">
        <f t="shared" si="7"/>
        <v>#DIV/0!</v>
      </c>
      <c r="AO16" s="68" t="e">
        <f t="shared" si="8"/>
        <v>#DIV/0!</v>
      </c>
      <c r="AP16" s="67"/>
      <c r="AQ16" s="67"/>
      <c r="AR16" s="67" t="s">
        <v>119</v>
      </c>
      <c r="AS16" s="67"/>
      <c r="AT16" s="68" t="e">
        <f t="shared" si="9"/>
        <v>#DIV/0!</v>
      </c>
      <c r="AU16" s="68" t="e">
        <f t="shared" si="10"/>
        <v>#DIV/0!</v>
      </c>
      <c r="AV16" s="67"/>
      <c r="AW16" s="67"/>
      <c r="AX16" s="67" t="s">
        <v>120</v>
      </c>
      <c r="AY16" s="67"/>
      <c r="AZ16" s="68" t="e">
        <f t="shared" si="11"/>
        <v>#DIV/0!</v>
      </c>
      <c r="BA16" s="68" t="e">
        <f t="shared" si="12"/>
        <v>#DIV/0!</v>
      </c>
      <c r="BB16" s="67"/>
      <c r="BC16" s="67"/>
      <c r="BD16" s="67" t="s">
        <v>121</v>
      </c>
      <c r="BE16" s="67"/>
      <c r="BF16" s="68" t="e">
        <f t="shared" si="13"/>
        <v>#DIV/0!</v>
      </c>
      <c r="BG16" s="68" t="e">
        <f t="shared" si="14"/>
        <v>#DIV/0!</v>
      </c>
      <c r="BH16" s="67"/>
      <c r="BI16" s="67"/>
      <c r="BJ16" s="67" t="s">
        <v>122</v>
      </c>
      <c r="BK16" s="67"/>
      <c r="BL16" s="68" t="e">
        <f t="shared" si="15"/>
        <v>#DIV/0!</v>
      </c>
      <c r="BM16" s="68" t="e">
        <f t="shared" si="16"/>
        <v>#DIV/0!</v>
      </c>
      <c r="BN16" s="67"/>
      <c r="BO16" s="67"/>
      <c r="BP16" s="67" t="s">
        <v>123</v>
      </c>
      <c r="BQ16" s="67"/>
      <c r="BR16" s="68" t="e">
        <f t="shared" si="17"/>
        <v>#DIV/0!</v>
      </c>
      <c r="BS16" s="68" t="e">
        <f t="shared" si="18"/>
        <v>#DIV/0!</v>
      </c>
      <c r="BT16" s="67"/>
      <c r="BU16" s="67"/>
      <c r="BV16" s="67" t="s">
        <v>124</v>
      </c>
      <c r="BW16" s="67"/>
      <c r="BX16" s="68" t="e">
        <f t="shared" si="19"/>
        <v>#DIV/0!</v>
      </c>
      <c r="BY16" s="68" t="e">
        <f t="shared" si="20"/>
        <v>#DIV/0!</v>
      </c>
      <c r="BZ16" s="67"/>
      <c r="CA16" s="67"/>
      <c r="CB16" s="67" t="s">
        <v>125</v>
      </c>
      <c r="CC16" s="67"/>
      <c r="CD16" s="68" t="e">
        <f t="shared" si="21"/>
        <v>#DIV/0!</v>
      </c>
      <c r="CE16" s="68" t="e">
        <f t="shared" si="22"/>
        <v>#DIV/0!</v>
      </c>
      <c r="CF16" s="67"/>
      <c r="CG16" s="67"/>
      <c r="CH16" s="67" t="s">
        <v>126</v>
      </c>
      <c r="CI16" s="67"/>
      <c r="CJ16" s="68" t="e">
        <f t="shared" si="23"/>
        <v>#DIV/0!</v>
      </c>
      <c r="CK16" s="68" t="e">
        <f t="shared" si="24"/>
        <v>#DIV/0!</v>
      </c>
      <c r="CL16" s="67"/>
      <c r="CM16" s="67"/>
      <c r="CN16" s="58">
        <f t="shared" si="25"/>
        <v>0</v>
      </c>
      <c r="CO16" s="58">
        <f t="shared" si="26"/>
        <v>0</v>
      </c>
      <c r="CP16" s="58">
        <f t="shared" si="27"/>
        <v>0</v>
      </c>
      <c r="CQ16" s="58">
        <f t="shared" si="28"/>
        <v>0</v>
      </c>
      <c r="CR16" s="58">
        <f t="shared" si="29"/>
        <v>0</v>
      </c>
      <c r="CS16" s="58">
        <f t="shared" si="30"/>
        <v>0</v>
      </c>
      <c r="CT16" s="58">
        <f t="shared" si="31"/>
        <v>0</v>
      </c>
      <c r="CU16" s="58">
        <f t="shared" si="32"/>
        <v>0</v>
      </c>
      <c r="CV16" s="58">
        <f t="shared" si="33"/>
        <v>0</v>
      </c>
      <c r="CW16" s="58">
        <f t="shared" si="34"/>
        <v>0</v>
      </c>
      <c r="CX16" s="58">
        <f t="shared" si="35"/>
        <v>0</v>
      </c>
      <c r="CY16" s="58">
        <f t="shared" si="36"/>
        <v>0</v>
      </c>
      <c r="CZ16" s="58">
        <f t="shared" si="37"/>
        <v>0</v>
      </c>
    </row>
    <row r="17" spans="1:104" ht="14" x14ac:dyDescent="0.35">
      <c r="A17" s="137" t="s">
        <v>426</v>
      </c>
      <c r="B17" s="273"/>
      <c r="C17" s="20" t="s">
        <v>689</v>
      </c>
      <c r="D17" s="22"/>
      <c r="E17" s="22"/>
      <c r="F17" s="22"/>
      <c r="G17" s="20">
        <f t="shared" si="0"/>
        <v>0</v>
      </c>
      <c r="H17" s="20"/>
      <c r="I17" s="20"/>
      <c r="J17" s="20"/>
      <c r="K17" s="20"/>
      <c r="L17" s="20"/>
      <c r="M17" s="20"/>
      <c r="N17" s="20"/>
      <c r="O17" s="20"/>
      <c r="P17" s="20"/>
      <c r="Q17" s="20"/>
      <c r="R17" s="20"/>
      <c r="S17" s="20"/>
      <c r="T17" s="67" t="s">
        <v>115</v>
      </c>
      <c r="U17" s="67"/>
      <c r="V17" s="68" t="e">
        <f t="shared" si="1"/>
        <v>#DIV/0!</v>
      </c>
      <c r="W17" s="68" t="e">
        <f t="shared" si="2"/>
        <v>#DIV/0!</v>
      </c>
      <c r="X17" s="67"/>
      <c r="Y17" s="67"/>
      <c r="Z17" s="67" t="s">
        <v>116</v>
      </c>
      <c r="AA17" s="67"/>
      <c r="AB17" s="68" t="e">
        <f t="shared" si="3"/>
        <v>#DIV/0!</v>
      </c>
      <c r="AC17" s="68" t="e">
        <f t="shared" si="4"/>
        <v>#DIV/0!</v>
      </c>
      <c r="AD17" s="67"/>
      <c r="AE17" s="67"/>
      <c r="AF17" s="67" t="s">
        <v>117</v>
      </c>
      <c r="AG17" s="67"/>
      <c r="AH17" s="68" t="e">
        <f t="shared" si="5"/>
        <v>#DIV/0!</v>
      </c>
      <c r="AI17" s="68" t="e">
        <f t="shared" si="6"/>
        <v>#DIV/0!</v>
      </c>
      <c r="AJ17" s="67"/>
      <c r="AK17" s="67"/>
      <c r="AL17" s="67" t="s">
        <v>118</v>
      </c>
      <c r="AM17" s="67"/>
      <c r="AN17" s="68" t="e">
        <f t="shared" si="7"/>
        <v>#DIV/0!</v>
      </c>
      <c r="AO17" s="68" t="e">
        <f t="shared" si="8"/>
        <v>#DIV/0!</v>
      </c>
      <c r="AP17" s="67"/>
      <c r="AQ17" s="67"/>
      <c r="AR17" s="67" t="s">
        <v>119</v>
      </c>
      <c r="AS17" s="67"/>
      <c r="AT17" s="68" t="e">
        <f t="shared" si="9"/>
        <v>#DIV/0!</v>
      </c>
      <c r="AU17" s="68" t="e">
        <f t="shared" si="10"/>
        <v>#DIV/0!</v>
      </c>
      <c r="AV17" s="67"/>
      <c r="AW17" s="67"/>
      <c r="AX17" s="67" t="s">
        <v>120</v>
      </c>
      <c r="AY17" s="67"/>
      <c r="AZ17" s="68" t="e">
        <f t="shared" si="11"/>
        <v>#DIV/0!</v>
      </c>
      <c r="BA17" s="68" t="e">
        <f t="shared" si="12"/>
        <v>#DIV/0!</v>
      </c>
      <c r="BB17" s="67"/>
      <c r="BC17" s="67"/>
      <c r="BD17" s="67" t="s">
        <v>121</v>
      </c>
      <c r="BE17" s="67"/>
      <c r="BF17" s="68" t="e">
        <f t="shared" si="13"/>
        <v>#DIV/0!</v>
      </c>
      <c r="BG17" s="68" t="e">
        <f t="shared" si="14"/>
        <v>#DIV/0!</v>
      </c>
      <c r="BH17" s="67"/>
      <c r="BI17" s="67"/>
      <c r="BJ17" s="67" t="s">
        <v>122</v>
      </c>
      <c r="BK17" s="67"/>
      <c r="BL17" s="68" t="e">
        <f t="shared" si="15"/>
        <v>#DIV/0!</v>
      </c>
      <c r="BM17" s="68" t="e">
        <f t="shared" si="16"/>
        <v>#DIV/0!</v>
      </c>
      <c r="BN17" s="67"/>
      <c r="BO17" s="67"/>
      <c r="BP17" s="67" t="s">
        <v>123</v>
      </c>
      <c r="BQ17" s="67"/>
      <c r="BR17" s="68" t="e">
        <f t="shared" si="17"/>
        <v>#DIV/0!</v>
      </c>
      <c r="BS17" s="68" t="e">
        <f t="shared" si="18"/>
        <v>#DIV/0!</v>
      </c>
      <c r="BT17" s="67"/>
      <c r="BU17" s="67"/>
      <c r="BV17" s="67" t="s">
        <v>124</v>
      </c>
      <c r="BW17" s="67"/>
      <c r="BX17" s="68" t="e">
        <f t="shared" si="19"/>
        <v>#DIV/0!</v>
      </c>
      <c r="BY17" s="68" t="e">
        <f t="shared" si="20"/>
        <v>#DIV/0!</v>
      </c>
      <c r="BZ17" s="67"/>
      <c r="CA17" s="67"/>
      <c r="CB17" s="67" t="s">
        <v>125</v>
      </c>
      <c r="CC17" s="67"/>
      <c r="CD17" s="68" t="e">
        <f t="shared" si="21"/>
        <v>#DIV/0!</v>
      </c>
      <c r="CE17" s="68" t="e">
        <f t="shared" si="22"/>
        <v>#DIV/0!</v>
      </c>
      <c r="CF17" s="67"/>
      <c r="CG17" s="67"/>
      <c r="CH17" s="67" t="s">
        <v>126</v>
      </c>
      <c r="CI17" s="67"/>
      <c r="CJ17" s="68" t="e">
        <f t="shared" si="23"/>
        <v>#DIV/0!</v>
      </c>
      <c r="CK17" s="68" t="e">
        <f t="shared" si="24"/>
        <v>#DIV/0!</v>
      </c>
      <c r="CL17" s="67"/>
      <c r="CM17" s="67"/>
      <c r="CN17" s="58">
        <f t="shared" si="25"/>
        <v>0</v>
      </c>
      <c r="CO17" s="58">
        <f t="shared" si="26"/>
        <v>0</v>
      </c>
      <c r="CP17" s="58">
        <f t="shared" si="27"/>
        <v>0</v>
      </c>
      <c r="CQ17" s="58">
        <f t="shared" si="28"/>
        <v>0</v>
      </c>
      <c r="CR17" s="58">
        <f t="shared" si="29"/>
        <v>0</v>
      </c>
      <c r="CS17" s="58">
        <f t="shared" si="30"/>
        <v>0</v>
      </c>
      <c r="CT17" s="58">
        <f t="shared" si="31"/>
        <v>0</v>
      </c>
      <c r="CU17" s="58">
        <f t="shared" si="32"/>
        <v>0</v>
      </c>
      <c r="CV17" s="58">
        <f t="shared" si="33"/>
        <v>0</v>
      </c>
      <c r="CW17" s="58">
        <f t="shared" si="34"/>
        <v>0</v>
      </c>
      <c r="CX17" s="58">
        <f t="shared" si="35"/>
        <v>0</v>
      </c>
      <c r="CY17" s="58">
        <f t="shared" si="36"/>
        <v>0</v>
      </c>
      <c r="CZ17" s="58">
        <f t="shared" si="37"/>
        <v>0</v>
      </c>
    </row>
    <row r="18" spans="1:104" ht="14" x14ac:dyDescent="0.35">
      <c r="A18" s="137" t="s">
        <v>426</v>
      </c>
      <c r="B18" s="274"/>
      <c r="C18" s="20" t="s">
        <v>690</v>
      </c>
      <c r="D18" s="22"/>
      <c r="E18" s="22"/>
      <c r="F18" s="22"/>
      <c r="G18" s="20">
        <f t="shared" si="0"/>
        <v>0</v>
      </c>
      <c r="H18" s="20"/>
      <c r="I18" s="20"/>
      <c r="J18" s="20"/>
      <c r="K18" s="20"/>
      <c r="L18" s="20"/>
      <c r="M18" s="20"/>
      <c r="N18" s="20"/>
      <c r="O18" s="20"/>
      <c r="P18" s="20"/>
      <c r="Q18" s="20"/>
      <c r="R18" s="20"/>
      <c r="S18" s="20"/>
      <c r="T18" s="67" t="s">
        <v>115</v>
      </c>
      <c r="U18" s="67"/>
      <c r="V18" s="68" t="e">
        <f t="shared" si="1"/>
        <v>#DIV/0!</v>
      </c>
      <c r="W18" s="68" t="e">
        <f t="shared" si="2"/>
        <v>#DIV/0!</v>
      </c>
      <c r="X18" s="67"/>
      <c r="Y18" s="67"/>
      <c r="Z18" s="67" t="s">
        <v>116</v>
      </c>
      <c r="AA18" s="67"/>
      <c r="AB18" s="68" t="e">
        <f t="shared" si="3"/>
        <v>#DIV/0!</v>
      </c>
      <c r="AC18" s="68" t="e">
        <f t="shared" si="4"/>
        <v>#DIV/0!</v>
      </c>
      <c r="AD18" s="67"/>
      <c r="AE18" s="67"/>
      <c r="AF18" s="67" t="s">
        <v>117</v>
      </c>
      <c r="AG18" s="67"/>
      <c r="AH18" s="68" t="e">
        <f t="shared" si="5"/>
        <v>#DIV/0!</v>
      </c>
      <c r="AI18" s="68" t="e">
        <f t="shared" si="6"/>
        <v>#DIV/0!</v>
      </c>
      <c r="AJ18" s="67"/>
      <c r="AK18" s="67"/>
      <c r="AL18" s="67" t="s">
        <v>118</v>
      </c>
      <c r="AM18" s="67"/>
      <c r="AN18" s="68" t="e">
        <f t="shared" si="7"/>
        <v>#DIV/0!</v>
      </c>
      <c r="AO18" s="68" t="e">
        <f t="shared" si="8"/>
        <v>#DIV/0!</v>
      </c>
      <c r="AP18" s="67"/>
      <c r="AQ18" s="67"/>
      <c r="AR18" s="67" t="s">
        <v>119</v>
      </c>
      <c r="AS18" s="67"/>
      <c r="AT18" s="68" t="e">
        <f t="shared" si="9"/>
        <v>#DIV/0!</v>
      </c>
      <c r="AU18" s="68" t="e">
        <f t="shared" si="10"/>
        <v>#DIV/0!</v>
      </c>
      <c r="AV18" s="67"/>
      <c r="AW18" s="67"/>
      <c r="AX18" s="67" t="s">
        <v>120</v>
      </c>
      <c r="AY18" s="67"/>
      <c r="AZ18" s="68" t="e">
        <f t="shared" si="11"/>
        <v>#DIV/0!</v>
      </c>
      <c r="BA18" s="68" t="e">
        <f t="shared" si="12"/>
        <v>#DIV/0!</v>
      </c>
      <c r="BB18" s="67"/>
      <c r="BC18" s="67"/>
      <c r="BD18" s="67" t="s">
        <v>121</v>
      </c>
      <c r="BE18" s="67"/>
      <c r="BF18" s="68" t="e">
        <f t="shared" si="13"/>
        <v>#DIV/0!</v>
      </c>
      <c r="BG18" s="68" t="e">
        <f t="shared" si="14"/>
        <v>#DIV/0!</v>
      </c>
      <c r="BH18" s="67"/>
      <c r="BI18" s="67"/>
      <c r="BJ18" s="67" t="s">
        <v>122</v>
      </c>
      <c r="BK18" s="67"/>
      <c r="BL18" s="68" t="e">
        <f t="shared" si="15"/>
        <v>#DIV/0!</v>
      </c>
      <c r="BM18" s="68" t="e">
        <f t="shared" si="16"/>
        <v>#DIV/0!</v>
      </c>
      <c r="BN18" s="67"/>
      <c r="BO18" s="67"/>
      <c r="BP18" s="67" t="s">
        <v>123</v>
      </c>
      <c r="BQ18" s="67"/>
      <c r="BR18" s="68" t="e">
        <f t="shared" si="17"/>
        <v>#DIV/0!</v>
      </c>
      <c r="BS18" s="68" t="e">
        <f t="shared" si="18"/>
        <v>#DIV/0!</v>
      </c>
      <c r="BT18" s="67"/>
      <c r="BU18" s="67"/>
      <c r="BV18" s="67" t="s">
        <v>124</v>
      </c>
      <c r="BW18" s="67"/>
      <c r="BX18" s="68" t="e">
        <f t="shared" si="19"/>
        <v>#DIV/0!</v>
      </c>
      <c r="BY18" s="68" t="e">
        <f t="shared" si="20"/>
        <v>#DIV/0!</v>
      </c>
      <c r="BZ18" s="67"/>
      <c r="CA18" s="67"/>
      <c r="CB18" s="67" t="s">
        <v>125</v>
      </c>
      <c r="CC18" s="67"/>
      <c r="CD18" s="68" t="e">
        <f t="shared" si="21"/>
        <v>#DIV/0!</v>
      </c>
      <c r="CE18" s="68" t="e">
        <f t="shared" si="22"/>
        <v>#DIV/0!</v>
      </c>
      <c r="CF18" s="67"/>
      <c r="CG18" s="67"/>
      <c r="CH18" s="67" t="s">
        <v>126</v>
      </c>
      <c r="CI18" s="67"/>
      <c r="CJ18" s="68" t="e">
        <f t="shared" si="23"/>
        <v>#DIV/0!</v>
      </c>
      <c r="CK18" s="68" t="e">
        <f t="shared" si="24"/>
        <v>#DIV/0!</v>
      </c>
      <c r="CL18" s="67"/>
      <c r="CM18" s="67"/>
      <c r="CN18" s="58">
        <f t="shared" si="25"/>
        <v>0</v>
      </c>
      <c r="CO18" s="58">
        <f t="shared" si="26"/>
        <v>0</v>
      </c>
      <c r="CP18" s="58">
        <f t="shared" si="27"/>
        <v>0</v>
      </c>
      <c r="CQ18" s="58">
        <f t="shared" si="28"/>
        <v>0</v>
      </c>
      <c r="CR18" s="58">
        <f t="shared" si="29"/>
        <v>0</v>
      </c>
      <c r="CS18" s="58">
        <f t="shared" si="30"/>
        <v>0</v>
      </c>
      <c r="CT18" s="58">
        <f t="shared" si="31"/>
        <v>0</v>
      </c>
      <c r="CU18" s="58">
        <f t="shared" si="32"/>
        <v>0</v>
      </c>
      <c r="CV18" s="58">
        <f t="shared" si="33"/>
        <v>0</v>
      </c>
      <c r="CW18" s="58">
        <f t="shared" si="34"/>
        <v>0</v>
      </c>
      <c r="CX18" s="58">
        <f t="shared" si="35"/>
        <v>0</v>
      </c>
      <c r="CY18" s="58">
        <f t="shared" si="36"/>
        <v>0</v>
      </c>
      <c r="CZ18" s="58">
        <f t="shared" si="37"/>
        <v>0</v>
      </c>
    </row>
    <row r="19" spans="1:104" ht="26" x14ac:dyDescent="0.35">
      <c r="A19" s="137" t="s">
        <v>426</v>
      </c>
      <c r="B19" s="272" t="s">
        <v>84</v>
      </c>
      <c r="C19" s="20" t="s">
        <v>691</v>
      </c>
      <c r="D19" s="22" t="s">
        <v>309</v>
      </c>
      <c r="E19" s="22" t="s">
        <v>441</v>
      </c>
      <c r="F19" s="22" t="s">
        <v>442</v>
      </c>
      <c r="G19" s="20">
        <f t="shared" si="0"/>
        <v>8</v>
      </c>
      <c r="H19" s="20"/>
      <c r="I19" s="20"/>
      <c r="J19" s="20"/>
      <c r="K19" s="20"/>
      <c r="L19" s="20"/>
      <c r="M19" s="20"/>
      <c r="N19" s="20"/>
      <c r="O19" s="20"/>
      <c r="P19" s="20"/>
      <c r="Q19" s="20"/>
      <c r="R19" s="20">
        <v>8</v>
      </c>
      <c r="S19" s="20"/>
      <c r="T19" s="67" t="s">
        <v>115</v>
      </c>
      <c r="U19" s="67"/>
      <c r="V19" s="68" t="e">
        <f t="shared" si="1"/>
        <v>#DIV/0!</v>
      </c>
      <c r="W19" s="68">
        <f t="shared" si="2"/>
        <v>0</v>
      </c>
      <c r="X19" s="67"/>
      <c r="Y19" s="67"/>
      <c r="Z19" s="67" t="s">
        <v>116</v>
      </c>
      <c r="AA19" s="67"/>
      <c r="AB19" s="68" t="e">
        <f t="shared" si="3"/>
        <v>#DIV/0!</v>
      </c>
      <c r="AC19" s="68">
        <f t="shared" si="4"/>
        <v>0</v>
      </c>
      <c r="AD19" s="67"/>
      <c r="AE19" s="67"/>
      <c r="AF19" s="67" t="s">
        <v>117</v>
      </c>
      <c r="AG19" s="67"/>
      <c r="AH19" s="68" t="e">
        <f t="shared" si="5"/>
        <v>#DIV/0!</v>
      </c>
      <c r="AI19" s="68">
        <f t="shared" si="6"/>
        <v>0</v>
      </c>
      <c r="AJ19" s="67"/>
      <c r="AK19" s="67"/>
      <c r="AL19" s="67" t="s">
        <v>118</v>
      </c>
      <c r="AM19" s="67"/>
      <c r="AN19" s="68" t="e">
        <f t="shared" si="7"/>
        <v>#DIV/0!</v>
      </c>
      <c r="AO19" s="68">
        <f t="shared" si="8"/>
        <v>0</v>
      </c>
      <c r="AP19" s="67"/>
      <c r="AQ19" s="67"/>
      <c r="AR19" s="67" t="s">
        <v>119</v>
      </c>
      <c r="AS19" s="67"/>
      <c r="AT19" s="68" t="e">
        <f t="shared" si="9"/>
        <v>#DIV/0!</v>
      </c>
      <c r="AU19" s="68">
        <f t="shared" si="10"/>
        <v>0</v>
      </c>
      <c r="AV19" s="67"/>
      <c r="AW19" s="67"/>
      <c r="AX19" s="67" t="s">
        <v>120</v>
      </c>
      <c r="AY19" s="67"/>
      <c r="AZ19" s="68" t="e">
        <f t="shared" si="11"/>
        <v>#DIV/0!</v>
      </c>
      <c r="BA19" s="68">
        <f t="shared" si="12"/>
        <v>0</v>
      </c>
      <c r="BB19" s="67"/>
      <c r="BC19" s="67"/>
      <c r="BD19" s="67" t="s">
        <v>121</v>
      </c>
      <c r="BE19" s="67"/>
      <c r="BF19" s="68" t="e">
        <f t="shared" si="13"/>
        <v>#DIV/0!</v>
      </c>
      <c r="BG19" s="68">
        <f t="shared" si="14"/>
        <v>0</v>
      </c>
      <c r="BH19" s="67"/>
      <c r="BI19" s="67"/>
      <c r="BJ19" s="67" t="s">
        <v>122</v>
      </c>
      <c r="BK19" s="67"/>
      <c r="BL19" s="68" t="e">
        <f t="shared" si="15"/>
        <v>#DIV/0!</v>
      </c>
      <c r="BM19" s="68">
        <f t="shared" si="16"/>
        <v>0</v>
      </c>
      <c r="BN19" s="67"/>
      <c r="BO19" s="67"/>
      <c r="BP19" s="67" t="s">
        <v>123</v>
      </c>
      <c r="BQ19" s="67"/>
      <c r="BR19" s="68" t="e">
        <f t="shared" si="17"/>
        <v>#DIV/0!</v>
      </c>
      <c r="BS19" s="68">
        <f t="shared" si="18"/>
        <v>0</v>
      </c>
      <c r="BT19" s="67"/>
      <c r="BU19" s="67"/>
      <c r="BV19" s="67" t="s">
        <v>124</v>
      </c>
      <c r="BW19" s="67"/>
      <c r="BX19" s="68" t="e">
        <f t="shared" si="19"/>
        <v>#DIV/0!</v>
      </c>
      <c r="BY19" s="68">
        <f t="shared" si="20"/>
        <v>0</v>
      </c>
      <c r="BZ19" s="67"/>
      <c r="CA19" s="67"/>
      <c r="CB19" s="67" t="s">
        <v>125</v>
      </c>
      <c r="CC19" s="67"/>
      <c r="CD19" s="68">
        <f t="shared" si="21"/>
        <v>0</v>
      </c>
      <c r="CE19" s="68">
        <f t="shared" si="22"/>
        <v>0</v>
      </c>
      <c r="CF19" s="67"/>
      <c r="CG19" s="67"/>
      <c r="CH19" s="67" t="s">
        <v>126</v>
      </c>
      <c r="CI19" s="67"/>
      <c r="CJ19" s="68" t="e">
        <f t="shared" si="23"/>
        <v>#DIV/0!</v>
      </c>
      <c r="CK19" s="68">
        <f t="shared" si="24"/>
        <v>0</v>
      </c>
      <c r="CL19" s="67"/>
      <c r="CM19" s="67"/>
      <c r="CN19" s="58">
        <f t="shared" si="25"/>
        <v>0</v>
      </c>
      <c r="CO19" s="58">
        <f t="shared" si="26"/>
        <v>0</v>
      </c>
      <c r="CP19" s="58">
        <f t="shared" si="27"/>
        <v>0</v>
      </c>
      <c r="CQ19" s="58">
        <f t="shared" si="28"/>
        <v>0</v>
      </c>
      <c r="CR19" s="58">
        <f t="shared" si="29"/>
        <v>0</v>
      </c>
      <c r="CS19" s="58">
        <f t="shared" si="30"/>
        <v>0</v>
      </c>
      <c r="CT19" s="58">
        <f t="shared" si="31"/>
        <v>0</v>
      </c>
      <c r="CU19" s="58">
        <f t="shared" si="32"/>
        <v>0</v>
      </c>
      <c r="CV19" s="58">
        <f t="shared" si="33"/>
        <v>0</v>
      </c>
      <c r="CW19" s="58">
        <f t="shared" si="34"/>
        <v>0</v>
      </c>
      <c r="CX19" s="58">
        <f t="shared" si="35"/>
        <v>0</v>
      </c>
      <c r="CY19" s="58">
        <f t="shared" si="36"/>
        <v>0</v>
      </c>
      <c r="CZ19" s="58">
        <f t="shared" si="37"/>
        <v>0</v>
      </c>
    </row>
    <row r="20" spans="1:104" ht="14" x14ac:dyDescent="0.35">
      <c r="A20" s="137" t="s">
        <v>426</v>
      </c>
      <c r="B20" s="273"/>
      <c r="C20" s="20" t="s">
        <v>692</v>
      </c>
      <c r="D20" s="22"/>
      <c r="E20" s="22"/>
      <c r="F20" s="22"/>
      <c r="G20" s="20">
        <f t="shared" si="0"/>
        <v>0</v>
      </c>
      <c r="H20" s="20"/>
      <c r="I20" s="20"/>
      <c r="J20" s="20"/>
      <c r="K20" s="20"/>
      <c r="L20" s="20"/>
      <c r="M20" s="20"/>
      <c r="N20" s="20"/>
      <c r="O20" s="20"/>
      <c r="P20" s="20"/>
      <c r="Q20" s="20"/>
      <c r="R20" s="20"/>
      <c r="S20" s="20"/>
      <c r="T20" s="67" t="s">
        <v>115</v>
      </c>
      <c r="U20" s="67"/>
      <c r="V20" s="68" t="e">
        <f t="shared" si="1"/>
        <v>#DIV/0!</v>
      </c>
      <c r="W20" s="68" t="e">
        <f t="shared" si="2"/>
        <v>#DIV/0!</v>
      </c>
      <c r="X20" s="67"/>
      <c r="Y20" s="67"/>
      <c r="Z20" s="67" t="s">
        <v>116</v>
      </c>
      <c r="AA20" s="67"/>
      <c r="AB20" s="68" t="e">
        <f t="shared" si="3"/>
        <v>#DIV/0!</v>
      </c>
      <c r="AC20" s="68" t="e">
        <f t="shared" si="4"/>
        <v>#DIV/0!</v>
      </c>
      <c r="AD20" s="67"/>
      <c r="AE20" s="67"/>
      <c r="AF20" s="67" t="s">
        <v>117</v>
      </c>
      <c r="AG20" s="67"/>
      <c r="AH20" s="68" t="e">
        <f t="shared" si="5"/>
        <v>#DIV/0!</v>
      </c>
      <c r="AI20" s="68" t="e">
        <f t="shared" si="6"/>
        <v>#DIV/0!</v>
      </c>
      <c r="AJ20" s="67"/>
      <c r="AK20" s="67"/>
      <c r="AL20" s="67" t="s">
        <v>118</v>
      </c>
      <c r="AM20" s="67"/>
      <c r="AN20" s="68" t="e">
        <f t="shared" si="7"/>
        <v>#DIV/0!</v>
      </c>
      <c r="AO20" s="68" t="e">
        <f t="shared" si="8"/>
        <v>#DIV/0!</v>
      </c>
      <c r="AP20" s="67"/>
      <c r="AQ20" s="67"/>
      <c r="AR20" s="67" t="s">
        <v>119</v>
      </c>
      <c r="AS20" s="67"/>
      <c r="AT20" s="68" t="e">
        <f t="shared" si="9"/>
        <v>#DIV/0!</v>
      </c>
      <c r="AU20" s="68" t="e">
        <f t="shared" si="10"/>
        <v>#DIV/0!</v>
      </c>
      <c r="AV20" s="67"/>
      <c r="AW20" s="67"/>
      <c r="AX20" s="67" t="s">
        <v>120</v>
      </c>
      <c r="AY20" s="67"/>
      <c r="AZ20" s="68" t="e">
        <f t="shared" si="11"/>
        <v>#DIV/0!</v>
      </c>
      <c r="BA20" s="68" t="e">
        <f t="shared" si="12"/>
        <v>#DIV/0!</v>
      </c>
      <c r="BB20" s="67"/>
      <c r="BC20" s="67"/>
      <c r="BD20" s="67" t="s">
        <v>121</v>
      </c>
      <c r="BE20" s="67"/>
      <c r="BF20" s="68" t="e">
        <f t="shared" si="13"/>
        <v>#DIV/0!</v>
      </c>
      <c r="BG20" s="68" t="e">
        <f t="shared" si="14"/>
        <v>#DIV/0!</v>
      </c>
      <c r="BH20" s="67"/>
      <c r="BI20" s="67"/>
      <c r="BJ20" s="67" t="s">
        <v>122</v>
      </c>
      <c r="BK20" s="67"/>
      <c r="BL20" s="68" t="e">
        <f t="shared" si="15"/>
        <v>#DIV/0!</v>
      </c>
      <c r="BM20" s="68" t="e">
        <f t="shared" si="16"/>
        <v>#DIV/0!</v>
      </c>
      <c r="BN20" s="67"/>
      <c r="BO20" s="67"/>
      <c r="BP20" s="67" t="s">
        <v>123</v>
      </c>
      <c r="BQ20" s="67"/>
      <c r="BR20" s="68" t="e">
        <f t="shared" si="17"/>
        <v>#DIV/0!</v>
      </c>
      <c r="BS20" s="68" t="e">
        <f t="shared" si="18"/>
        <v>#DIV/0!</v>
      </c>
      <c r="BT20" s="67"/>
      <c r="BU20" s="67"/>
      <c r="BV20" s="67" t="s">
        <v>124</v>
      </c>
      <c r="BW20" s="67"/>
      <c r="BX20" s="68" t="e">
        <f t="shared" si="19"/>
        <v>#DIV/0!</v>
      </c>
      <c r="BY20" s="68" t="e">
        <f t="shared" si="20"/>
        <v>#DIV/0!</v>
      </c>
      <c r="BZ20" s="67"/>
      <c r="CA20" s="67"/>
      <c r="CB20" s="67" t="s">
        <v>125</v>
      </c>
      <c r="CC20" s="67"/>
      <c r="CD20" s="68" t="e">
        <f t="shared" si="21"/>
        <v>#DIV/0!</v>
      </c>
      <c r="CE20" s="68" t="e">
        <f t="shared" si="22"/>
        <v>#DIV/0!</v>
      </c>
      <c r="CF20" s="67"/>
      <c r="CG20" s="67"/>
      <c r="CH20" s="67" t="s">
        <v>126</v>
      </c>
      <c r="CI20" s="67"/>
      <c r="CJ20" s="68" t="e">
        <f t="shared" si="23"/>
        <v>#DIV/0!</v>
      </c>
      <c r="CK20" s="68" t="e">
        <f t="shared" si="24"/>
        <v>#DIV/0!</v>
      </c>
      <c r="CL20" s="67"/>
      <c r="CM20" s="67"/>
      <c r="CN20" s="58">
        <f t="shared" si="25"/>
        <v>0</v>
      </c>
      <c r="CO20" s="58">
        <f t="shared" si="26"/>
        <v>0</v>
      </c>
      <c r="CP20" s="58">
        <f t="shared" si="27"/>
        <v>0</v>
      </c>
      <c r="CQ20" s="58">
        <f t="shared" si="28"/>
        <v>0</v>
      </c>
      <c r="CR20" s="58">
        <f t="shared" si="29"/>
        <v>0</v>
      </c>
      <c r="CS20" s="58">
        <f t="shared" si="30"/>
        <v>0</v>
      </c>
      <c r="CT20" s="58">
        <f t="shared" si="31"/>
        <v>0</v>
      </c>
      <c r="CU20" s="58">
        <f t="shared" si="32"/>
        <v>0</v>
      </c>
      <c r="CV20" s="58">
        <f t="shared" si="33"/>
        <v>0</v>
      </c>
      <c r="CW20" s="58">
        <f t="shared" si="34"/>
        <v>0</v>
      </c>
      <c r="CX20" s="58">
        <f t="shared" si="35"/>
        <v>0</v>
      </c>
      <c r="CY20" s="58">
        <f t="shared" si="36"/>
        <v>0</v>
      </c>
      <c r="CZ20" s="58">
        <f t="shared" si="37"/>
        <v>0</v>
      </c>
    </row>
    <row r="21" spans="1:104" ht="14" x14ac:dyDescent="0.35">
      <c r="A21" s="137" t="s">
        <v>426</v>
      </c>
      <c r="B21" s="273"/>
      <c r="C21" s="20" t="s">
        <v>693</v>
      </c>
      <c r="D21" s="22"/>
      <c r="E21" s="22"/>
      <c r="F21" s="22"/>
      <c r="G21" s="20">
        <f t="shared" si="0"/>
        <v>0</v>
      </c>
      <c r="H21" s="20"/>
      <c r="I21" s="20"/>
      <c r="J21" s="20"/>
      <c r="K21" s="20"/>
      <c r="L21" s="20"/>
      <c r="M21" s="20"/>
      <c r="N21" s="20"/>
      <c r="O21" s="20"/>
      <c r="P21" s="20"/>
      <c r="Q21" s="20"/>
      <c r="R21" s="20"/>
      <c r="S21" s="20"/>
      <c r="T21" s="67" t="s">
        <v>115</v>
      </c>
      <c r="U21" s="67"/>
      <c r="V21" s="68" t="e">
        <f t="shared" si="1"/>
        <v>#DIV/0!</v>
      </c>
      <c r="W21" s="68" t="e">
        <f t="shared" si="2"/>
        <v>#DIV/0!</v>
      </c>
      <c r="X21" s="67"/>
      <c r="Y21" s="67"/>
      <c r="Z21" s="67" t="s">
        <v>116</v>
      </c>
      <c r="AA21" s="67"/>
      <c r="AB21" s="68" t="e">
        <f t="shared" si="3"/>
        <v>#DIV/0!</v>
      </c>
      <c r="AC21" s="68" t="e">
        <f t="shared" si="4"/>
        <v>#DIV/0!</v>
      </c>
      <c r="AD21" s="67"/>
      <c r="AE21" s="67"/>
      <c r="AF21" s="67" t="s">
        <v>117</v>
      </c>
      <c r="AG21" s="67"/>
      <c r="AH21" s="68" t="e">
        <f t="shared" si="5"/>
        <v>#DIV/0!</v>
      </c>
      <c r="AI21" s="68" t="e">
        <f t="shared" si="6"/>
        <v>#DIV/0!</v>
      </c>
      <c r="AJ21" s="67"/>
      <c r="AK21" s="67"/>
      <c r="AL21" s="67" t="s">
        <v>118</v>
      </c>
      <c r="AM21" s="67"/>
      <c r="AN21" s="68" t="e">
        <f t="shared" si="7"/>
        <v>#DIV/0!</v>
      </c>
      <c r="AO21" s="68" t="e">
        <f t="shared" si="8"/>
        <v>#DIV/0!</v>
      </c>
      <c r="AP21" s="67"/>
      <c r="AQ21" s="67"/>
      <c r="AR21" s="67" t="s">
        <v>119</v>
      </c>
      <c r="AS21" s="67"/>
      <c r="AT21" s="68" t="e">
        <f t="shared" si="9"/>
        <v>#DIV/0!</v>
      </c>
      <c r="AU21" s="68" t="e">
        <f t="shared" si="10"/>
        <v>#DIV/0!</v>
      </c>
      <c r="AV21" s="67"/>
      <c r="AW21" s="67"/>
      <c r="AX21" s="67" t="s">
        <v>120</v>
      </c>
      <c r="AY21" s="67"/>
      <c r="AZ21" s="68" t="e">
        <f t="shared" si="11"/>
        <v>#DIV/0!</v>
      </c>
      <c r="BA21" s="68" t="e">
        <f t="shared" si="12"/>
        <v>#DIV/0!</v>
      </c>
      <c r="BB21" s="67"/>
      <c r="BC21" s="67"/>
      <c r="BD21" s="67" t="s">
        <v>121</v>
      </c>
      <c r="BE21" s="67"/>
      <c r="BF21" s="68" t="e">
        <f t="shared" si="13"/>
        <v>#DIV/0!</v>
      </c>
      <c r="BG21" s="68" t="e">
        <f t="shared" si="14"/>
        <v>#DIV/0!</v>
      </c>
      <c r="BH21" s="67"/>
      <c r="BI21" s="67"/>
      <c r="BJ21" s="67" t="s">
        <v>122</v>
      </c>
      <c r="BK21" s="67"/>
      <c r="BL21" s="68" t="e">
        <f t="shared" si="15"/>
        <v>#DIV/0!</v>
      </c>
      <c r="BM21" s="68" t="e">
        <f t="shared" si="16"/>
        <v>#DIV/0!</v>
      </c>
      <c r="BN21" s="67"/>
      <c r="BO21" s="67"/>
      <c r="BP21" s="67" t="s">
        <v>123</v>
      </c>
      <c r="BQ21" s="67"/>
      <c r="BR21" s="68" t="e">
        <f t="shared" si="17"/>
        <v>#DIV/0!</v>
      </c>
      <c r="BS21" s="68" t="e">
        <f t="shared" si="18"/>
        <v>#DIV/0!</v>
      </c>
      <c r="BT21" s="67"/>
      <c r="BU21" s="67"/>
      <c r="BV21" s="67" t="s">
        <v>124</v>
      </c>
      <c r="BW21" s="67"/>
      <c r="BX21" s="68" t="e">
        <f t="shared" si="19"/>
        <v>#DIV/0!</v>
      </c>
      <c r="BY21" s="68" t="e">
        <f t="shared" si="20"/>
        <v>#DIV/0!</v>
      </c>
      <c r="BZ21" s="67"/>
      <c r="CA21" s="67"/>
      <c r="CB21" s="67" t="s">
        <v>125</v>
      </c>
      <c r="CC21" s="67"/>
      <c r="CD21" s="68" t="e">
        <f t="shared" si="21"/>
        <v>#DIV/0!</v>
      </c>
      <c r="CE21" s="68" t="e">
        <f t="shared" si="22"/>
        <v>#DIV/0!</v>
      </c>
      <c r="CF21" s="67"/>
      <c r="CG21" s="67"/>
      <c r="CH21" s="67" t="s">
        <v>126</v>
      </c>
      <c r="CI21" s="67"/>
      <c r="CJ21" s="68" t="e">
        <f t="shared" si="23"/>
        <v>#DIV/0!</v>
      </c>
      <c r="CK21" s="68" t="e">
        <f t="shared" si="24"/>
        <v>#DIV/0!</v>
      </c>
      <c r="CL21" s="67"/>
      <c r="CM21" s="67"/>
      <c r="CN21" s="58">
        <f t="shared" si="25"/>
        <v>0</v>
      </c>
      <c r="CO21" s="58">
        <f t="shared" si="26"/>
        <v>0</v>
      </c>
      <c r="CP21" s="58">
        <f t="shared" si="27"/>
        <v>0</v>
      </c>
      <c r="CQ21" s="58">
        <f t="shared" si="28"/>
        <v>0</v>
      </c>
      <c r="CR21" s="58">
        <f t="shared" si="29"/>
        <v>0</v>
      </c>
      <c r="CS21" s="58">
        <f t="shared" si="30"/>
        <v>0</v>
      </c>
      <c r="CT21" s="58">
        <f t="shared" si="31"/>
        <v>0</v>
      </c>
      <c r="CU21" s="58">
        <f t="shared" si="32"/>
        <v>0</v>
      </c>
      <c r="CV21" s="58">
        <f t="shared" si="33"/>
        <v>0</v>
      </c>
      <c r="CW21" s="58">
        <f t="shared" si="34"/>
        <v>0</v>
      </c>
      <c r="CX21" s="58">
        <f t="shared" si="35"/>
        <v>0</v>
      </c>
      <c r="CY21" s="58">
        <f t="shared" si="36"/>
        <v>0</v>
      </c>
      <c r="CZ21" s="58">
        <f t="shared" si="37"/>
        <v>0</v>
      </c>
    </row>
    <row r="22" spans="1:104" ht="14" x14ac:dyDescent="0.35">
      <c r="A22" s="137" t="s">
        <v>426</v>
      </c>
      <c r="B22" s="274"/>
      <c r="C22" s="20" t="s">
        <v>694</v>
      </c>
      <c r="D22" s="22"/>
      <c r="E22" s="22"/>
      <c r="F22" s="22"/>
      <c r="G22" s="20">
        <f t="shared" si="0"/>
        <v>0</v>
      </c>
      <c r="H22" s="20"/>
      <c r="I22" s="20"/>
      <c r="J22" s="20"/>
      <c r="K22" s="20"/>
      <c r="L22" s="20"/>
      <c r="M22" s="20"/>
      <c r="N22" s="20"/>
      <c r="O22" s="20"/>
      <c r="P22" s="20"/>
      <c r="Q22" s="20"/>
      <c r="R22" s="20"/>
      <c r="S22" s="20"/>
      <c r="T22" s="67" t="s">
        <v>115</v>
      </c>
      <c r="U22" s="67"/>
      <c r="V22" s="68" t="e">
        <f t="shared" si="1"/>
        <v>#DIV/0!</v>
      </c>
      <c r="W22" s="68" t="e">
        <f t="shared" si="2"/>
        <v>#DIV/0!</v>
      </c>
      <c r="X22" s="67"/>
      <c r="Y22" s="67"/>
      <c r="Z22" s="67" t="s">
        <v>116</v>
      </c>
      <c r="AA22" s="67"/>
      <c r="AB22" s="68" t="e">
        <f t="shared" si="3"/>
        <v>#DIV/0!</v>
      </c>
      <c r="AC22" s="68" t="e">
        <f t="shared" si="4"/>
        <v>#DIV/0!</v>
      </c>
      <c r="AD22" s="67"/>
      <c r="AE22" s="67"/>
      <c r="AF22" s="67" t="s">
        <v>117</v>
      </c>
      <c r="AG22" s="67"/>
      <c r="AH22" s="68" t="e">
        <f t="shared" si="5"/>
        <v>#DIV/0!</v>
      </c>
      <c r="AI22" s="68" t="e">
        <f t="shared" si="6"/>
        <v>#DIV/0!</v>
      </c>
      <c r="AJ22" s="67"/>
      <c r="AK22" s="67"/>
      <c r="AL22" s="67" t="s">
        <v>118</v>
      </c>
      <c r="AM22" s="67"/>
      <c r="AN22" s="68" t="e">
        <f t="shared" si="7"/>
        <v>#DIV/0!</v>
      </c>
      <c r="AO22" s="68" t="e">
        <f t="shared" si="8"/>
        <v>#DIV/0!</v>
      </c>
      <c r="AP22" s="67"/>
      <c r="AQ22" s="67"/>
      <c r="AR22" s="67" t="s">
        <v>119</v>
      </c>
      <c r="AS22" s="67"/>
      <c r="AT22" s="68" t="e">
        <f t="shared" si="9"/>
        <v>#DIV/0!</v>
      </c>
      <c r="AU22" s="68" t="e">
        <f t="shared" si="10"/>
        <v>#DIV/0!</v>
      </c>
      <c r="AV22" s="67"/>
      <c r="AW22" s="67"/>
      <c r="AX22" s="67" t="s">
        <v>120</v>
      </c>
      <c r="AY22" s="67"/>
      <c r="AZ22" s="68" t="e">
        <f t="shared" si="11"/>
        <v>#DIV/0!</v>
      </c>
      <c r="BA22" s="68" t="e">
        <f t="shared" si="12"/>
        <v>#DIV/0!</v>
      </c>
      <c r="BB22" s="67"/>
      <c r="BC22" s="67"/>
      <c r="BD22" s="67" t="s">
        <v>121</v>
      </c>
      <c r="BE22" s="67"/>
      <c r="BF22" s="68" t="e">
        <f t="shared" si="13"/>
        <v>#DIV/0!</v>
      </c>
      <c r="BG22" s="68" t="e">
        <f t="shared" si="14"/>
        <v>#DIV/0!</v>
      </c>
      <c r="BH22" s="67"/>
      <c r="BI22" s="67"/>
      <c r="BJ22" s="67" t="s">
        <v>122</v>
      </c>
      <c r="BK22" s="67"/>
      <c r="BL22" s="68" t="e">
        <f t="shared" si="15"/>
        <v>#DIV/0!</v>
      </c>
      <c r="BM22" s="68" t="e">
        <f t="shared" si="16"/>
        <v>#DIV/0!</v>
      </c>
      <c r="BN22" s="67"/>
      <c r="BO22" s="67"/>
      <c r="BP22" s="67" t="s">
        <v>123</v>
      </c>
      <c r="BQ22" s="67"/>
      <c r="BR22" s="68" t="e">
        <f t="shared" si="17"/>
        <v>#DIV/0!</v>
      </c>
      <c r="BS22" s="68" t="e">
        <f t="shared" si="18"/>
        <v>#DIV/0!</v>
      </c>
      <c r="BT22" s="67"/>
      <c r="BU22" s="67"/>
      <c r="BV22" s="67" t="s">
        <v>124</v>
      </c>
      <c r="BW22" s="67"/>
      <c r="BX22" s="68" t="e">
        <f t="shared" si="19"/>
        <v>#DIV/0!</v>
      </c>
      <c r="BY22" s="68" t="e">
        <f t="shared" si="20"/>
        <v>#DIV/0!</v>
      </c>
      <c r="BZ22" s="67"/>
      <c r="CA22" s="67"/>
      <c r="CB22" s="67" t="s">
        <v>125</v>
      </c>
      <c r="CC22" s="67"/>
      <c r="CD22" s="68" t="e">
        <f t="shared" si="21"/>
        <v>#DIV/0!</v>
      </c>
      <c r="CE22" s="68" t="e">
        <f t="shared" si="22"/>
        <v>#DIV/0!</v>
      </c>
      <c r="CF22" s="67"/>
      <c r="CG22" s="67"/>
      <c r="CH22" s="67" t="s">
        <v>126</v>
      </c>
      <c r="CI22" s="67"/>
      <c r="CJ22" s="68" t="e">
        <f t="shared" si="23"/>
        <v>#DIV/0!</v>
      </c>
      <c r="CK22" s="68" t="e">
        <f t="shared" si="24"/>
        <v>#DIV/0!</v>
      </c>
      <c r="CL22" s="67"/>
      <c r="CM22" s="67"/>
      <c r="CN22" s="58">
        <f t="shared" si="25"/>
        <v>0</v>
      </c>
      <c r="CO22" s="58">
        <f t="shared" si="26"/>
        <v>0</v>
      </c>
      <c r="CP22" s="58">
        <f t="shared" si="27"/>
        <v>0</v>
      </c>
      <c r="CQ22" s="58">
        <f t="shared" si="28"/>
        <v>0</v>
      </c>
      <c r="CR22" s="58">
        <f t="shared" si="29"/>
        <v>0</v>
      </c>
      <c r="CS22" s="58">
        <f t="shared" si="30"/>
        <v>0</v>
      </c>
      <c r="CT22" s="58">
        <f t="shared" si="31"/>
        <v>0</v>
      </c>
      <c r="CU22" s="58">
        <f t="shared" si="32"/>
        <v>0</v>
      </c>
      <c r="CV22" s="58">
        <f t="shared" si="33"/>
        <v>0</v>
      </c>
      <c r="CW22" s="58">
        <f t="shared" si="34"/>
        <v>0</v>
      </c>
      <c r="CX22" s="58">
        <f t="shared" si="35"/>
        <v>0</v>
      </c>
      <c r="CY22" s="58">
        <f t="shared" si="36"/>
        <v>0</v>
      </c>
      <c r="CZ22" s="58">
        <f t="shared" si="37"/>
        <v>0</v>
      </c>
    </row>
    <row r="23" spans="1:104" ht="78" x14ac:dyDescent="0.35">
      <c r="A23" s="137" t="s">
        <v>330</v>
      </c>
      <c r="B23" s="272" t="s">
        <v>201</v>
      </c>
      <c r="C23" s="20" t="s">
        <v>695</v>
      </c>
      <c r="D23" s="22" t="s">
        <v>331</v>
      </c>
      <c r="E23" s="22" t="s">
        <v>332</v>
      </c>
      <c r="F23" s="22" t="s">
        <v>333</v>
      </c>
      <c r="G23" s="20">
        <f t="shared" si="0"/>
        <v>3</v>
      </c>
      <c r="H23" s="20"/>
      <c r="I23" s="20"/>
      <c r="J23" s="20"/>
      <c r="K23" s="20"/>
      <c r="L23" s="20"/>
      <c r="M23" s="20">
        <v>1</v>
      </c>
      <c r="N23" s="20"/>
      <c r="O23" s="20">
        <v>1</v>
      </c>
      <c r="P23" s="20"/>
      <c r="Q23" s="20">
        <v>1</v>
      </c>
      <c r="R23" s="20"/>
      <c r="S23" s="20"/>
      <c r="T23" s="67" t="s">
        <v>115</v>
      </c>
      <c r="U23" s="67"/>
      <c r="V23" s="68" t="e">
        <f t="shared" si="1"/>
        <v>#DIV/0!</v>
      </c>
      <c r="W23" s="68">
        <f t="shared" si="2"/>
        <v>0</v>
      </c>
      <c r="X23" s="67"/>
      <c r="Y23" s="67"/>
      <c r="Z23" s="67" t="s">
        <v>116</v>
      </c>
      <c r="AA23" s="67"/>
      <c r="AB23" s="68" t="e">
        <f t="shared" si="3"/>
        <v>#DIV/0!</v>
      </c>
      <c r="AC23" s="68">
        <f t="shared" si="4"/>
        <v>0</v>
      </c>
      <c r="AD23" s="67"/>
      <c r="AE23" s="67"/>
      <c r="AF23" s="67" t="s">
        <v>117</v>
      </c>
      <c r="AG23" s="67"/>
      <c r="AH23" s="68" t="e">
        <f t="shared" si="5"/>
        <v>#DIV/0!</v>
      </c>
      <c r="AI23" s="68">
        <f t="shared" si="6"/>
        <v>0</v>
      </c>
      <c r="AJ23" s="67"/>
      <c r="AK23" s="67"/>
      <c r="AL23" s="67" t="s">
        <v>118</v>
      </c>
      <c r="AM23" s="67"/>
      <c r="AN23" s="68" t="e">
        <f t="shared" si="7"/>
        <v>#DIV/0!</v>
      </c>
      <c r="AO23" s="68">
        <f t="shared" si="8"/>
        <v>0</v>
      </c>
      <c r="AP23" s="67"/>
      <c r="AQ23" s="67"/>
      <c r="AR23" s="67" t="s">
        <v>119</v>
      </c>
      <c r="AS23" s="67"/>
      <c r="AT23" s="68" t="e">
        <f t="shared" si="9"/>
        <v>#DIV/0!</v>
      </c>
      <c r="AU23" s="68">
        <f t="shared" si="10"/>
        <v>0</v>
      </c>
      <c r="AV23" s="67"/>
      <c r="AW23" s="67"/>
      <c r="AX23" s="67" t="s">
        <v>120</v>
      </c>
      <c r="AY23" s="67"/>
      <c r="AZ23" s="68">
        <f t="shared" si="11"/>
        <v>0</v>
      </c>
      <c r="BA23" s="68">
        <f t="shared" si="12"/>
        <v>0</v>
      </c>
      <c r="BB23" s="67"/>
      <c r="BC23" s="67"/>
      <c r="BD23" s="67" t="s">
        <v>121</v>
      </c>
      <c r="BE23" s="67"/>
      <c r="BF23" s="68" t="e">
        <f t="shared" si="13"/>
        <v>#DIV/0!</v>
      </c>
      <c r="BG23" s="68">
        <f t="shared" si="14"/>
        <v>0</v>
      </c>
      <c r="BH23" s="67"/>
      <c r="BI23" s="67"/>
      <c r="BJ23" s="67" t="s">
        <v>122</v>
      </c>
      <c r="BK23" s="67"/>
      <c r="BL23" s="68">
        <f t="shared" si="15"/>
        <v>0</v>
      </c>
      <c r="BM23" s="68">
        <f t="shared" si="16"/>
        <v>0</v>
      </c>
      <c r="BN23" s="67"/>
      <c r="BO23" s="67"/>
      <c r="BP23" s="67" t="s">
        <v>123</v>
      </c>
      <c r="BQ23" s="67"/>
      <c r="BR23" s="68" t="e">
        <f t="shared" si="17"/>
        <v>#DIV/0!</v>
      </c>
      <c r="BS23" s="68">
        <f t="shared" si="18"/>
        <v>0</v>
      </c>
      <c r="BT23" s="67"/>
      <c r="BU23" s="67"/>
      <c r="BV23" s="67" t="s">
        <v>124</v>
      </c>
      <c r="BW23" s="67"/>
      <c r="BX23" s="68">
        <f t="shared" si="19"/>
        <v>0</v>
      </c>
      <c r="BY23" s="68">
        <f t="shared" si="20"/>
        <v>0</v>
      </c>
      <c r="BZ23" s="67"/>
      <c r="CA23" s="67"/>
      <c r="CB23" s="67" t="s">
        <v>125</v>
      </c>
      <c r="CC23" s="67"/>
      <c r="CD23" s="68" t="e">
        <f t="shared" si="21"/>
        <v>#DIV/0!</v>
      </c>
      <c r="CE23" s="68">
        <f t="shared" si="22"/>
        <v>0</v>
      </c>
      <c r="CF23" s="67"/>
      <c r="CG23" s="67"/>
      <c r="CH23" s="67" t="s">
        <v>126</v>
      </c>
      <c r="CI23" s="67"/>
      <c r="CJ23" s="68" t="e">
        <f t="shared" si="23"/>
        <v>#DIV/0!</v>
      </c>
      <c r="CK23" s="68">
        <f t="shared" si="24"/>
        <v>0</v>
      </c>
      <c r="CL23" s="67"/>
      <c r="CM23" s="67"/>
      <c r="CN23" s="58">
        <f t="shared" si="25"/>
        <v>0</v>
      </c>
      <c r="CO23" s="58">
        <f t="shared" si="26"/>
        <v>0</v>
      </c>
      <c r="CP23" s="58">
        <f t="shared" si="27"/>
        <v>0</v>
      </c>
      <c r="CQ23" s="58">
        <f t="shared" si="28"/>
        <v>0</v>
      </c>
      <c r="CR23" s="58">
        <f t="shared" si="29"/>
        <v>0</v>
      </c>
      <c r="CS23" s="58">
        <f t="shared" si="30"/>
        <v>0</v>
      </c>
      <c r="CT23" s="58">
        <f t="shared" si="31"/>
        <v>0</v>
      </c>
      <c r="CU23" s="58">
        <f t="shared" si="32"/>
        <v>0</v>
      </c>
      <c r="CV23" s="58">
        <f t="shared" si="33"/>
        <v>0</v>
      </c>
      <c r="CW23" s="58">
        <f t="shared" si="34"/>
        <v>0</v>
      </c>
      <c r="CX23" s="58">
        <f t="shared" si="35"/>
        <v>0</v>
      </c>
      <c r="CY23" s="58">
        <f t="shared" si="36"/>
        <v>0</v>
      </c>
      <c r="CZ23" s="58">
        <f t="shared" si="37"/>
        <v>0</v>
      </c>
    </row>
    <row r="24" spans="1:104" ht="26" x14ac:dyDescent="0.35">
      <c r="A24" s="137" t="s">
        <v>330</v>
      </c>
      <c r="B24" s="273"/>
      <c r="C24" s="20" t="s">
        <v>696</v>
      </c>
      <c r="D24" s="22" t="s">
        <v>331</v>
      </c>
      <c r="E24" s="22" t="s">
        <v>334</v>
      </c>
      <c r="F24" s="22" t="s">
        <v>390</v>
      </c>
      <c r="G24" s="20">
        <f t="shared" si="0"/>
        <v>1</v>
      </c>
      <c r="H24" s="20"/>
      <c r="I24" s="20"/>
      <c r="J24" s="20"/>
      <c r="K24" s="20"/>
      <c r="L24" s="20"/>
      <c r="M24" s="20"/>
      <c r="N24" s="20"/>
      <c r="O24" s="20"/>
      <c r="P24" s="20"/>
      <c r="Q24" s="20"/>
      <c r="R24" s="20">
        <v>1</v>
      </c>
      <c r="S24" s="20"/>
      <c r="T24" s="67" t="s">
        <v>115</v>
      </c>
      <c r="U24" s="67"/>
      <c r="V24" s="68" t="e">
        <f t="shared" si="1"/>
        <v>#DIV/0!</v>
      </c>
      <c r="W24" s="68">
        <f t="shared" si="2"/>
        <v>0</v>
      </c>
      <c r="X24" s="67"/>
      <c r="Y24" s="67"/>
      <c r="Z24" s="67" t="s">
        <v>116</v>
      </c>
      <c r="AA24" s="67"/>
      <c r="AB24" s="68" t="e">
        <f t="shared" si="3"/>
        <v>#DIV/0!</v>
      </c>
      <c r="AC24" s="68">
        <f t="shared" si="4"/>
        <v>0</v>
      </c>
      <c r="AD24" s="67"/>
      <c r="AE24" s="67"/>
      <c r="AF24" s="67" t="s">
        <v>117</v>
      </c>
      <c r="AG24" s="67"/>
      <c r="AH24" s="68" t="e">
        <f t="shared" si="5"/>
        <v>#DIV/0!</v>
      </c>
      <c r="AI24" s="68">
        <f t="shared" si="6"/>
        <v>0</v>
      </c>
      <c r="AJ24" s="67"/>
      <c r="AK24" s="67"/>
      <c r="AL24" s="67" t="s">
        <v>118</v>
      </c>
      <c r="AM24" s="67"/>
      <c r="AN24" s="68" t="e">
        <f t="shared" si="7"/>
        <v>#DIV/0!</v>
      </c>
      <c r="AO24" s="68">
        <f t="shared" si="8"/>
        <v>0</v>
      </c>
      <c r="AP24" s="67"/>
      <c r="AQ24" s="67"/>
      <c r="AR24" s="67" t="s">
        <v>119</v>
      </c>
      <c r="AS24" s="67"/>
      <c r="AT24" s="68" t="e">
        <f t="shared" si="9"/>
        <v>#DIV/0!</v>
      </c>
      <c r="AU24" s="68">
        <f t="shared" si="10"/>
        <v>0</v>
      </c>
      <c r="AV24" s="67"/>
      <c r="AW24" s="67"/>
      <c r="AX24" s="67" t="s">
        <v>120</v>
      </c>
      <c r="AY24" s="67"/>
      <c r="AZ24" s="68" t="e">
        <f t="shared" si="11"/>
        <v>#DIV/0!</v>
      </c>
      <c r="BA24" s="68">
        <f t="shared" si="12"/>
        <v>0</v>
      </c>
      <c r="BB24" s="67"/>
      <c r="BC24" s="67"/>
      <c r="BD24" s="67" t="s">
        <v>121</v>
      </c>
      <c r="BE24" s="67"/>
      <c r="BF24" s="68" t="e">
        <f t="shared" si="13"/>
        <v>#DIV/0!</v>
      </c>
      <c r="BG24" s="68">
        <f t="shared" si="14"/>
        <v>0</v>
      </c>
      <c r="BH24" s="67"/>
      <c r="BI24" s="67"/>
      <c r="BJ24" s="67" t="s">
        <v>122</v>
      </c>
      <c r="BK24" s="67"/>
      <c r="BL24" s="68" t="e">
        <f t="shared" si="15"/>
        <v>#DIV/0!</v>
      </c>
      <c r="BM24" s="68">
        <f t="shared" si="16"/>
        <v>0</v>
      </c>
      <c r="BN24" s="67"/>
      <c r="BO24" s="67"/>
      <c r="BP24" s="67" t="s">
        <v>123</v>
      </c>
      <c r="BQ24" s="67"/>
      <c r="BR24" s="68" t="e">
        <f t="shared" si="17"/>
        <v>#DIV/0!</v>
      </c>
      <c r="BS24" s="68">
        <f t="shared" si="18"/>
        <v>0</v>
      </c>
      <c r="BT24" s="67"/>
      <c r="BU24" s="67"/>
      <c r="BV24" s="67" t="s">
        <v>124</v>
      </c>
      <c r="BW24" s="67"/>
      <c r="BX24" s="68" t="e">
        <f t="shared" si="19"/>
        <v>#DIV/0!</v>
      </c>
      <c r="BY24" s="68">
        <f t="shared" si="20"/>
        <v>0</v>
      </c>
      <c r="BZ24" s="67"/>
      <c r="CA24" s="67"/>
      <c r="CB24" s="67" t="s">
        <v>125</v>
      </c>
      <c r="CC24" s="67"/>
      <c r="CD24" s="68">
        <f t="shared" si="21"/>
        <v>0</v>
      </c>
      <c r="CE24" s="68">
        <f t="shared" si="22"/>
        <v>0</v>
      </c>
      <c r="CF24" s="67"/>
      <c r="CG24" s="67"/>
      <c r="CH24" s="67" t="s">
        <v>126</v>
      </c>
      <c r="CI24" s="67"/>
      <c r="CJ24" s="68" t="e">
        <f t="shared" si="23"/>
        <v>#DIV/0!</v>
      </c>
      <c r="CK24" s="68">
        <f t="shared" si="24"/>
        <v>0</v>
      </c>
      <c r="CL24" s="67"/>
      <c r="CM24" s="67"/>
      <c r="CN24" s="58">
        <f t="shared" si="25"/>
        <v>0</v>
      </c>
      <c r="CO24" s="58">
        <f t="shared" si="26"/>
        <v>0</v>
      </c>
      <c r="CP24" s="58">
        <f t="shared" si="27"/>
        <v>0</v>
      </c>
      <c r="CQ24" s="58">
        <f t="shared" si="28"/>
        <v>0</v>
      </c>
      <c r="CR24" s="58">
        <f t="shared" si="29"/>
        <v>0</v>
      </c>
      <c r="CS24" s="58">
        <f t="shared" si="30"/>
        <v>0</v>
      </c>
      <c r="CT24" s="58">
        <f t="shared" si="31"/>
        <v>0</v>
      </c>
      <c r="CU24" s="58">
        <f t="shared" si="32"/>
        <v>0</v>
      </c>
      <c r="CV24" s="58">
        <f t="shared" si="33"/>
        <v>0</v>
      </c>
      <c r="CW24" s="58">
        <f t="shared" si="34"/>
        <v>0</v>
      </c>
      <c r="CX24" s="58">
        <f t="shared" si="35"/>
        <v>0</v>
      </c>
      <c r="CY24" s="58">
        <f t="shared" si="36"/>
        <v>0</v>
      </c>
      <c r="CZ24" s="58">
        <f t="shared" si="37"/>
        <v>0</v>
      </c>
    </row>
    <row r="25" spans="1:104" ht="26" x14ac:dyDescent="0.35">
      <c r="A25" s="137" t="s">
        <v>330</v>
      </c>
      <c r="B25" s="273"/>
      <c r="C25" s="20" t="s">
        <v>697</v>
      </c>
      <c r="D25" s="22" t="s">
        <v>331</v>
      </c>
      <c r="E25" s="22" t="s">
        <v>403</v>
      </c>
      <c r="F25" s="22" t="s">
        <v>359</v>
      </c>
      <c r="G25" s="20">
        <f t="shared" si="0"/>
        <v>1</v>
      </c>
      <c r="H25" s="20"/>
      <c r="I25" s="20"/>
      <c r="J25" s="20"/>
      <c r="K25" s="20"/>
      <c r="L25" s="20"/>
      <c r="M25" s="20"/>
      <c r="N25" s="20"/>
      <c r="O25" s="20"/>
      <c r="P25" s="20"/>
      <c r="Q25" s="20"/>
      <c r="R25" s="20">
        <v>1</v>
      </c>
      <c r="S25" s="20"/>
      <c r="T25" s="67" t="s">
        <v>115</v>
      </c>
      <c r="U25" s="67"/>
      <c r="V25" s="68" t="e">
        <f t="shared" si="1"/>
        <v>#DIV/0!</v>
      </c>
      <c r="W25" s="68">
        <f t="shared" si="2"/>
        <v>0</v>
      </c>
      <c r="X25" s="67"/>
      <c r="Y25" s="67"/>
      <c r="Z25" s="67" t="s">
        <v>116</v>
      </c>
      <c r="AA25" s="67"/>
      <c r="AB25" s="68" t="e">
        <f t="shared" si="3"/>
        <v>#DIV/0!</v>
      </c>
      <c r="AC25" s="68">
        <f t="shared" si="4"/>
        <v>0</v>
      </c>
      <c r="AD25" s="67"/>
      <c r="AE25" s="67"/>
      <c r="AF25" s="67" t="s">
        <v>117</v>
      </c>
      <c r="AG25" s="67"/>
      <c r="AH25" s="68" t="e">
        <f t="shared" si="5"/>
        <v>#DIV/0!</v>
      </c>
      <c r="AI25" s="68">
        <f t="shared" si="6"/>
        <v>0</v>
      </c>
      <c r="AJ25" s="67"/>
      <c r="AK25" s="67"/>
      <c r="AL25" s="67" t="s">
        <v>118</v>
      </c>
      <c r="AM25" s="67"/>
      <c r="AN25" s="68" t="e">
        <f t="shared" si="7"/>
        <v>#DIV/0!</v>
      </c>
      <c r="AO25" s="68">
        <f t="shared" si="8"/>
        <v>0</v>
      </c>
      <c r="AP25" s="67"/>
      <c r="AQ25" s="67"/>
      <c r="AR25" s="67" t="s">
        <v>119</v>
      </c>
      <c r="AS25" s="67"/>
      <c r="AT25" s="68" t="e">
        <f t="shared" si="9"/>
        <v>#DIV/0!</v>
      </c>
      <c r="AU25" s="68">
        <f t="shared" si="10"/>
        <v>0</v>
      </c>
      <c r="AV25" s="67"/>
      <c r="AW25" s="67"/>
      <c r="AX25" s="67" t="s">
        <v>120</v>
      </c>
      <c r="AY25" s="67"/>
      <c r="AZ25" s="68" t="e">
        <f t="shared" si="11"/>
        <v>#DIV/0!</v>
      </c>
      <c r="BA25" s="68">
        <f t="shared" si="12"/>
        <v>0</v>
      </c>
      <c r="BB25" s="67"/>
      <c r="BC25" s="67"/>
      <c r="BD25" s="67" t="s">
        <v>121</v>
      </c>
      <c r="BE25" s="67"/>
      <c r="BF25" s="68" t="e">
        <f t="shared" si="13"/>
        <v>#DIV/0!</v>
      </c>
      <c r="BG25" s="68">
        <f t="shared" si="14"/>
        <v>0</v>
      </c>
      <c r="BH25" s="67"/>
      <c r="BI25" s="67"/>
      <c r="BJ25" s="67" t="s">
        <v>122</v>
      </c>
      <c r="BK25" s="67"/>
      <c r="BL25" s="68" t="e">
        <f t="shared" si="15"/>
        <v>#DIV/0!</v>
      </c>
      <c r="BM25" s="68">
        <f t="shared" si="16"/>
        <v>0</v>
      </c>
      <c r="BN25" s="67"/>
      <c r="BO25" s="67"/>
      <c r="BP25" s="67" t="s">
        <v>123</v>
      </c>
      <c r="BQ25" s="67"/>
      <c r="BR25" s="68" t="e">
        <f t="shared" si="17"/>
        <v>#DIV/0!</v>
      </c>
      <c r="BS25" s="68">
        <f t="shared" si="18"/>
        <v>0</v>
      </c>
      <c r="BT25" s="67"/>
      <c r="BU25" s="67"/>
      <c r="BV25" s="67" t="s">
        <v>124</v>
      </c>
      <c r="BW25" s="67"/>
      <c r="BX25" s="68" t="e">
        <f t="shared" si="19"/>
        <v>#DIV/0!</v>
      </c>
      <c r="BY25" s="68">
        <f t="shared" si="20"/>
        <v>0</v>
      </c>
      <c r="BZ25" s="67"/>
      <c r="CA25" s="67"/>
      <c r="CB25" s="67" t="s">
        <v>125</v>
      </c>
      <c r="CC25" s="67"/>
      <c r="CD25" s="68">
        <f t="shared" si="21"/>
        <v>0</v>
      </c>
      <c r="CE25" s="68">
        <f t="shared" si="22"/>
        <v>0</v>
      </c>
      <c r="CF25" s="67"/>
      <c r="CG25" s="67"/>
      <c r="CH25" s="67" t="s">
        <v>126</v>
      </c>
      <c r="CI25" s="67"/>
      <c r="CJ25" s="68" t="e">
        <f t="shared" si="23"/>
        <v>#DIV/0!</v>
      </c>
      <c r="CK25" s="68">
        <f t="shared" si="24"/>
        <v>0</v>
      </c>
      <c r="CL25" s="67"/>
      <c r="CM25" s="67"/>
      <c r="CN25" s="58">
        <f t="shared" si="25"/>
        <v>0</v>
      </c>
      <c r="CO25" s="58">
        <f t="shared" si="26"/>
        <v>0</v>
      </c>
      <c r="CP25" s="58">
        <f t="shared" si="27"/>
        <v>0</v>
      </c>
      <c r="CQ25" s="58">
        <f t="shared" si="28"/>
        <v>0</v>
      </c>
      <c r="CR25" s="58">
        <f t="shared" si="29"/>
        <v>0</v>
      </c>
      <c r="CS25" s="58">
        <f t="shared" si="30"/>
        <v>0</v>
      </c>
      <c r="CT25" s="58">
        <f t="shared" si="31"/>
        <v>0</v>
      </c>
      <c r="CU25" s="58">
        <f t="shared" si="32"/>
        <v>0</v>
      </c>
      <c r="CV25" s="58">
        <f t="shared" si="33"/>
        <v>0</v>
      </c>
      <c r="CW25" s="58">
        <f t="shared" si="34"/>
        <v>0</v>
      </c>
      <c r="CX25" s="58">
        <f t="shared" si="35"/>
        <v>0</v>
      </c>
      <c r="CY25" s="58">
        <f t="shared" si="36"/>
        <v>0</v>
      </c>
      <c r="CZ25" s="58">
        <f t="shared" si="37"/>
        <v>0</v>
      </c>
    </row>
    <row r="26" spans="1:104" ht="14" x14ac:dyDescent="0.35">
      <c r="A26" s="137" t="s">
        <v>330</v>
      </c>
      <c r="B26" s="274"/>
      <c r="C26" s="20" t="s">
        <v>698</v>
      </c>
      <c r="D26" s="22"/>
      <c r="E26" s="22"/>
      <c r="F26" s="22"/>
      <c r="G26" s="20">
        <f t="shared" si="0"/>
        <v>0</v>
      </c>
      <c r="H26" s="20"/>
      <c r="I26" s="20"/>
      <c r="J26" s="20"/>
      <c r="K26" s="20"/>
      <c r="L26" s="20"/>
      <c r="M26" s="20"/>
      <c r="N26" s="20"/>
      <c r="O26" s="20"/>
      <c r="P26" s="20"/>
      <c r="Q26" s="20"/>
      <c r="R26" s="20"/>
      <c r="S26" s="20"/>
      <c r="T26" s="67" t="s">
        <v>115</v>
      </c>
      <c r="U26" s="67"/>
      <c r="V26" s="68" t="e">
        <f t="shared" si="1"/>
        <v>#DIV/0!</v>
      </c>
      <c r="W26" s="68" t="e">
        <f t="shared" si="2"/>
        <v>#DIV/0!</v>
      </c>
      <c r="X26" s="67"/>
      <c r="Y26" s="67"/>
      <c r="Z26" s="67" t="s">
        <v>116</v>
      </c>
      <c r="AA26" s="67"/>
      <c r="AB26" s="68" t="e">
        <f t="shared" si="3"/>
        <v>#DIV/0!</v>
      </c>
      <c r="AC26" s="68" t="e">
        <f t="shared" si="4"/>
        <v>#DIV/0!</v>
      </c>
      <c r="AD26" s="67"/>
      <c r="AE26" s="67"/>
      <c r="AF26" s="67" t="s">
        <v>117</v>
      </c>
      <c r="AG26" s="67"/>
      <c r="AH26" s="68" t="e">
        <f t="shared" si="5"/>
        <v>#DIV/0!</v>
      </c>
      <c r="AI26" s="68" t="e">
        <f t="shared" si="6"/>
        <v>#DIV/0!</v>
      </c>
      <c r="AJ26" s="67"/>
      <c r="AK26" s="67"/>
      <c r="AL26" s="67" t="s">
        <v>118</v>
      </c>
      <c r="AM26" s="67"/>
      <c r="AN26" s="68" t="e">
        <f t="shared" si="7"/>
        <v>#DIV/0!</v>
      </c>
      <c r="AO26" s="68" t="e">
        <f t="shared" si="8"/>
        <v>#DIV/0!</v>
      </c>
      <c r="AP26" s="67"/>
      <c r="AQ26" s="67"/>
      <c r="AR26" s="67" t="s">
        <v>119</v>
      </c>
      <c r="AS26" s="67"/>
      <c r="AT26" s="68" t="e">
        <f t="shared" si="9"/>
        <v>#DIV/0!</v>
      </c>
      <c r="AU26" s="68" t="e">
        <f t="shared" si="10"/>
        <v>#DIV/0!</v>
      </c>
      <c r="AV26" s="67"/>
      <c r="AW26" s="67"/>
      <c r="AX26" s="67" t="s">
        <v>120</v>
      </c>
      <c r="AY26" s="67"/>
      <c r="AZ26" s="68" t="e">
        <f t="shared" si="11"/>
        <v>#DIV/0!</v>
      </c>
      <c r="BA26" s="68" t="e">
        <f t="shared" si="12"/>
        <v>#DIV/0!</v>
      </c>
      <c r="BB26" s="67"/>
      <c r="BC26" s="67"/>
      <c r="BD26" s="67" t="s">
        <v>121</v>
      </c>
      <c r="BE26" s="67"/>
      <c r="BF26" s="68" t="e">
        <f t="shared" si="13"/>
        <v>#DIV/0!</v>
      </c>
      <c r="BG26" s="68" t="e">
        <f t="shared" si="14"/>
        <v>#DIV/0!</v>
      </c>
      <c r="BH26" s="67"/>
      <c r="BI26" s="67"/>
      <c r="BJ26" s="67" t="s">
        <v>122</v>
      </c>
      <c r="BK26" s="67"/>
      <c r="BL26" s="68" t="e">
        <f t="shared" si="15"/>
        <v>#DIV/0!</v>
      </c>
      <c r="BM26" s="68" t="e">
        <f t="shared" si="16"/>
        <v>#DIV/0!</v>
      </c>
      <c r="BN26" s="67"/>
      <c r="BO26" s="67"/>
      <c r="BP26" s="67" t="s">
        <v>123</v>
      </c>
      <c r="BQ26" s="67"/>
      <c r="BR26" s="68" t="e">
        <f t="shared" si="17"/>
        <v>#DIV/0!</v>
      </c>
      <c r="BS26" s="68" t="e">
        <f t="shared" si="18"/>
        <v>#DIV/0!</v>
      </c>
      <c r="BT26" s="67"/>
      <c r="BU26" s="67"/>
      <c r="BV26" s="67" t="s">
        <v>124</v>
      </c>
      <c r="BW26" s="67"/>
      <c r="BX26" s="68" t="e">
        <f t="shared" si="19"/>
        <v>#DIV/0!</v>
      </c>
      <c r="BY26" s="68" t="e">
        <f t="shared" si="20"/>
        <v>#DIV/0!</v>
      </c>
      <c r="BZ26" s="67"/>
      <c r="CA26" s="67"/>
      <c r="CB26" s="67" t="s">
        <v>125</v>
      </c>
      <c r="CC26" s="67"/>
      <c r="CD26" s="68" t="e">
        <f t="shared" si="21"/>
        <v>#DIV/0!</v>
      </c>
      <c r="CE26" s="68" t="e">
        <f t="shared" si="22"/>
        <v>#DIV/0!</v>
      </c>
      <c r="CF26" s="67"/>
      <c r="CG26" s="67"/>
      <c r="CH26" s="67" t="s">
        <v>126</v>
      </c>
      <c r="CI26" s="67"/>
      <c r="CJ26" s="68" t="e">
        <f t="shared" si="23"/>
        <v>#DIV/0!</v>
      </c>
      <c r="CK26" s="68" t="e">
        <f t="shared" si="24"/>
        <v>#DIV/0!</v>
      </c>
      <c r="CL26" s="67"/>
      <c r="CM26" s="67"/>
      <c r="CN26" s="58">
        <f t="shared" si="25"/>
        <v>0</v>
      </c>
      <c r="CO26" s="58">
        <f t="shared" si="26"/>
        <v>0</v>
      </c>
      <c r="CP26" s="58">
        <f t="shared" si="27"/>
        <v>0</v>
      </c>
      <c r="CQ26" s="58">
        <f t="shared" si="28"/>
        <v>0</v>
      </c>
      <c r="CR26" s="58">
        <f t="shared" si="29"/>
        <v>0</v>
      </c>
      <c r="CS26" s="58">
        <f t="shared" si="30"/>
        <v>0</v>
      </c>
      <c r="CT26" s="58">
        <f t="shared" si="31"/>
        <v>0</v>
      </c>
      <c r="CU26" s="58">
        <f t="shared" si="32"/>
        <v>0</v>
      </c>
      <c r="CV26" s="58">
        <f t="shared" si="33"/>
        <v>0</v>
      </c>
      <c r="CW26" s="58">
        <f t="shared" si="34"/>
        <v>0</v>
      </c>
      <c r="CX26" s="58">
        <f t="shared" si="35"/>
        <v>0</v>
      </c>
      <c r="CY26" s="58">
        <f t="shared" si="36"/>
        <v>0</v>
      </c>
      <c r="CZ26" s="58">
        <f t="shared" si="37"/>
        <v>0</v>
      </c>
    </row>
    <row r="27" spans="1:104" ht="39" x14ac:dyDescent="0.35">
      <c r="A27" s="137" t="s">
        <v>410</v>
      </c>
      <c r="B27" s="272" t="s">
        <v>201</v>
      </c>
      <c r="C27" s="20" t="s">
        <v>699</v>
      </c>
      <c r="D27" s="22" t="s">
        <v>412</v>
      </c>
      <c r="E27" s="22" t="s">
        <v>413</v>
      </c>
      <c r="F27" s="22" t="s">
        <v>414</v>
      </c>
      <c r="G27" s="20">
        <f t="shared" si="0"/>
        <v>1</v>
      </c>
      <c r="H27" s="20"/>
      <c r="I27" s="20"/>
      <c r="J27" s="20"/>
      <c r="K27" s="20"/>
      <c r="L27" s="20"/>
      <c r="M27" s="20"/>
      <c r="N27" s="20"/>
      <c r="O27" s="20"/>
      <c r="P27" s="20"/>
      <c r="Q27" s="20"/>
      <c r="R27" s="20"/>
      <c r="S27" s="20">
        <v>1</v>
      </c>
      <c r="T27" s="67" t="s">
        <v>115</v>
      </c>
      <c r="U27" s="67"/>
      <c r="V27" s="68" t="e">
        <f t="shared" si="1"/>
        <v>#DIV/0!</v>
      </c>
      <c r="W27" s="68">
        <f t="shared" si="2"/>
        <v>0</v>
      </c>
      <c r="X27" s="67"/>
      <c r="Y27" s="67"/>
      <c r="Z27" s="67" t="s">
        <v>116</v>
      </c>
      <c r="AA27" s="67"/>
      <c r="AB27" s="68" t="e">
        <f t="shared" si="3"/>
        <v>#DIV/0!</v>
      </c>
      <c r="AC27" s="68">
        <f t="shared" si="4"/>
        <v>0</v>
      </c>
      <c r="AD27" s="67"/>
      <c r="AE27" s="67"/>
      <c r="AF27" s="67" t="s">
        <v>117</v>
      </c>
      <c r="AG27" s="67"/>
      <c r="AH27" s="68" t="e">
        <f t="shared" si="5"/>
        <v>#DIV/0!</v>
      </c>
      <c r="AI27" s="68">
        <f t="shared" si="6"/>
        <v>0</v>
      </c>
      <c r="AJ27" s="67"/>
      <c r="AK27" s="67"/>
      <c r="AL27" s="67" t="s">
        <v>118</v>
      </c>
      <c r="AM27" s="67"/>
      <c r="AN27" s="68" t="e">
        <f t="shared" si="7"/>
        <v>#DIV/0!</v>
      </c>
      <c r="AO27" s="68">
        <f t="shared" si="8"/>
        <v>0</v>
      </c>
      <c r="AP27" s="67"/>
      <c r="AQ27" s="67"/>
      <c r="AR27" s="67" t="s">
        <v>119</v>
      </c>
      <c r="AS27" s="67"/>
      <c r="AT27" s="68" t="e">
        <f t="shared" si="9"/>
        <v>#DIV/0!</v>
      </c>
      <c r="AU27" s="68">
        <f t="shared" si="10"/>
        <v>0</v>
      </c>
      <c r="AV27" s="67"/>
      <c r="AW27" s="67"/>
      <c r="AX27" s="67" t="s">
        <v>120</v>
      </c>
      <c r="AY27" s="67"/>
      <c r="AZ27" s="68" t="e">
        <f t="shared" si="11"/>
        <v>#DIV/0!</v>
      </c>
      <c r="BA27" s="68">
        <f t="shared" si="12"/>
        <v>0</v>
      </c>
      <c r="BB27" s="67"/>
      <c r="BC27" s="67"/>
      <c r="BD27" s="67" t="s">
        <v>121</v>
      </c>
      <c r="BE27" s="67"/>
      <c r="BF27" s="68" t="e">
        <f t="shared" si="13"/>
        <v>#DIV/0!</v>
      </c>
      <c r="BG27" s="68">
        <f t="shared" si="14"/>
        <v>0</v>
      </c>
      <c r="BH27" s="67"/>
      <c r="BI27" s="67"/>
      <c r="BJ27" s="67" t="s">
        <v>122</v>
      </c>
      <c r="BK27" s="67"/>
      <c r="BL27" s="68" t="e">
        <f t="shared" si="15"/>
        <v>#DIV/0!</v>
      </c>
      <c r="BM27" s="68">
        <f t="shared" si="16"/>
        <v>0</v>
      </c>
      <c r="BN27" s="67"/>
      <c r="BO27" s="67"/>
      <c r="BP27" s="67" t="s">
        <v>123</v>
      </c>
      <c r="BQ27" s="67"/>
      <c r="BR27" s="68" t="e">
        <f t="shared" si="17"/>
        <v>#DIV/0!</v>
      </c>
      <c r="BS27" s="68">
        <f t="shared" si="18"/>
        <v>0</v>
      </c>
      <c r="BT27" s="67"/>
      <c r="BU27" s="67"/>
      <c r="BV27" s="67" t="s">
        <v>124</v>
      </c>
      <c r="BW27" s="67"/>
      <c r="BX27" s="68" t="e">
        <f t="shared" si="19"/>
        <v>#DIV/0!</v>
      </c>
      <c r="BY27" s="68">
        <f t="shared" si="20"/>
        <v>0</v>
      </c>
      <c r="BZ27" s="67"/>
      <c r="CA27" s="67"/>
      <c r="CB27" s="67" t="s">
        <v>125</v>
      </c>
      <c r="CC27" s="67"/>
      <c r="CD27" s="68" t="e">
        <f t="shared" si="21"/>
        <v>#DIV/0!</v>
      </c>
      <c r="CE27" s="68">
        <f t="shared" si="22"/>
        <v>0</v>
      </c>
      <c r="CF27" s="67"/>
      <c r="CG27" s="67"/>
      <c r="CH27" s="67" t="s">
        <v>126</v>
      </c>
      <c r="CI27" s="67"/>
      <c r="CJ27" s="68">
        <f t="shared" si="23"/>
        <v>0</v>
      </c>
      <c r="CK27" s="68">
        <f t="shared" si="24"/>
        <v>0</v>
      </c>
      <c r="CL27" s="67"/>
      <c r="CM27" s="67"/>
      <c r="CN27" s="58">
        <f t="shared" si="25"/>
        <v>0</v>
      </c>
      <c r="CO27" s="58">
        <f t="shared" si="26"/>
        <v>0</v>
      </c>
      <c r="CP27" s="58">
        <f t="shared" si="27"/>
        <v>0</v>
      </c>
      <c r="CQ27" s="58">
        <f t="shared" si="28"/>
        <v>0</v>
      </c>
      <c r="CR27" s="58">
        <f t="shared" si="29"/>
        <v>0</v>
      </c>
      <c r="CS27" s="58">
        <f t="shared" si="30"/>
        <v>0</v>
      </c>
      <c r="CT27" s="58">
        <f t="shared" si="31"/>
        <v>0</v>
      </c>
      <c r="CU27" s="58">
        <f t="shared" si="32"/>
        <v>0</v>
      </c>
      <c r="CV27" s="58">
        <f t="shared" si="33"/>
        <v>0</v>
      </c>
      <c r="CW27" s="58">
        <f t="shared" si="34"/>
        <v>0</v>
      </c>
      <c r="CX27" s="58">
        <f t="shared" si="35"/>
        <v>0</v>
      </c>
      <c r="CY27" s="58">
        <f t="shared" si="36"/>
        <v>0</v>
      </c>
      <c r="CZ27" s="58">
        <f t="shared" si="37"/>
        <v>0</v>
      </c>
    </row>
    <row r="28" spans="1:104" ht="14" x14ac:dyDescent="0.35">
      <c r="A28" s="137" t="s">
        <v>410</v>
      </c>
      <c r="B28" s="273"/>
      <c r="C28" s="20" t="s">
        <v>700</v>
      </c>
      <c r="D28" s="22"/>
      <c r="E28" s="22"/>
      <c r="F28" s="22"/>
      <c r="G28" s="20">
        <f t="shared" si="0"/>
        <v>0</v>
      </c>
      <c r="H28" s="20"/>
      <c r="I28" s="20"/>
      <c r="J28" s="20"/>
      <c r="K28" s="20"/>
      <c r="L28" s="20"/>
      <c r="M28" s="20"/>
      <c r="N28" s="20"/>
      <c r="O28" s="20"/>
      <c r="P28" s="20"/>
      <c r="Q28" s="20"/>
      <c r="R28" s="20"/>
      <c r="S28" s="20"/>
      <c r="T28" s="67" t="s">
        <v>115</v>
      </c>
      <c r="U28" s="67"/>
      <c r="V28" s="68" t="e">
        <f t="shared" si="1"/>
        <v>#DIV/0!</v>
      </c>
      <c r="W28" s="68" t="e">
        <f t="shared" si="2"/>
        <v>#DIV/0!</v>
      </c>
      <c r="X28" s="67"/>
      <c r="Y28" s="67"/>
      <c r="Z28" s="67" t="s">
        <v>116</v>
      </c>
      <c r="AA28" s="67"/>
      <c r="AB28" s="68" t="e">
        <f t="shared" si="3"/>
        <v>#DIV/0!</v>
      </c>
      <c r="AC28" s="68" t="e">
        <f t="shared" si="4"/>
        <v>#DIV/0!</v>
      </c>
      <c r="AD28" s="67"/>
      <c r="AE28" s="67"/>
      <c r="AF28" s="67" t="s">
        <v>117</v>
      </c>
      <c r="AG28" s="67"/>
      <c r="AH28" s="68" t="e">
        <f t="shared" si="5"/>
        <v>#DIV/0!</v>
      </c>
      <c r="AI28" s="68" t="e">
        <f t="shared" si="6"/>
        <v>#DIV/0!</v>
      </c>
      <c r="AJ28" s="67"/>
      <c r="AK28" s="67"/>
      <c r="AL28" s="67" t="s">
        <v>118</v>
      </c>
      <c r="AM28" s="67"/>
      <c r="AN28" s="68" t="e">
        <f t="shared" si="7"/>
        <v>#DIV/0!</v>
      </c>
      <c r="AO28" s="68" t="e">
        <f t="shared" si="8"/>
        <v>#DIV/0!</v>
      </c>
      <c r="AP28" s="67"/>
      <c r="AQ28" s="67"/>
      <c r="AR28" s="67" t="s">
        <v>119</v>
      </c>
      <c r="AS28" s="67"/>
      <c r="AT28" s="68" t="e">
        <f t="shared" si="9"/>
        <v>#DIV/0!</v>
      </c>
      <c r="AU28" s="68" t="e">
        <f t="shared" si="10"/>
        <v>#DIV/0!</v>
      </c>
      <c r="AV28" s="67"/>
      <c r="AW28" s="67"/>
      <c r="AX28" s="67" t="s">
        <v>120</v>
      </c>
      <c r="AY28" s="67"/>
      <c r="AZ28" s="68" t="e">
        <f t="shared" si="11"/>
        <v>#DIV/0!</v>
      </c>
      <c r="BA28" s="68" t="e">
        <f t="shared" si="12"/>
        <v>#DIV/0!</v>
      </c>
      <c r="BB28" s="67"/>
      <c r="BC28" s="67"/>
      <c r="BD28" s="67" t="s">
        <v>121</v>
      </c>
      <c r="BE28" s="67"/>
      <c r="BF28" s="68" t="e">
        <f t="shared" si="13"/>
        <v>#DIV/0!</v>
      </c>
      <c r="BG28" s="68" t="e">
        <f t="shared" si="14"/>
        <v>#DIV/0!</v>
      </c>
      <c r="BH28" s="67"/>
      <c r="BI28" s="67"/>
      <c r="BJ28" s="67" t="s">
        <v>122</v>
      </c>
      <c r="BK28" s="67"/>
      <c r="BL28" s="68" t="e">
        <f t="shared" si="15"/>
        <v>#DIV/0!</v>
      </c>
      <c r="BM28" s="68" t="e">
        <f t="shared" si="16"/>
        <v>#DIV/0!</v>
      </c>
      <c r="BN28" s="67"/>
      <c r="BO28" s="67"/>
      <c r="BP28" s="67" t="s">
        <v>123</v>
      </c>
      <c r="BQ28" s="67"/>
      <c r="BR28" s="68" t="e">
        <f t="shared" si="17"/>
        <v>#DIV/0!</v>
      </c>
      <c r="BS28" s="68" t="e">
        <f t="shared" si="18"/>
        <v>#DIV/0!</v>
      </c>
      <c r="BT28" s="67"/>
      <c r="BU28" s="67"/>
      <c r="BV28" s="67" t="s">
        <v>124</v>
      </c>
      <c r="BW28" s="67"/>
      <c r="BX28" s="68" t="e">
        <f t="shared" si="19"/>
        <v>#DIV/0!</v>
      </c>
      <c r="BY28" s="68" t="e">
        <f t="shared" si="20"/>
        <v>#DIV/0!</v>
      </c>
      <c r="BZ28" s="67"/>
      <c r="CA28" s="67"/>
      <c r="CB28" s="67" t="s">
        <v>125</v>
      </c>
      <c r="CC28" s="67"/>
      <c r="CD28" s="68" t="e">
        <f t="shared" si="21"/>
        <v>#DIV/0!</v>
      </c>
      <c r="CE28" s="68" t="e">
        <f t="shared" si="22"/>
        <v>#DIV/0!</v>
      </c>
      <c r="CF28" s="67"/>
      <c r="CG28" s="67"/>
      <c r="CH28" s="67" t="s">
        <v>126</v>
      </c>
      <c r="CI28" s="67"/>
      <c r="CJ28" s="68" t="e">
        <f t="shared" si="23"/>
        <v>#DIV/0!</v>
      </c>
      <c r="CK28" s="68" t="e">
        <f t="shared" si="24"/>
        <v>#DIV/0!</v>
      </c>
      <c r="CL28" s="67"/>
      <c r="CM28" s="67"/>
      <c r="CN28" s="58">
        <f t="shared" si="25"/>
        <v>0</v>
      </c>
      <c r="CO28" s="58">
        <f t="shared" si="26"/>
        <v>0</v>
      </c>
      <c r="CP28" s="58">
        <f t="shared" si="27"/>
        <v>0</v>
      </c>
      <c r="CQ28" s="58">
        <f t="shared" si="28"/>
        <v>0</v>
      </c>
      <c r="CR28" s="58">
        <f t="shared" si="29"/>
        <v>0</v>
      </c>
      <c r="CS28" s="58">
        <f t="shared" si="30"/>
        <v>0</v>
      </c>
      <c r="CT28" s="58">
        <f t="shared" si="31"/>
        <v>0</v>
      </c>
      <c r="CU28" s="58">
        <f t="shared" si="32"/>
        <v>0</v>
      </c>
      <c r="CV28" s="58">
        <f t="shared" si="33"/>
        <v>0</v>
      </c>
      <c r="CW28" s="58">
        <f t="shared" si="34"/>
        <v>0</v>
      </c>
      <c r="CX28" s="58">
        <f t="shared" si="35"/>
        <v>0</v>
      </c>
      <c r="CY28" s="58">
        <f t="shared" si="36"/>
        <v>0</v>
      </c>
      <c r="CZ28" s="58">
        <f t="shared" si="37"/>
        <v>0</v>
      </c>
    </row>
    <row r="29" spans="1:104" ht="14" x14ac:dyDescent="0.35">
      <c r="A29" s="137" t="s">
        <v>410</v>
      </c>
      <c r="B29" s="273"/>
      <c r="C29" s="20" t="s">
        <v>701</v>
      </c>
      <c r="D29" s="22"/>
      <c r="E29" s="22"/>
      <c r="F29" s="22"/>
      <c r="G29" s="20">
        <f t="shared" si="0"/>
        <v>0</v>
      </c>
      <c r="H29" s="20"/>
      <c r="I29" s="20"/>
      <c r="J29" s="20"/>
      <c r="K29" s="20"/>
      <c r="L29" s="20"/>
      <c r="M29" s="20"/>
      <c r="N29" s="20"/>
      <c r="O29" s="20"/>
      <c r="P29" s="20"/>
      <c r="Q29" s="20"/>
      <c r="R29" s="20"/>
      <c r="S29" s="20"/>
      <c r="T29" s="67" t="s">
        <v>115</v>
      </c>
      <c r="U29" s="67"/>
      <c r="V29" s="68" t="e">
        <f t="shared" si="1"/>
        <v>#DIV/0!</v>
      </c>
      <c r="W29" s="68" t="e">
        <f t="shared" si="2"/>
        <v>#DIV/0!</v>
      </c>
      <c r="X29" s="67"/>
      <c r="Y29" s="67"/>
      <c r="Z29" s="67" t="s">
        <v>116</v>
      </c>
      <c r="AA29" s="67"/>
      <c r="AB29" s="68" t="e">
        <f t="shared" si="3"/>
        <v>#DIV/0!</v>
      </c>
      <c r="AC29" s="68" t="e">
        <f t="shared" si="4"/>
        <v>#DIV/0!</v>
      </c>
      <c r="AD29" s="67"/>
      <c r="AE29" s="67"/>
      <c r="AF29" s="67" t="s">
        <v>117</v>
      </c>
      <c r="AG29" s="67"/>
      <c r="AH29" s="68" t="e">
        <f t="shared" si="5"/>
        <v>#DIV/0!</v>
      </c>
      <c r="AI29" s="68" t="e">
        <f t="shared" si="6"/>
        <v>#DIV/0!</v>
      </c>
      <c r="AJ29" s="67"/>
      <c r="AK29" s="67"/>
      <c r="AL29" s="67" t="s">
        <v>118</v>
      </c>
      <c r="AM29" s="67"/>
      <c r="AN29" s="68" t="e">
        <f t="shared" si="7"/>
        <v>#DIV/0!</v>
      </c>
      <c r="AO29" s="68" t="e">
        <f t="shared" si="8"/>
        <v>#DIV/0!</v>
      </c>
      <c r="AP29" s="67"/>
      <c r="AQ29" s="67"/>
      <c r="AR29" s="67" t="s">
        <v>119</v>
      </c>
      <c r="AS29" s="67"/>
      <c r="AT29" s="68" t="e">
        <f t="shared" si="9"/>
        <v>#DIV/0!</v>
      </c>
      <c r="AU29" s="68" t="e">
        <f t="shared" si="10"/>
        <v>#DIV/0!</v>
      </c>
      <c r="AV29" s="67"/>
      <c r="AW29" s="67"/>
      <c r="AX29" s="67" t="s">
        <v>120</v>
      </c>
      <c r="AY29" s="67"/>
      <c r="AZ29" s="68" t="e">
        <f t="shared" si="11"/>
        <v>#DIV/0!</v>
      </c>
      <c r="BA29" s="68" t="e">
        <f t="shared" si="12"/>
        <v>#DIV/0!</v>
      </c>
      <c r="BB29" s="67"/>
      <c r="BC29" s="67"/>
      <c r="BD29" s="67" t="s">
        <v>121</v>
      </c>
      <c r="BE29" s="67"/>
      <c r="BF29" s="68" t="e">
        <f t="shared" si="13"/>
        <v>#DIV/0!</v>
      </c>
      <c r="BG29" s="68" t="e">
        <f t="shared" si="14"/>
        <v>#DIV/0!</v>
      </c>
      <c r="BH29" s="67"/>
      <c r="BI29" s="67"/>
      <c r="BJ29" s="67" t="s">
        <v>122</v>
      </c>
      <c r="BK29" s="67"/>
      <c r="BL29" s="68" t="e">
        <f t="shared" si="15"/>
        <v>#DIV/0!</v>
      </c>
      <c r="BM29" s="68" t="e">
        <f t="shared" si="16"/>
        <v>#DIV/0!</v>
      </c>
      <c r="BN29" s="67"/>
      <c r="BO29" s="67"/>
      <c r="BP29" s="67" t="s">
        <v>123</v>
      </c>
      <c r="BQ29" s="67"/>
      <c r="BR29" s="68" t="e">
        <f t="shared" si="17"/>
        <v>#DIV/0!</v>
      </c>
      <c r="BS29" s="68" t="e">
        <f t="shared" si="18"/>
        <v>#DIV/0!</v>
      </c>
      <c r="BT29" s="67"/>
      <c r="BU29" s="67"/>
      <c r="BV29" s="67" t="s">
        <v>124</v>
      </c>
      <c r="BW29" s="67"/>
      <c r="BX29" s="68" t="e">
        <f t="shared" si="19"/>
        <v>#DIV/0!</v>
      </c>
      <c r="BY29" s="68" t="e">
        <f t="shared" si="20"/>
        <v>#DIV/0!</v>
      </c>
      <c r="BZ29" s="67"/>
      <c r="CA29" s="67"/>
      <c r="CB29" s="67" t="s">
        <v>125</v>
      </c>
      <c r="CC29" s="67"/>
      <c r="CD29" s="68" t="e">
        <f t="shared" si="21"/>
        <v>#DIV/0!</v>
      </c>
      <c r="CE29" s="68" t="e">
        <f t="shared" si="22"/>
        <v>#DIV/0!</v>
      </c>
      <c r="CF29" s="67"/>
      <c r="CG29" s="67"/>
      <c r="CH29" s="67" t="s">
        <v>126</v>
      </c>
      <c r="CI29" s="67"/>
      <c r="CJ29" s="68" t="e">
        <f t="shared" si="23"/>
        <v>#DIV/0!</v>
      </c>
      <c r="CK29" s="68" t="e">
        <f t="shared" si="24"/>
        <v>#DIV/0!</v>
      </c>
      <c r="CL29" s="67"/>
      <c r="CM29" s="67"/>
      <c r="CN29" s="58">
        <f t="shared" si="25"/>
        <v>0</v>
      </c>
      <c r="CO29" s="58">
        <f t="shared" si="26"/>
        <v>0</v>
      </c>
      <c r="CP29" s="58">
        <f t="shared" si="27"/>
        <v>0</v>
      </c>
      <c r="CQ29" s="58">
        <f t="shared" si="28"/>
        <v>0</v>
      </c>
      <c r="CR29" s="58">
        <f t="shared" si="29"/>
        <v>0</v>
      </c>
      <c r="CS29" s="58">
        <f t="shared" si="30"/>
        <v>0</v>
      </c>
      <c r="CT29" s="58">
        <f t="shared" si="31"/>
        <v>0</v>
      </c>
      <c r="CU29" s="58">
        <f t="shared" si="32"/>
        <v>0</v>
      </c>
      <c r="CV29" s="58">
        <f t="shared" si="33"/>
        <v>0</v>
      </c>
      <c r="CW29" s="58">
        <f t="shared" si="34"/>
        <v>0</v>
      </c>
      <c r="CX29" s="58">
        <f t="shared" si="35"/>
        <v>0</v>
      </c>
      <c r="CY29" s="58">
        <f t="shared" si="36"/>
        <v>0</v>
      </c>
      <c r="CZ29" s="58">
        <f t="shared" si="37"/>
        <v>0</v>
      </c>
    </row>
    <row r="30" spans="1:104" ht="14" x14ac:dyDescent="0.35">
      <c r="A30" s="137" t="s">
        <v>410</v>
      </c>
      <c r="B30" s="273"/>
      <c r="C30" s="20" t="s">
        <v>702</v>
      </c>
      <c r="D30" s="22"/>
      <c r="E30" s="22"/>
      <c r="F30" s="22"/>
      <c r="G30" s="20">
        <f t="shared" si="0"/>
        <v>0</v>
      </c>
      <c r="H30" s="20"/>
      <c r="I30" s="20"/>
      <c r="J30" s="20"/>
      <c r="K30" s="20"/>
      <c r="L30" s="20"/>
      <c r="M30" s="20"/>
      <c r="N30" s="20"/>
      <c r="O30" s="20"/>
      <c r="P30" s="20"/>
      <c r="Q30" s="20"/>
      <c r="R30" s="20"/>
      <c r="S30" s="20"/>
      <c r="T30" s="67" t="s">
        <v>115</v>
      </c>
      <c r="U30" s="67"/>
      <c r="V30" s="68" t="e">
        <f t="shared" si="1"/>
        <v>#DIV/0!</v>
      </c>
      <c r="W30" s="68" t="e">
        <f t="shared" si="2"/>
        <v>#DIV/0!</v>
      </c>
      <c r="X30" s="67"/>
      <c r="Y30" s="67"/>
      <c r="Z30" s="67" t="s">
        <v>116</v>
      </c>
      <c r="AA30" s="67"/>
      <c r="AB30" s="68" t="e">
        <f t="shared" si="3"/>
        <v>#DIV/0!</v>
      </c>
      <c r="AC30" s="68" t="e">
        <f t="shared" si="4"/>
        <v>#DIV/0!</v>
      </c>
      <c r="AD30" s="67"/>
      <c r="AE30" s="67"/>
      <c r="AF30" s="67" t="s">
        <v>117</v>
      </c>
      <c r="AG30" s="67"/>
      <c r="AH30" s="68" t="e">
        <f t="shared" si="5"/>
        <v>#DIV/0!</v>
      </c>
      <c r="AI30" s="68" t="e">
        <f t="shared" si="6"/>
        <v>#DIV/0!</v>
      </c>
      <c r="AJ30" s="67"/>
      <c r="AK30" s="67"/>
      <c r="AL30" s="67" t="s">
        <v>118</v>
      </c>
      <c r="AM30" s="67"/>
      <c r="AN30" s="68" t="e">
        <f t="shared" si="7"/>
        <v>#DIV/0!</v>
      </c>
      <c r="AO30" s="68" t="e">
        <f t="shared" si="8"/>
        <v>#DIV/0!</v>
      </c>
      <c r="AP30" s="67"/>
      <c r="AQ30" s="67"/>
      <c r="AR30" s="67" t="s">
        <v>119</v>
      </c>
      <c r="AS30" s="67"/>
      <c r="AT30" s="68" t="e">
        <f t="shared" si="9"/>
        <v>#DIV/0!</v>
      </c>
      <c r="AU30" s="68" t="e">
        <f t="shared" si="10"/>
        <v>#DIV/0!</v>
      </c>
      <c r="AV30" s="67"/>
      <c r="AW30" s="67"/>
      <c r="AX30" s="67" t="s">
        <v>120</v>
      </c>
      <c r="AY30" s="67"/>
      <c r="AZ30" s="68" t="e">
        <f t="shared" si="11"/>
        <v>#DIV/0!</v>
      </c>
      <c r="BA30" s="68" t="e">
        <f t="shared" si="12"/>
        <v>#DIV/0!</v>
      </c>
      <c r="BB30" s="67"/>
      <c r="BC30" s="67"/>
      <c r="BD30" s="67" t="s">
        <v>121</v>
      </c>
      <c r="BE30" s="67"/>
      <c r="BF30" s="68" t="e">
        <f t="shared" si="13"/>
        <v>#DIV/0!</v>
      </c>
      <c r="BG30" s="68" t="e">
        <f t="shared" si="14"/>
        <v>#DIV/0!</v>
      </c>
      <c r="BH30" s="67"/>
      <c r="BI30" s="67"/>
      <c r="BJ30" s="67" t="s">
        <v>122</v>
      </c>
      <c r="BK30" s="67"/>
      <c r="BL30" s="68" t="e">
        <f t="shared" si="15"/>
        <v>#DIV/0!</v>
      </c>
      <c r="BM30" s="68" t="e">
        <f t="shared" si="16"/>
        <v>#DIV/0!</v>
      </c>
      <c r="BN30" s="67"/>
      <c r="BO30" s="67"/>
      <c r="BP30" s="67" t="s">
        <v>123</v>
      </c>
      <c r="BQ30" s="67"/>
      <c r="BR30" s="68" t="e">
        <f t="shared" si="17"/>
        <v>#DIV/0!</v>
      </c>
      <c r="BS30" s="68" t="e">
        <f t="shared" si="18"/>
        <v>#DIV/0!</v>
      </c>
      <c r="BT30" s="67"/>
      <c r="BU30" s="67"/>
      <c r="BV30" s="67" t="s">
        <v>124</v>
      </c>
      <c r="BW30" s="67"/>
      <c r="BX30" s="68" t="e">
        <f t="shared" si="19"/>
        <v>#DIV/0!</v>
      </c>
      <c r="BY30" s="68" t="e">
        <f t="shared" si="20"/>
        <v>#DIV/0!</v>
      </c>
      <c r="BZ30" s="67"/>
      <c r="CA30" s="67"/>
      <c r="CB30" s="67" t="s">
        <v>125</v>
      </c>
      <c r="CC30" s="67"/>
      <c r="CD30" s="68" t="e">
        <f t="shared" si="21"/>
        <v>#DIV/0!</v>
      </c>
      <c r="CE30" s="68" t="e">
        <f t="shared" si="22"/>
        <v>#DIV/0!</v>
      </c>
      <c r="CF30" s="67"/>
      <c r="CG30" s="67"/>
      <c r="CH30" s="67" t="s">
        <v>126</v>
      </c>
      <c r="CI30" s="67"/>
      <c r="CJ30" s="68" t="e">
        <f t="shared" si="23"/>
        <v>#DIV/0!</v>
      </c>
      <c r="CK30" s="68" t="e">
        <f t="shared" si="24"/>
        <v>#DIV/0!</v>
      </c>
      <c r="CL30" s="67"/>
      <c r="CM30" s="67"/>
      <c r="CN30" s="58">
        <f t="shared" si="25"/>
        <v>0</v>
      </c>
      <c r="CO30" s="58">
        <f t="shared" si="26"/>
        <v>0</v>
      </c>
      <c r="CP30" s="58">
        <f t="shared" si="27"/>
        <v>0</v>
      </c>
      <c r="CQ30" s="58">
        <f t="shared" si="28"/>
        <v>0</v>
      </c>
      <c r="CR30" s="58">
        <f t="shared" si="29"/>
        <v>0</v>
      </c>
      <c r="CS30" s="58">
        <f t="shared" si="30"/>
        <v>0</v>
      </c>
      <c r="CT30" s="58">
        <f t="shared" si="31"/>
        <v>0</v>
      </c>
      <c r="CU30" s="58">
        <f t="shared" si="32"/>
        <v>0</v>
      </c>
      <c r="CV30" s="58">
        <f t="shared" si="33"/>
        <v>0</v>
      </c>
      <c r="CW30" s="58">
        <f t="shared" si="34"/>
        <v>0</v>
      </c>
      <c r="CX30" s="58">
        <f t="shared" si="35"/>
        <v>0</v>
      </c>
      <c r="CY30" s="58">
        <f t="shared" si="36"/>
        <v>0</v>
      </c>
      <c r="CZ30" s="58">
        <f t="shared" si="37"/>
        <v>0</v>
      </c>
    </row>
    <row r="31" spans="1:104" ht="14" x14ac:dyDescent="0.35">
      <c r="A31" s="137" t="s">
        <v>410</v>
      </c>
      <c r="B31" s="274"/>
      <c r="C31" s="20" t="s">
        <v>703</v>
      </c>
      <c r="D31" s="22"/>
      <c r="E31" s="22"/>
      <c r="F31" s="22"/>
      <c r="G31" s="20">
        <f t="shared" si="0"/>
        <v>0</v>
      </c>
      <c r="H31" s="20"/>
      <c r="I31" s="20"/>
      <c r="J31" s="20"/>
      <c r="K31" s="20"/>
      <c r="L31" s="20"/>
      <c r="M31" s="20"/>
      <c r="N31" s="20"/>
      <c r="O31" s="20"/>
      <c r="P31" s="20"/>
      <c r="Q31" s="20"/>
      <c r="R31" s="20"/>
      <c r="S31" s="20"/>
      <c r="T31" s="67" t="s">
        <v>115</v>
      </c>
      <c r="U31" s="67"/>
      <c r="V31" s="68" t="e">
        <f t="shared" si="1"/>
        <v>#DIV/0!</v>
      </c>
      <c r="W31" s="68" t="e">
        <f t="shared" si="2"/>
        <v>#DIV/0!</v>
      </c>
      <c r="X31" s="67"/>
      <c r="Y31" s="67"/>
      <c r="Z31" s="67" t="s">
        <v>116</v>
      </c>
      <c r="AA31" s="67"/>
      <c r="AB31" s="68" t="e">
        <f t="shared" si="3"/>
        <v>#DIV/0!</v>
      </c>
      <c r="AC31" s="68" t="e">
        <f t="shared" si="4"/>
        <v>#DIV/0!</v>
      </c>
      <c r="AD31" s="67"/>
      <c r="AE31" s="67"/>
      <c r="AF31" s="67" t="s">
        <v>117</v>
      </c>
      <c r="AG31" s="67"/>
      <c r="AH31" s="68" t="e">
        <f t="shared" si="5"/>
        <v>#DIV/0!</v>
      </c>
      <c r="AI31" s="68" t="e">
        <f t="shared" si="6"/>
        <v>#DIV/0!</v>
      </c>
      <c r="AJ31" s="67"/>
      <c r="AK31" s="67"/>
      <c r="AL31" s="67" t="s">
        <v>118</v>
      </c>
      <c r="AM31" s="67"/>
      <c r="AN31" s="68" t="e">
        <f t="shared" si="7"/>
        <v>#DIV/0!</v>
      </c>
      <c r="AO31" s="68" t="e">
        <f t="shared" si="8"/>
        <v>#DIV/0!</v>
      </c>
      <c r="AP31" s="67"/>
      <c r="AQ31" s="67"/>
      <c r="AR31" s="67" t="s">
        <v>119</v>
      </c>
      <c r="AS31" s="67"/>
      <c r="AT31" s="68" t="e">
        <f t="shared" si="9"/>
        <v>#DIV/0!</v>
      </c>
      <c r="AU31" s="68" t="e">
        <f t="shared" si="10"/>
        <v>#DIV/0!</v>
      </c>
      <c r="AV31" s="67"/>
      <c r="AW31" s="67"/>
      <c r="AX31" s="67" t="s">
        <v>120</v>
      </c>
      <c r="AY31" s="67"/>
      <c r="AZ31" s="68" t="e">
        <f t="shared" si="11"/>
        <v>#DIV/0!</v>
      </c>
      <c r="BA31" s="68" t="e">
        <f t="shared" si="12"/>
        <v>#DIV/0!</v>
      </c>
      <c r="BB31" s="67"/>
      <c r="BC31" s="67"/>
      <c r="BD31" s="67" t="s">
        <v>121</v>
      </c>
      <c r="BE31" s="67"/>
      <c r="BF31" s="68" t="e">
        <f t="shared" si="13"/>
        <v>#DIV/0!</v>
      </c>
      <c r="BG31" s="68" t="e">
        <f t="shared" si="14"/>
        <v>#DIV/0!</v>
      </c>
      <c r="BH31" s="67"/>
      <c r="BI31" s="67"/>
      <c r="BJ31" s="67" t="s">
        <v>122</v>
      </c>
      <c r="BK31" s="67"/>
      <c r="BL31" s="68" t="e">
        <f t="shared" si="15"/>
        <v>#DIV/0!</v>
      </c>
      <c r="BM31" s="68" t="e">
        <f t="shared" si="16"/>
        <v>#DIV/0!</v>
      </c>
      <c r="BN31" s="67"/>
      <c r="BO31" s="67"/>
      <c r="BP31" s="67" t="s">
        <v>123</v>
      </c>
      <c r="BQ31" s="67"/>
      <c r="BR31" s="68" t="e">
        <f t="shared" si="17"/>
        <v>#DIV/0!</v>
      </c>
      <c r="BS31" s="68" t="e">
        <f t="shared" si="18"/>
        <v>#DIV/0!</v>
      </c>
      <c r="BT31" s="67"/>
      <c r="BU31" s="67"/>
      <c r="BV31" s="67" t="s">
        <v>124</v>
      </c>
      <c r="BW31" s="67"/>
      <c r="BX31" s="68" t="e">
        <f t="shared" si="19"/>
        <v>#DIV/0!</v>
      </c>
      <c r="BY31" s="68" t="e">
        <f t="shared" si="20"/>
        <v>#DIV/0!</v>
      </c>
      <c r="BZ31" s="67"/>
      <c r="CA31" s="67"/>
      <c r="CB31" s="67" t="s">
        <v>125</v>
      </c>
      <c r="CC31" s="67"/>
      <c r="CD31" s="68" t="e">
        <f t="shared" si="21"/>
        <v>#DIV/0!</v>
      </c>
      <c r="CE31" s="68" t="e">
        <f t="shared" si="22"/>
        <v>#DIV/0!</v>
      </c>
      <c r="CF31" s="67"/>
      <c r="CG31" s="67"/>
      <c r="CH31" s="67" t="s">
        <v>126</v>
      </c>
      <c r="CI31" s="67"/>
      <c r="CJ31" s="68" t="e">
        <f t="shared" si="23"/>
        <v>#DIV/0!</v>
      </c>
      <c r="CK31" s="68" t="e">
        <f t="shared" si="24"/>
        <v>#DIV/0!</v>
      </c>
      <c r="CL31" s="67"/>
      <c r="CM31" s="67"/>
      <c r="CN31" s="58">
        <f t="shared" si="25"/>
        <v>0</v>
      </c>
      <c r="CO31" s="58">
        <f t="shared" si="26"/>
        <v>0</v>
      </c>
      <c r="CP31" s="58">
        <f t="shared" si="27"/>
        <v>0</v>
      </c>
      <c r="CQ31" s="58">
        <f t="shared" si="28"/>
        <v>0</v>
      </c>
      <c r="CR31" s="58">
        <f t="shared" si="29"/>
        <v>0</v>
      </c>
      <c r="CS31" s="58">
        <f t="shared" si="30"/>
        <v>0</v>
      </c>
      <c r="CT31" s="58">
        <f t="shared" si="31"/>
        <v>0</v>
      </c>
      <c r="CU31" s="58">
        <f t="shared" si="32"/>
        <v>0</v>
      </c>
      <c r="CV31" s="58">
        <f t="shared" si="33"/>
        <v>0</v>
      </c>
      <c r="CW31" s="58">
        <f t="shared" si="34"/>
        <v>0</v>
      </c>
      <c r="CX31" s="58">
        <f t="shared" si="35"/>
        <v>0</v>
      </c>
      <c r="CY31" s="58">
        <f t="shared" si="36"/>
        <v>0</v>
      </c>
      <c r="CZ31" s="58">
        <f t="shared" si="37"/>
        <v>0</v>
      </c>
    </row>
    <row r="32" spans="1:104" ht="117" x14ac:dyDescent="0.35">
      <c r="A32" s="137" t="s">
        <v>492</v>
      </c>
      <c r="B32" s="272" t="s">
        <v>201</v>
      </c>
      <c r="C32" s="20" t="s">
        <v>704</v>
      </c>
      <c r="D32" s="22" t="s">
        <v>494</v>
      </c>
      <c r="E32" s="22" t="s">
        <v>495</v>
      </c>
      <c r="F32" s="22" t="s">
        <v>496</v>
      </c>
      <c r="G32" s="20">
        <f t="shared" si="0"/>
        <v>3</v>
      </c>
      <c r="H32" s="20">
        <v>1</v>
      </c>
      <c r="I32" s="20"/>
      <c r="J32" s="20"/>
      <c r="K32" s="20"/>
      <c r="L32" s="20">
        <v>1</v>
      </c>
      <c r="M32" s="20"/>
      <c r="N32" s="20"/>
      <c r="O32" s="20"/>
      <c r="P32" s="20">
        <v>1</v>
      </c>
      <c r="Q32" s="20"/>
      <c r="R32" s="20"/>
      <c r="S32" s="20"/>
      <c r="T32" s="67" t="s">
        <v>115</v>
      </c>
      <c r="U32" s="67"/>
      <c r="V32" s="68">
        <f t="shared" si="1"/>
        <v>0</v>
      </c>
      <c r="W32" s="68">
        <f t="shared" si="2"/>
        <v>0</v>
      </c>
      <c r="X32" s="67"/>
      <c r="Y32" s="67"/>
      <c r="Z32" s="67" t="s">
        <v>116</v>
      </c>
      <c r="AA32" s="67"/>
      <c r="AB32" s="68" t="e">
        <f t="shared" si="3"/>
        <v>#DIV/0!</v>
      </c>
      <c r="AC32" s="68">
        <f t="shared" si="4"/>
        <v>0</v>
      </c>
      <c r="AD32" s="67"/>
      <c r="AE32" s="67"/>
      <c r="AF32" s="67" t="s">
        <v>117</v>
      </c>
      <c r="AG32" s="67"/>
      <c r="AH32" s="68" t="e">
        <f t="shared" si="5"/>
        <v>#DIV/0!</v>
      </c>
      <c r="AI32" s="68">
        <f t="shared" si="6"/>
        <v>0</v>
      </c>
      <c r="AJ32" s="67"/>
      <c r="AK32" s="67"/>
      <c r="AL32" s="67" t="s">
        <v>118</v>
      </c>
      <c r="AM32" s="67"/>
      <c r="AN32" s="68" t="e">
        <f t="shared" si="7"/>
        <v>#DIV/0!</v>
      </c>
      <c r="AO32" s="68">
        <f t="shared" si="8"/>
        <v>0</v>
      </c>
      <c r="AP32" s="67"/>
      <c r="AQ32" s="67"/>
      <c r="AR32" s="67" t="s">
        <v>119</v>
      </c>
      <c r="AS32" s="67"/>
      <c r="AT32" s="68">
        <f t="shared" si="9"/>
        <v>0</v>
      </c>
      <c r="AU32" s="68">
        <f t="shared" si="10"/>
        <v>0</v>
      </c>
      <c r="AV32" s="67"/>
      <c r="AW32" s="67"/>
      <c r="AX32" s="67" t="s">
        <v>120</v>
      </c>
      <c r="AY32" s="67"/>
      <c r="AZ32" s="68" t="e">
        <f t="shared" si="11"/>
        <v>#DIV/0!</v>
      </c>
      <c r="BA32" s="68">
        <f t="shared" si="12"/>
        <v>0</v>
      </c>
      <c r="BB32" s="67"/>
      <c r="BC32" s="67"/>
      <c r="BD32" s="67" t="s">
        <v>121</v>
      </c>
      <c r="BE32" s="67"/>
      <c r="BF32" s="68" t="e">
        <f t="shared" si="13"/>
        <v>#DIV/0!</v>
      </c>
      <c r="BG32" s="68">
        <f t="shared" si="14"/>
        <v>0</v>
      </c>
      <c r="BH32" s="67"/>
      <c r="BI32" s="67"/>
      <c r="BJ32" s="67" t="s">
        <v>122</v>
      </c>
      <c r="BK32" s="67"/>
      <c r="BL32" s="68" t="e">
        <f t="shared" si="15"/>
        <v>#DIV/0!</v>
      </c>
      <c r="BM32" s="68">
        <f t="shared" si="16"/>
        <v>0</v>
      </c>
      <c r="BN32" s="67"/>
      <c r="BO32" s="67"/>
      <c r="BP32" s="67" t="s">
        <v>123</v>
      </c>
      <c r="BQ32" s="67"/>
      <c r="BR32" s="68">
        <f t="shared" si="17"/>
        <v>0</v>
      </c>
      <c r="BS32" s="68">
        <f t="shared" si="18"/>
        <v>0</v>
      </c>
      <c r="BT32" s="67"/>
      <c r="BU32" s="67"/>
      <c r="BV32" s="67" t="s">
        <v>124</v>
      </c>
      <c r="BW32" s="67"/>
      <c r="BX32" s="68" t="e">
        <f t="shared" si="19"/>
        <v>#DIV/0!</v>
      </c>
      <c r="BY32" s="68">
        <f t="shared" si="20"/>
        <v>0</v>
      </c>
      <c r="BZ32" s="67"/>
      <c r="CA32" s="67"/>
      <c r="CB32" s="67" t="s">
        <v>125</v>
      </c>
      <c r="CC32" s="67"/>
      <c r="CD32" s="68" t="e">
        <f t="shared" si="21"/>
        <v>#DIV/0!</v>
      </c>
      <c r="CE32" s="68">
        <f t="shared" si="22"/>
        <v>0</v>
      </c>
      <c r="CF32" s="67"/>
      <c r="CG32" s="67"/>
      <c r="CH32" s="67" t="s">
        <v>126</v>
      </c>
      <c r="CI32" s="67"/>
      <c r="CJ32" s="68" t="e">
        <f t="shared" si="23"/>
        <v>#DIV/0!</v>
      </c>
      <c r="CK32" s="68">
        <f t="shared" si="24"/>
        <v>0</v>
      </c>
      <c r="CL32" s="67"/>
      <c r="CM32" s="67"/>
      <c r="CN32" s="58">
        <f t="shared" si="25"/>
        <v>0</v>
      </c>
      <c r="CO32" s="58">
        <f t="shared" si="26"/>
        <v>0</v>
      </c>
      <c r="CP32" s="58">
        <f t="shared" si="27"/>
        <v>0</v>
      </c>
      <c r="CQ32" s="58">
        <f t="shared" si="28"/>
        <v>0</v>
      </c>
      <c r="CR32" s="58">
        <f t="shared" si="29"/>
        <v>0</v>
      </c>
      <c r="CS32" s="58">
        <f t="shared" si="30"/>
        <v>0</v>
      </c>
      <c r="CT32" s="58">
        <f t="shared" si="31"/>
        <v>0</v>
      </c>
      <c r="CU32" s="58">
        <f t="shared" si="32"/>
        <v>0</v>
      </c>
      <c r="CV32" s="58">
        <f t="shared" si="33"/>
        <v>0</v>
      </c>
      <c r="CW32" s="58">
        <f t="shared" si="34"/>
        <v>0</v>
      </c>
      <c r="CX32" s="58">
        <f t="shared" si="35"/>
        <v>0</v>
      </c>
      <c r="CY32" s="58">
        <f t="shared" si="36"/>
        <v>0</v>
      </c>
      <c r="CZ32" s="58">
        <f t="shared" si="37"/>
        <v>0</v>
      </c>
    </row>
    <row r="33" spans="1:104" ht="117" x14ac:dyDescent="0.35">
      <c r="A33" s="137" t="s">
        <v>492</v>
      </c>
      <c r="B33" s="273"/>
      <c r="C33" s="20" t="s">
        <v>705</v>
      </c>
      <c r="D33" s="22" t="s">
        <v>494</v>
      </c>
      <c r="E33" s="22" t="s">
        <v>497</v>
      </c>
      <c r="F33" s="22" t="s">
        <v>498</v>
      </c>
      <c r="G33" s="20">
        <f t="shared" si="0"/>
        <v>1</v>
      </c>
      <c r="H33" s="20"/>
      <c r="I33" s="20"/>
      <c r="J33" s="20"/>
      <c r="K33" s="20"/>
      <c r="L33" s="20"/>
      <c r="M33" s="20"/>
      <c r="N33" s="20"/>
      <c r="O33" s="20"/>
      <c r="P33" s="20"/>
      <c r="Q33" s="20"/>
      <c r="R33" s="20"/>
      <c r="S33" s="20">
        <v>1</v>
      </c>
      <c r="T33" s="67" t="s">
        <v>115</v>
      </c>
      <c r="U33" s="67"/>
      <c r="V33" s="68" t="e">
        <f t="shared" si="1"/>
        <v>#DIV/0!</v>
      </c>
      <c r="W33" s="68">
        <f t="shared" si="2"/>
        <v>0</v>
      </c>
      <c r="X33" s="67"/>
      <c r="Y33" s="67"/>
      <c r="Z33" s="67" t="s">
        <v>116</v>
      </c>
      <c r="AA33" s="67"/>
      <c r="AB33" s="68" t="e">
        <f t="shared" si="3"/>
        <v>#DIV/0!</v>
      </c>
      <c r="AC33" s="68">
        <f t="shared" si="4"/>
        <v>0</v>
      </c>
      <c r="AD33" s="67"/>
      <c r="AE33" s="67"/>
      <c r="AF33" s="67" t="s">
        <v>117</v>
      </c>
      <c r="AG33" s="67"/>
      <c r="AH33" s="68" t="e">
        <f t="shared" si="5"/>
        <v>#DIV/0!</v>
      </c>
      <c r="AI33" s="68">
        <f t="shared" si="6"/>
        <v>0</v>
      </c>
      <c r="AJ33" s="67"/>
      <c r="AK33" s="67"/>
      <c r="AL33" s="67" t="s">
        <v>118</v>
      </c>
      <c r="AM33" s="67"/>
      <c r="AN33" s="68" t="e">
        <f t="shared" si="7"/>
        <v>#DIV/0!</v>
      </c>
      <c r="AO33" s="68">
        <f t="shared" si="8"/>
        <v>0</v>
      </c>
      <c r="AP33" s="67"/>
      <c r="AQ33" s="67"/>
      <c r="AR33" s="67" t="s">
        <v>119</v>
      </c>
      <c r="AS33" s="67"/>
      <c r="AT33" s="68" t="e">
        <f t="shared" si="9"/>
        <v>#DIV/0!</v>
      </c>
      <c r="AU33" s="68">
        <f t="shared" si="10"/>
        <v>0</v>
      </c>
      <c r="AV33" s="67"/>
      <c r="AW33" s="67"/>
      <c r="AX33" s="67" t="s">
        <v>120</v>
      </c>
      <c r="AY33" s="67"/>
      <c r="AZ33" s="68" t="e">
        <f t="shared" si="11"/>
        <v>#DIV/0!</v>
      </c>
      <c r="BA33" s="68">
        <f t="shared" si="12"/>
        <v>0</v>
      </c>
      <c r="BB33" s="67"/>
      <c r="BC33" s="67"/>
      <c r="BD33" s="67" t="s">
        <v>121</v>
      </c>
      <c r="BE33" s="67"/>
      <c r="BF33" s="68" t="e">
        <f t="shared" si="13"/>
        <v>#DIV/0!</v>
      </c>
      <c r="BG33" s="68">
        <f t="shared" si="14"/>
        <v>0</v>
      </c>
      <c r="BH33" s="67"/>
      <c r="BI33" s="67"/>
      <c r="BJ33" s="67" t="s">
        <v>122</v>
      </c>
      <c r="BK33" s="67"/>
      <c r="BL33" s="68" t="e">
        <f t="shared" si="15"/>
        <v>#DIV/0!</v>
      </c>
      <c r="BM33" s="68">
        <f t="shared" si="16"/>
        <v>0</v>
      </c>
      <c r="BN33" s="67"/>
      <c r="BO33" s="67"/>
      <c r="BP33" s="67" t="s">
        <v>123</v>
      </c>
      <c r="BQ33" s="67"/>
      <c r="BR33" s="68" t="e">
        <f t="shared" si="17"/>
        <v>#DIV/0!</v>
      </c>
      <c r="BS33" s="68">
        <f t="shared" si="18"/>
        <v>0</v>
      </c>
      <c r="BT33" s="67"/>
      <c r="BU33" s="67"/>
      <c r="BV33" s="67" t="s">
        <v>124</v>
      </c>
      <c r="BW33" s="67"/>
      <c r="BX33" s="68" t="e">
        <f t="shared" si="19"/>
        <v>#DIV/0!</v>
      </c>
      <c r="BY33" s="68">
        <f t="shared" si="20"/>
        <v>0</v>
      </c>
      <c r="BZ33" s="67"/>
      <c r="CA33" s="67"/>
      <c r="CB33" s="67" t="s">
        <v>125</v>
      </c>
      <c r="CC33" s="67"/>
      <c r="CD33" s="68" t="e">
        <f t="shared" si="21"/>
        <v>#DIV/0!</v>
      </c>
      <c r="CE33" s="68">
        <f t="shared" si="22"/>
        <v>0</v>
      </c>
      <c r="CF33" s="67"/>
      <c r="CG33" s="67"/>
      <c r="CH33" s="67" t="s">
        <v>126</v>
      </c>
      <c r="CI33" s="67"/>
      <c r="CJ33" s="68">
        <f t="shared" si="23"/>
        <v>0</v>
      </c>
      <c r="CK33" s="68">
        <f t="shared" si="24"/>
        <v>0</v>
      </c>
      <c r="CL33" s="67"/>
      <c r="CM33" s="67"/>
      <c r="CN33" s="58">
        <f t="shared" si="25"/>
        <v>0</v>
      </c>
      <c r="CO33" s="58">
        <f t="shared" si="26"/>
        <v>0</v>
      </c>
      <c r="CP33" s="58">
        <f t="shared" si="27"/>
        <v>0</v>
      </c>
      <c r="CQ33" s="58">
        <f t="shared" si="28"/>
        <v>0</v>
      </c>
      <c r="CR33" s="58">
        <f t="shared" si="29"/>
        <v>0</v>
      </c>
      <c r="CS33" s="58">
        <f t="shared" si="30"/>
        <v>0</v>
      </c>
      <c r="CT33" s="58">
        <f t="shared" si="31"/>
        <v>0</v>
      </c>
      <c r="CU33" s="58">
        <f t="shared" si="32"/>
        <v>0</v>
      </c>
      <c r="CV33" s="58">
        <f t="shared" si="33"/>
        <v>0</v>
      </c>
      <c r="CW33" s="58">
        <f t="shared" si="34"/>
        <v>0</v>
      </c>
      <c r="CX33" s="58">
        <f t="shared" si="35"/>
        <v>0</v>
      </c>
      <c r="CY33" s="58">
        <f t="shared" si="36"/>
        <v>0</v>
      </c>
      <c r="CZ33" s="58">
        <f t="shared" si="37"/>
        <v>0</v>
      </c>
    </row>
    <row r="34" spans="1:104" ht="14" x14ac:dyDescent="0.35">
      <c r="A34" s="137" t="s">
        <v>492</v>
      </c>
      <c r="B34" s="273"/>
      <c r="C34" s="20" t="s">
        <v>706</v>
      </c>
      <c r="D34" s="22"/>
      <c r="E34" s="22"/>
      <c r="F34" s="22"/>
      <c r="G34" s="20">
        <f t="shared" si="0"/>
        <v>0</v>
      </c>
      <c r="H34" s="20"/>
      <c r="I34" s="20"/>
      <c r="J34" s="20"/>
      <c r="K34" s="20"/>
      <c r="L34" s="20"/>
      <c r="M34" s="20"/>
      <c r="N34" s="20"/>
      <c r="O34" s="20"/>
      <c r="P34" s="20"/>
      <c r="Q34" s="20"/>
      <c r="R34" s="20"/>
      <c r="S34" s="20"/>
      <c r="T34" s="67" t="s">
        <v>115</v>
      </c>
      <c r="U34" s="67"/>
      <c r="V34" s="68" t="e">
        <f t="shared" si="1"/>
        <v>#DIV/0!</v>
      </c>
      <c r="W34" s="68" t="e">
        <f t="shared" si="2"/>
        <v>#DIV/0!</v>
      </c>
      <c r="X34" s="67"/>
      <c r="Y34" s="67"/>
      <c r="Z34" s="67" t="s">
        <v>116</v>
      </c>
      <c r="AA34" s="67"/>
      <c r="AB34" s="68" t="e">
        <f t="shared" si="3"/>
        <v>#DIV/0!</v>
      </c>
      <c r="AC34" s="68" t="e">
        <f t="shared" si="4"/>
        <v>#DIV/0!</v>
      </c>
      <c r="AD34" s="67"/>
      <c r="AE34" s="67"/>
      <c r="AF34" s="67" t="s">
        <v>117</v>
      </c>
      <c r="AG34" s="67"/>
      <c r="AH34" s="68" t="e">
        <f t="shared" si="5"/>
        <v>#DIV/0!</v>
      </c>
      <c r="AI34" s="68" t="e">
        <f t="shared" si="6"/>
        <v>#DIV/0!</v>
      </c>
      <c r="AJ34" s="67"/>
      <c r="AK34" s="67"/>
      <c r="AL34" s="67" t="s">
        <v>118</v>
      </c>
      <c r="AM34" s="67"/>
      <c r="AN34" s="68" t="e">
        <f t="shared" si="7"/>
        <v>#DIV/0!</v>
      </c>
      <c r="AO34" s="68" t="e">
        <f t="shared" si="8"/>
        <v>#DIV/0!</v>
      </c>
      <c r="AP34" s="67"/>
      <c r="AQ34" s="67"/>
      <c r="AR34" s="67" t="s">
        <v>119</v>
      </c>
      <c r="AS34" s="67"/>
      <c r="AT34" s="68" t="e">
        <f t="shared" si="9"/>
        <v>#DIV/0!</v>
      </c>
      <c r="AU34" s="68" t="e">
        <f t="shared" si="10"/>
        <v>#DIV/0!</v>
      </c>
      <c r="AV34" s="67"/>
      <c r="AW34" s="67"/>
      <c r="AX34" s="67" t="s">
        <v>120</v>
      </c>
      <c r="AY34" s="67"/>
      <c r="AZ34" s="68" t="e">
        <f t="shared" si="11"/>
        <v>#DIV/0!</v>
      </c>
      <c r="BA34" s="68" t="e">
        <f t="shared" si="12"/>
        <v>#DIV/0!</v>
      </c>
      <c r="BB34" s="67"/>
      <c r="BC34" s="67"/>
      <c r="BD34" s="67" t="s">
        <v>121</v>
      </c>
      <c r="BE34" s="67"/>
      <c r="BF34" s="68" t="e">
        <f t="shared" si="13"/>
        <v>#DIV/0!</v>
      </c>
      <c r="BG34" s="68" t="e">
        <f t="shared" si="14"/>
        <v>#DIV/0!</v>
      </c>
      <c r="BH34" s="67"/>
      <c r="BI34" s="67"/>
      <c r="BJ34" s="67" t="s">
        <v>122</v>
      </c>
      <c r="BK34" s="67"/>
      <c r="BL34" s="68" t="e">
        <f t="shared" si="15"/>
        <v>#DIV/0!</v>
      </c>
      <c r="BM34" s="68" t="e">
        <f t="shared" si="16"/>
        <v>#DIV/0!</v>
      </c>
      <c r="BN34" s="67"/>
      <c r="BO34" s="67"/>
      <c r="BP34" s="67" t="s">
        <v>123</v>
      </c>
      <c r="BQ34" s="67"/>
      <c r="BR34" s="68" t="e">
        <f t="shared" si="17"/>
        <v>#DIV/0!</v>
      </c>
      <c r="BS34" s="68" t="e">
        <f t="shared" si="18"/>
        <v>#DIV/0!</v>
      </c>
      <c r="BT34" s="67"/>
      <c r="BU34" s="67"/>
      <c r="BV34" s="67" t="s">
        <v>124</v>
      </c>
      <c r="BW34" s="67"/>
      <c r="BX34" s="68" t="e">
        <f t="shared" si="19"/>
        <v>#DIV/0!</v>
      </c>
      <c r="BY34" s="68" t="e">
        <f t="shared" si="20"/>
        <v>#DIV/0!</v>
      </c>
      <c r="BZ34" s="67"/>
      <c r="CA34" s="67"/>
      <c r="CB34" s="67" t="s">
        <v>125</v>
      </c>
      <c r="CC34" s="67"/>
      <c r="CD34" s="68" t="e">
        <f t="shared" si="21"/>
        <v>#DIV/0!</v>
      </c>
      <c r="CE34" s="68" t="e">
        <f t="shared" si="22"/>
        <v>#DIV/0!</v>
      </c>
      <c r="CF34" s="67"/>
      <c r="CG34" s="67"/>
      <c r="CH34" s="67" t="s">
        <v>126</v>
      </c>
      <c r="CI34" s="67"/>
      <c r="CJ34" s="68" t="e">
        <f t="shared" si="23"/>
        <v>#DIV/0!</v>
      </c>
      <c r="CK34" s="68" t="e">
        <f t="shared" si="24"/>
        <v>#DIV/0!</v>
      </c>
      <c r="CL34" s="67"/>
      <c r="CM34" s="67"/>
      <c r="CN34" s="58">
        <f t="shared" si="25"/>
        <v>0</v>
      </c>
      <c r="CO34" s="58">
        <f t="shared" si="26"/>
        <v>0</v>
      </c>
      <c r="CP34" s="58">
        <f t="shared" si="27"/>
        <v>0</v>
      </c>
      <c r="CQ34" s="58">
        <f t="shared" si="28"/>
        <v>0</v>
      </c>
      <c r="CR34" s="58">
        <f t="shared" si="29"/>
        <v>0</v>
      </c>
      <c r="CS34" s="58">
        <f t="shared" si="30"/>
        <v>0</v>
      </c>
      <c r="CT34" s="58">
        <f t="shared" si="31"/>
        <v>0</v>
      </c>
      <c r="CU34" s="58">
        <f t="shared" si="32"/>
        <v>0</v>
      </c>
      <c r="CV34" s="58">
        <f t="shared" si="33"/>
        <v>0</v>
      </c>
      <c r="CW34" s="58">
        <f t="shared" si="34"/>
        <v>0</v>
      </c>
      <c r="CX34" s="58">
        <f t="shared" si="35"/>
        <v>0</v>
      </c>
      <c r="CY34" s="58">
        <f t="shared" si="36"/>
        <v>0</v>
      </c>
      <c r="CZ34" s="58">
        <f t="shared" si="37"/>
        <v>0</v>
      </c>
    </row>
    <row r="35" spans="1:104" ht="14" x14ac:dyDescent="0.35">
      <c r="A35" s="137" t="s">
        <v>492</v>
      </c>
      <c r="B35" s="274"/>
      <c r="C35" s="20" t="s">
        <v>707</v>
      </c>
      <c r="D35" s="22"/>
      <c r="E35" s="22"/>
      <c r="F35" s="22"/>
      <c r="G35" s="20">
        <f t="shared" si="0"/>
        <v>0</v>
      </c>
      <c r="H35" s="20"/>
      <c r="I35" s="20"/>
      <c r="J35" s="20"/>
      <c r="K35" s="20"/>
      <c r="L35" s="20"/>
      <c r="M35" s="20"/>
      <c r="N35" s="20"/>
      <c r="O35" s="20"/>
      <c r="P35" s="20"/>
      <c r="Q35" s="20"/>
      <c r="R35" s="20"/>
      <c r="S35" s="20"/>
      <c r="T35" s="67" t="s">
        <v>115</v>
      </c>
      <c r="U35" s="67"/>
      <c r="V35" s="68" t="e">
        <f t="shared" si="1"/>
        <v>#DIV/0!</v>
      </c>
      <c r="W35" s="68" t="e">
        <f t="shared" si="2"/>
        <v>#DIV/0!</v>
      </c>
      <c r="X35" s="67"/>
      <c r="Y35" s="67"/>
      <c r="Z35" s="67" t="s">
        <v>116</v>
      </c>
      <c r="AA35" s="67"/>
      <c r="AB35" s="68" t="e">
        <f t="shared" si="3"/>
        <v>#DIV/0!</v>
      </c>
      <c r="AC35" s="68" t="e">
        <f t="shared" si="4"/>
        <v>#DIV/0!</v>
      </c>
      <c r="AD35" s="67"/>
      <c r="AE35" s="67"/>
      <c r="AF35" s="67" t="s">
        <v>117</v>
      </c>
      <c r="AG35" s="67"/>
      <c r="AH35" s="68" t="e">
        <f t="shared" si="5"/>
        <v>#DIV/0!</v>
      </c>
      <c r="AI35" s="68" t="e">
        <f t="shared" si="6"/>
        <v>#DIV/0!</v>
      </c>
      <c r="AJ35" s="67"/>
      <c r="AK35" s="67"/>
      <c r="AL35" s="67" t="s">
        <v>118</v>
      </c>
      <c r="AM35" s="67"/>
      <c r="AN35" s="68" t="e">
        <f t="shared" si="7"/>
        <v>#DIV/0!</v>
      </c>
      <c r="AO35" s="68" t="e">
        <f t="shared" si="8"/>
        <v>#DIV/0!</v>
      </c>
      <c r="AP35" s="67"/>
      <c r="AQ35" s="67"/>
      <c r="AR35" s="67" t="s">
        <v>119</v>
      </c>
      <c r="AS35" s="67"/>
      <c r="AT35" s="68" t="e">
        <f t="shared" si="9"/>
        <v>#DIV/0!</v>
      </c>
      <c r="AU35" s="68" t="e">
        <f t="shared" si="10"/>
        <v>#DIV/0!</v>
      </c>
      <c r="AV35" s="67"/>
      <c r="AW35" s="67"/>
      <c r="AX35" s="67" t="s">
        <v>120</v>
      </c>
      <c r="AY35" s="67"/>
      <c r="AZ35" s="68" t="e">
        <f t="shared" si="11"/>
        <v>#DIV/0!</v>
      </c>
      <c r="BA35" s="68" t="e">
        <f t="shared" si="12"/>
        <v>#DIV/0!</v>
      </c>
      <c r="BB35" s="67"/>
      <c r="BC35" s="67"/>
      <c r="BD35" s="67" t="s">
        <v>121</v>
      </c>
      <c r="BE35" s="67"/>
      <c r="BF35" s="68" t="e">
        <f t="shared" si="13"/>
        <v>#DIV/0!</v>
      </c>
      <c r="BG35" s="68" t="e">
        <f t="shared" si="14"/>
        <v>#DIV/0!</v>
      </c>
      <c r="BH35" s="67"/>
      <c r="BI35" s="67"/>
      <c r="BJ35" s="67" t="s">
        <v>122</v>
      </c>
      <c r="BK35" s="67"/>
      <c r="BL35" s="68" t="e">
        <f t="shared" si="15"/>
        <v>#DIV/0!</v>
      </c>
      <c r="BM35" s="68" t="e">
        <f t="shared" si="16"/>
        <v>#DIV/0!</v>
      </c>
      <c r="BN35" s="67"/>
      <c r="BO35" s="67"/>
      <c r="BP35" s="67" t="s">
        <v>123</v>
      </c>
      <c r="BQ35" s="67"/>
      <c r="BR35" s="68" t="e">
        <f t="shared" si="17"/>
        <v>#DIV/0!</v>
      </c>
      <c r="BS35" s="68" t="e">
        <f t="shared" si="18"/>
        <v>#DIV/0!</v>
      </c>
      <c r="BT35" s="67"/>
      <c r="BU35" s="67"/>
      <c r="BV35" s="67" t="s">
        <v>124</v>
      </c>
      <c r="BW35" s="67"/>
      <c r="BX35" s="68" t="e">
        <f t="shared" si="19"/>
        <v>#DIV/0!</v>
      </c>
      <c r="BY35" s="68" t="e">
        <f t="shared" si="20"/>
        <v>#DIV/0!</v>
      </c>
      <c r="BZ35" s="67"/>
      <c r="CA35" s="67"/>
      <c r="CB35" s="67" t="s">
        <v>125</v>
      </c>
      <c r="CC35" s="67"/>
      <c r="CD35" s="68" t="e">
        <f t="shared" si="21"/>
        <v>#DIV/0!</v>
      </c>
      <c r="CE35" s="68" t="e">
        <f t="shared" si="22"/>
        <v>#DIV/0!</v>
      </c>
      <c r="CF35" s="67"/>
      <c r="CG35" s="67"/>
      <c r="CH35" s="67" t="s">
        <v>126</v>
      </c>
      <c r="CI35" s="67"/>
      <c r="CJ35" s="68" t="e">
        <f t="shared" si="23"/>
        <v>#DIV/0!</v>
      </c>
      <c r="CK35" s="68" t="e">
        <f t="shared" si="24"/>
        <v>#DIV/0!</v>
      </c>
      <c r="CL35" s="67"/>
      <c r="CM35" s="67"/>
      <c r="CN35" s="58">
        <f t="shared" si="25"/>
        <v>0</v>
      </c>
      <c r="CO35" s="58">
        <f t="shared" si="26"/>
        <v>0</v>
      </c>
      <c r="CP35" s="58">
        <f t="shared" si="27"/>
        <v>0</v>
      </c>
      <c r="CQ35" s="58">
        <f t="shared" si="28"/>
        <v>0</v>
      </c>
      <c r="CR35" s="58">
        <f t="shared" si="29"/>
        <v>0</v>
      </c>
      <c r="CS35" s="58">
        <f t="shared" si="30"/>
        <v>0</v>
      </c>
      <c r="CT35" s="58">
        <f t="shared" si="31"/>
        <v>0</v>
      </c>
      <c r="CU35" s="58">
        <f t="shared" si="32"/>
        <v>0</v>
      </c>
      <c r="CV35" s="58">
        <f t="shared" si="33"/>
        <v>0</v>
      </c>
      <c r="CW35" s="58">
        <f t="shared" si="34"/>
        <v>0</v>
      </c>
      <c r="CX35" s="58">
        <f t="shared" si="35"/>
        <v>0</v>
      </c>
      <c r="CY35" s="58">
        <f t="shared" si="36"/>
        <v>0</v>
      </c>
      <c r="CZ35" s="58">
        <f t="shared" si="37"/>
        <v>0</v>
      </c>
    </row>
    <row r="36" spans="1:104" ht="52" x14ac:dyDescent="0.35">
      <c r="A36" s="137" t="s">
        <v>635</v>
      </c>
      <c r="B36" s="272" t="s">
        <v>201</v>
      </c>
      <c r="C36" s="20" t="s">
        <v>1003</v>
      </c>
      <c r="D36" s="22" t="s">
        <v>628</v>
      </c>
      <c r="E36" s="22" t="s">
        <v>629</v>
      </c>
      <c r="F36" s="22" t="s">
        <v>630</v>
      </c>
      <c r="G36" s="20">
        <f t="shared" si="0"/>
        <v>1</v>
      </c>
      <c r="H36" s="20"/>
      <c r="I36" s="20"/>
      <c r="J36" s="20"/>
      <c r="K36" s="20"/>
      <c r="L36" s="20">
        <v>1</v>
      </c>
      <c r="M36" s="20"/>
      <c r="N36" s="20"/>
      <c r="O36" s="20"/>
      <c r="P36" s="20"/>
      <c r="Q36" s="20"/>
      <c r="R36" s="20"/>
      <c r="S36" s="20"/>
      <c r="T36" s="67" t="s">
        <v>115</v>
      </c>
      <c r="U36" s="67"/>
      <c r="V36" s="68" t="e">
        <f t="shared" si="1"/>
        <v>#DIV/0!</v>
      </c>
      <c r="W36" s="68">
        <f t="shared" si="2"/>
        <v>0</v>
      </c>
      <c r="X36" s="67"/>
      <c r="Y36" s="67"/>
      <c r="Z36" s="67" t="s">
        <v>116</v>
      </c>
      <c r="AA36" s="67"/>
      <c r="AB36" s="68" t="e">
        <f t="shared" si="3"/>
        <v>#DIV/0!</v>
      </c>
      <c r="AC36" s="68">
        <f t="shared" si="4"/>
        <v>0</v>
      </c>
      <c r="AD36" s="67"/>
      <c r="AE36" s="67"/>
      <c r="AF36" s="67" t="s">
        <v>117</v>
      </c>
      <c r="AG36" s="67"/>
      <c r="AH36" s="68" t="e">
        <f t="shared" si="5"/>
        <v>#DIV/0!</v>
      </c>
      <c r="AI36" s="68">
        <f t="shared" si="6"/>
        <v>0</v>
      </c>
      <c r="AJ36" s="67"/>
      <c r="AK36" s="67"/>
      <c r="AL36" s="67" t="s">
        <v>118</v>
      </c>
      <c r="AM36" s="67"/>
      <c r="AN36" s="68" t="e">
        <f t="shared" si="7"/>
        <v>#DIV/0!</v>
      </c>
      <c r="AO36" s="68">
        <f t="shared" si="8"/>
        <v>0</v>
      </c>
      <c r="AP36" s="67"/>
      <c r="AQ36" s="67"/>
      <c r="AR36" s="67" t="s">
        <v>119</v>
      </c>
      <c r="AS36" s="67"/>
      <c r="AT36" s="68">
        <f t="shared" si="9"/>
        <v>0</v>
      </c>
      <c r="AU36" s="68">
        <f t="shared" si="10"/>
        <v>0</v>
      </c>
      <c r="AV36" s="67"/>
      <c r="AW36" s="67"/>
      <c r="AX36" s="67" t="s">
        <v>120</v>
      </c>
      <c r="AY36" s="67"/>
      <c r="AZ36" s="68" t="e">
        <f t="shared" si="11"/>
        <v>#DIV/0!</v>
      </c>
      <c r="BA36" s="68">
        <f t="shared" si="12"/>
        <v>0</v>
      </c>
      <c r="BB36" s="67"/>
      <c r="BC36" s="67"/>
      <c r="BD36" s="67" t="s">
        <v>121</v>
      </c>
      <c r="BE36" s="67"/>
      <c r="BF36" s="68" t="e">
        <f t="shared" si="13"/>
        <v>#DIV/0!</v>
      </c>
      <c r="BG36" s="68">
        <f t="shared" si="14"/>
        <v>0</v>
      </c>
      <c r="BH36" s="67"/>
      <c r="BI36" s="67"/>
      <c r="BJ36" s="67" t="s">
        <v>122</v>
      </c>
      <c r="BK36" s="67"/>
      <c r="BL36" s="68" t="e">
        <f t="shared" si="15"/>
        <v>#DIV/0!</v>
      </c>
      <c r="BM36" s="68">
        <f t="shared" si="16"/>
        <v>0</v>
      </c>
      <c r="BN36" s="67"/>
      <c r="BO36" s="67"/>
      <c r="BP36" s="67" t="s">
        <v>123</v>
      </c>
      <c r="BQ36" s="67"/>
      <c r="BR36" s="68" t="e">
        <f t="shared" si="17"/>
        <v>#DIV/0!</v>
      </c>
      <c r="BS36" s="68">
        <f t="shared" si="18"/>
        <v>0</v>
      </c>
      <c r="BT36" s="67"/>
      <c r="BU36" s="67"/>
      <c r="BV36" s="67" t="s">
        <v>124</v>
      </c>
      <c r="BW36" s="67"/>
      <c r="BX36" s="68" t="e">
        <f t="shared" si="19"/>
        <v>#DIV/0!</v>
      </c>
      <c r="BY36" s="68">
        <f t="shared" si="20"/>
        <v>0</v>
      </c>
      <c r="BZ36" s="67"/>
      <c r="CA36" s="67"/>
      <c r="CB36" s="67" t="s">
        <v>125</v>
      </c>
      <c r="CC36" s="67"/>
      <c r="CD36" s="68" t="e">
        <f t="shared" si="21"/>
        <v>#DIV/0!</v>
      </c>
      <c r="CE36" s="68">
        <f t="shared" si="22"/>
        <v>0</v>
      </c>
      <c r="CF36" s="67"/>
      <c r="CG36" s="67"/>
      <c r="CH36" s="67" t="s">
        <v>126</v>
      </c>
      <c r="CI36" s="67"/>
      <c r="CJ36" s="68" t="e">
        <f t="shared" si="23"/>
        <v>#DIV/0!</v>
      </c>
      <c r="CK36" s="68">
        <f t="shared" si="24"/>
        <v>0</v>
      </c>
      <c r="CL36" s="67"/>
      <c r="CM36" s="67"/>
      <c r="CN36" s="58">
        <f t="shared" si="25"/>
        <v>0</v>
      </c>
      <c r="CO36" s="58">
        <f t="shared" si="26"/>
        <v>0</v>
      </c>
      <c r="CP36" s="58">
        <f t="shared" si="27"/>
        <v>0</v>
      </c>
      <c r="CQ36" s="58">
        <f t="shared" si="28"/>
        <v>0</v>
      </c>
      <c r="CR36" s="58">
        <f t="shared" si="29"/>
        <v>0</v>
      </c>
      <c r="CS36" s="58">
        <f t="shared" si="30"/>
        <v>0</v>
      </c>
      <c r="CT36" s="58">
        <f t="shared" si="31"/>
        <v>0</v>
      </c>
      <c r="CU36" s="58">
        <f t="shared" si="32"/>
        <v>0</v>
      </c>
      <c r="CV36" s="58">
        <f t="shared" si="33"/>
        <v>0</v>
      </c>
      <c r="CW36" s="58">
        <f t="shared" si="34"/>
        <v>0</v>
      </c>
      <c r="CX36" s="58">
        <f t="shared" si="35"/>
        <v>0</v>
      </c>
      <c r="CY36" s="58">
        <f t="shared" si="36"/>
        <v>0</v>
      </c>
      <c r="CZ36" s="58">
        <f t="shared" si="37"/>
        <v>0</v>
      </c>
    </row>
    <row r="37" spans="1:104" ht="14" x14ac:dyDescent="0.35">
      <c r="A37" s="137" t="s">
        <v>635</v>
      </c>
      <c r="B37" s="273"/>
      <c r="C37" s="20" t="s">
        <v>708</v>
      </c>
      <c r="D37" s="22"/>
      <c r="E37" s="22"/>
      <c r="F37" s="22"/>
      <c r="G37" s="20">
        <f t="shared" si="0"/>
        <v>0</v>
      </c>
      <c r="H37" s="20"/>
      <c r="I37" s="20"/>
      <c r="J37" s="20"/>
      <c r="K37" s="20"/>
      <c r="L37" s="20"/>
      <c r="M37" s="20"/>
      <c r="N37" s="20"/>
      <c r="O37" s="20"/>
      <c r="P37" s="20"/>
      <c r="Q37" s="20"/>
      <c r="R37" s="20"/>
      <c r="S37" s="20"/>
      <c r="T37" s="67" t="s">
        <v>115</v>
      </c>
      <c r="U37" s="67"/>
      <c r="V37" s="68" t="e">
        <f t="shared" si="1"/>
        <v>#DIV/0!</v>
      </c>
      <c r="W37" s="68" t="e">
        <f t="shared" si="2"/>
        <v>#DIV/0!</v>
      </c>
      <c r="X37" s="67"/>
      <c r="Y37" s="67"/>
      <c r="Z37" s="67" t="s">
        <v>116</v>
      </c>
      <c r="AA37" s="67"/>
      <c r="AB37" s="68" t="e">
        <f t="shared" si="3"/>
        <v>#DIV/0!</v>
      </c>
      <c r="AC37" s="68" t="e">
        <f t="shared" si="4"/>
        <v>#DIV/0!</v>
      </c>
      <c r="AD37" s="67"/>
      <c r="AE37" s="67"/>
      <c r="AF37" s="67" t="s">
        <v>117</v>
      </c>
      <c r="AG37" s="67"/>
      <c r="AH37" s="68" t="e">
        <f t="shared" si="5"/>
        <v>#DIV/0!</v>
      </c>
      <c r="AI37" s="68" t="e">
        <f t="shared" si="6"/>
        <v>#DIV/0!</v>
      </c>
      <c r="AJ37" s="67"/>
      <c r="AK37" s="67"/>
      <c r="AL37" s="67" t="s">
        <v>118</v>
      </c>
      <c r="AM37" s="67"/>
      <c r="AN37" s="68" t="e">
        <f t="shared" si="7"/>
        <v>#DIV/0!</v>
      </c>
      <c r="AO37" s="68" t="e">
        <f t="shared" si="8"/>
        <v>#DIV/0!</v>
      </c>
      <c r="AP37" s="67"/>
      <c r="AQ37" s="67"/>
      <c r="AR37" s="67" t="s">
        <v>119</v>
      </c>
      <c r="AS37" s="67"/>
      <c r="AT37" s="68" t="e">
        <f t="shared" si="9"/>
        <v>#DIV/0!</v>
      </c>
      <c r="AU37" s="68" t="e">
        <f t="shared" si="10"/>
        <v>#DIV/0!</v>
      </c>
      <c r="AV37" s="67"/>
      <c r="AW37" s="67"/>
      <c r="AX37" s="67" t="s">
        <v>120</v>
      </c>
      <c r="AY37" s="67"/>
      <c r="AZ37" s="68" t="e">
        <f t="shared" si="11"/>
        <v>#DIV/0!</v>
      </c>
      <c r="BA37" s="68" t="e">
        <f t="shared" si="12"/>
        <v>#DIV/0!</v>
      </c>
      <c r="BB37" s="67"/>
      <c r="BC37" s="67"/>
      <c r="BD37" s="67" t="s">
        <v>121</v>
      </c>
      <c r="BE37" s="67"/>
      <c r="BF37" s="68" t="e">
        <f t="shared" si="13"/>
        <v>#DIV/0!</v>
      </c>
      <c r="BG37" s="68" t="e">
        <f t="shared" si="14"/>
        <v>#DIV/0!</v>
      </c>
      <c r="BH37" s="67"/>
      <c r="BI37" s="67"/>
      <c r="BJ37" s="67" t="s">
        <v>122</v>
      </c>
      <c r="BK37" s="67"/>
      <c r="BL37" s="68" t="e">
        <f t="shared" si="15"/>
        <v>#DIV/0!</v>
      </c>
      <c r="BM37" s="68" t="e">
        <f t="shared" si="16"/>
        <v>#DIV/0!</v>
      </c>
      <c r="BN37" s="67"/>
      <c r="BO37" s="67"/>
      <c r="BP37" s="67" t="s">
        <v>123</v>
      </c>
      <c r="BQ37" s="67"/>
      <c r="BR37" s="68" t="e">
        <f t="shared" si="17"/>
        <v>#DIV/0!</v>
      </c>
      <c r="BS37" s="68" t="e">
        <f t="shared" si="18"/>
        <v>#DIV/0!</v>
      </c>
      <c r="BT37" s="67"/>
      <c r="BU37" s="67"/>
      <c r="BV37" s="67" t="s">
        <v>124</v>
      </c>
      <c r="BW37" s="67"/>
      <c r="BX37" s="68" t="e">
        <f t="shared" si="19"/>
        <v>#DIV/0!</v>
      </c>
      <c r="BY37" s="68" t="e">
        <f t="shared" si="20"/>
        <v>#DIV/0!</v>
      </c>
      <c r="BZ37" s="67"/>
      <c r="CA37" s="67"/>
      <c r="CB37" s="67" t="s">
        <v>125</v>
      </c>
      <c r="CC37" s="67"/>
      <c r="CD37" s="68" t="e">
        <f t="shared" si="21"/>
        <v>#DIV/0!</v>
      </c>
      <c r="CE37" s="68" t="e">
        <f t="shared" si="22"/>
        <v>#DIV/0!</v>
      </c>
      <c r="CF37" s="67"/>
      <c r="CG37" s="67"/>
      <c r="CH37" s="67" t="s">
        <v>126</v>
      </c>
      <c r="CI37" s="67"/>
      <c r="CJ37" s="68" t="e">
        <f t="shared" si="23"/>
        <v>#DIV/0!</v>
      </c>
      <c r="CK37" s="68" t="e">
        <f t="shared" si="24"/>
        <v>#DIV/0!</v>
      </c>
      <c r="CL37" s="67"/>
      <c r="CM37" s="67"/>
      <c r="CN37" s="58">
        <f t="shared" si="25"/>
        <v>0</v>
      </c>
      <c r="CO37" s="58">
        <f t="shared" si="26"/>
        <v>0</v>
      </c>
      <c r="CP37" s="58">
        <f t="shared" si="27"/>
        <v>0</v>
      </c>
      <c r="CQ37" s="58">
        <f t="shared" si="28"/>
        <v>0</v>
      </c>
      <c r="CR37" s="58">
        <f t="shared" si="29"/>
        <v>0</v>
      </c>
      <c r="CS37" s="58">
        <f t="shared" si="30"/>
        <v>0</v>
      </c>
      <c r="CT37" s="58">
        <f t="shared" si="31"/>
        <v>0</v>
      </c>
      <c r="CU37" s="58">
        <f t="shared" si="32"/>
        <v>0</v>
      </c>
      <c r="CV37" s="58">
        <f t="shared" si="33"/>
        <v>0</v>
      </c>
      <c r="CW37" s="58">
        <f t="shared" si="34"/>
        <v>0</v>
      </c>
      <c r="CX37" s="58">
        <f t="shared" si="35"/>
        <v>0</v>
      </c>
      <c r="CY37" s="58">
        <f t="shared" si="36"/>
        <v>0</v>
      </c>
      <c r="CZ37" s="58">
        <f t="shared" si="37"/>
        <v>0</v>
      </c>
    </row>
    <row r="38" spans="1:104" ht="14" x14ac:dyDescent="0.35">
      <c r="A38" s="137" t="s">
        <v>635</v>
      </c>
      <c r="B38" s="273"/>
      <c r="C38" s="20" t="s">
        <v>709</v>
      </c>
      <c r="D38" s="22"/>
      <c r="E38" s="22"/>
      <c r="F38" s="22"/>
      <c r="G38" s="20">
        <f t="shared" si="0"/>
        <v>0</v>
      </c>
      <c r="H38" s="20"/>
      <c r="I38" s="20"/>
      <c r="J38" s="20"/>
      <c r="K38" s="20"/>
      <c r="L38" s="20"/>
      <c r="M38" s="20"/>
      <c r="N38" s="20"/>
      <c r="O38" s="20"/>
      <c r="P38" s="20"/>
      <c r="Q38" s="20"/>
      <c r="R38" s="20"/>
      <c r="S38" s="20"/>
      <c r="T38" s="67" t="s">
        <v>115</v>
      </c>
      <c r="U38" s="67"/>
      <c r="V38" s="68" t="e">
        <f t="shared" si="1"/>
        <v>#DIV/0!</v>
      </c>
      <c r="W38" s="68" t="e">
        <f t="shared" si="2"/>
        <v>#DIV/0!</v>
      </c>
      <c r="X38" s="67"/>
      <c r="Y38" s="67"/>
      <c r="Z38" s="67" t="s">
        <v>116</v>
      </c>
      <c r="AA38" s="67"/>
      <c r="AB38" s="68" t="e">
        <f t="shared" si="3"/>
        <v>#DIV/0!</v>
      </c>
      <c r="AC38" s="68" t="e">
        <f t="shared" si="4"/>
        <v>#DIV/0!</v>
      </c>
      <c r="AD38" s="67"/>
      <c r="AE38" s="67"/>
      <c r="AF38" s="67" t="s">
        <v>117</v>
      </c>
      <c r="AG38" s="67"/>
      <c r="AH38" s="68" t="e">
        <f t="shared" si="5"/>
        <v>#DIV/0!</v>
      </c>
      <c r="AI38" s="68" t="e">
        <f t="shared" si="6"/>
        <v>#DIV/0!</v>
      </c>
      <c r="AJ38" s="67"/>
      <c r="AK38" s="67"/>
      <c r="AL38" s="67" t="s">
        <v>118</v>
      </c>
      <c r="AM38" s="67"/>
      <c r="AN38" s="68" t="e">
        <f t="shared" si="7"/>
        <v>#DIV/0!</v>
      </c>
      <c r="AO38" s="68" t="e">
        <f t="shared" si="8"/>
        <v>#DIV/0!</v>
      </c>
      <c r="AP38" s="67"/>
      <c r="AQ38" s="67"/>
      <c r="AR38" s="67" t="s">
        <v>119</v>
      </c>
      <c r="AS38" s="67"/>
      <c r="AT38" s="68" t="e">
        <f t="shared" si="9"/>
        <v>#DIV/0!</v>
      </c>
      <c r="AU38" s="68" t="e">
        <f t="shared" si="10"/>
        <v>#DIV/0!</v>
      </c>
      <c r="AV38" s="67"/>
      <c r="AW38" s="67"/>
      <c r="AX38" s="67" t="s">
        <v>120</v>
      </c>
      <c r="AY38" s="67"/>
      <c r="AZ38" s="68" t="e">
        <f t="shared" si="11"/>
        <v>#DIV/0!</v>
      </c>
      <c r="BA38" s="68" t="e">
        <f t="shared" si="12"/>
        <v>#DIV/0!</v>
      </c>
      <c r="BB38" s="67"/>
      <c r="BC38" s="67"/>
      <c r="BD38" s="67" t="s">
        <v>121</v>
      </c>
      <c r="BE38" s="67"/>
      <c r="BF38" s="68" t="e">
        <f t="shared" si="13"/>
        <v>#DIV/0!</v>
      </c>
      <c r="BG38" s="68" t="e">
        <f t="shared" si="14"/>
        <v>#DIV/0!</v>
      </c>
      <c r="BH38" s="67"/>
      <c r="BI38" s="67"/>
      <c r="BJ38" s="67" t="s">
        <v>122</v>
      </c>
      <c r="BK38" s="67"/>
      <c r="BL38" s="68" t="e">
        <f t="shared" si="15"/>
        <v>#DIV/0!</v>
      </c>
      <c r="BM38" s="68" t="e">
        <f t="shared" si="16"/>
        <v>#DIV/0!</v>
      </c>
      <c r="BN38" s="67"/>
      <c r="BO38" s="67"/>
      <c r="BP38" s="67" t="s">
        <v>123</v>
      </c>
      <c r="BQ38" s="67"/>
      <c r="BR38" s="68" t="e">
        <f t="shared" si="17"/>
        <v>#DIV/0!</v>
      </c>
      <c r="BS38" s="68" t="e">
        <f t="shared" si="18"/>
        <v>#DIV/0!</v>
      </c>
      <c r="BT38" s="67"/>
      <c r="BU38" s="67"/>
      <c r="BV38" s="67" t="s">
        <v>124</v>
      </c>
      <c r="BW38" s="67"/>
      <c r="BX38" s="68" t="e">
        <f t="shared" si="19"/>
        <v>#DIV/0!</v>
      </c>
      <c r="BY38" s="68" t="e">
        <f t="shared" si="20"/>
        <v>#DIV/0!</v>
      </c>
      <c r="BZ38" s="67"/>
      <c r="CA38" s="67"/>
      <c r="CB38" s="67" t="s">
        <v>125</v>
      </c>
      <c r="CC38" s="67"/>
      <c r="CD38" s="68" t="e">
        <f t="shared" si="21"/>
        <v>#DIV/0!</v>
      </c>
      <c r="CE38" s="68" t="e">
        <f t="shared" si="22"/>
        <v>#DIV/0!</v>
      </c>
      <c r="CF38" s="67"/>
      <c r="CG38" s="67"/>
      <c r="CH38" s="67" t="s">
        <v>126</v>
      </c>
      <c r="CI38" s="67"/>
      <c r="CJ38" s="68" t="e">
        <f t="shared" si="23"/>
        <v>#DIV/0!</v>
      </c>
      <c r="CK38" s="68" t="e">
        <f t="shared" si="24"/>
        <v>#DIV/0!</v>
      </c>
      <c r="CL38" s="67"/>
      <c r="CM38" s="67"/>
      <c r="CN38" s="58">
        <f t="shared" si="25"/>
        <v>0</v>
      </c>
      <c r="CO38" s="58">
        <f t="shared" si="26"/>
        <v>0</v>
      </c>
      <c r="CP38" s="58">
        <f t="shared" si="27"/>
        <v>0</v>
      </c>
      <c r="CQ38" s="58">
        <f t="shared" si="28"/>
        <v>0</v>
      </c>
      <c r="CR38" s="58">
        <f t="shared" si="29"/>
        <v>0</v>
      </c>
      <c r="CS38" s="58">
        <f t="shared" si="30"/>
        <v>0</v>
      </c>
      <c r="CT38" s="58">
        <f t="shared" si="31"/>
        <v>0</v>
      </c>
      <c r="CU38" s="58">
        <f t="shared" si="32"/>
        <v>0</v>
      </c>
      <c r="CV38" s="58">
        <f t="shared" si="33"/>
        <v>0</v>
      </c>
      <c r="CW38" s="58">
        <f t="shared" si="34"/>
        <v>0</v>
      </c>
      <c r="CX38" s="58">
        <f t="shared" si="35"/>
        <v>0</v>
      </c>
      <c r="CY38" s="58">
        <f t="shared" si="36"/>
        <v>0</v>
      </c>
      <c r="CZ38" s="58">
        <f t="shared" si="37"/>
        <v>0</v>
      </c>
    </row>
    <row r="39" spans="1:104" ht="14" x14ac:dyDescent="0.35">
      <c r="A39" s="137" t="s">
        <v>635</v>
      </c>
      <c r="B39" s="274"/>
      <c r="C39" s="20" t="s">
        <v>710</v>
      </c>
      <c r="D39" s="22"/>
      <c r="E39" s="22"/>
      <c r="F39" s="22"/>
      <c r="G39" s="20">
        <f t="shared" si="0"/>
        <v>0</v>
      </c>
      <c r="H39" s="20"/>
      <c r="I39" s="20"/>
      <c r="J39" s="20"/>
      <c r="K39" s="20"/>
      <c r="L39" s="20"/>
      <c r="M39" s="20"/>
      <c r="N39" s="20"/>
      <c r="O39" s="20"/>
      <c r="P39" s="20"/>
      <c r="Q39" s="20"/>
      <c r="R39" s="20"/>
      <c r="S39" s="20"/>
      <c r="T39" s="67" t="s">
        <v>115</v>
      </c>
      <c r="U39" s="67"/>
      <c r="V39" s="68" t="e">
        <f t="shared" si="1"/>
        <v>#DIV/0!</v>
      </c>
      <c r="W39" s="68" t="e">
        <f t="shared" si="2"/>
        <v>#DIV/0!</v>
      </c>
      <c r="X39" s="67"/>
      <c r="Y39" s="67"/>
      <c r="Z39" s="67" t="s">
        <v>116</v>
      </c>
      <c r="AA39" s="67"/>
      <c r="AB39" s="68" t="e">
        <f t="shared" si="3"/>
        <v>#DIV/0!</v>
      </c>
      <c r="AC39" s="68" t="e">
        <f t="shared" si="4"/>
        <v>#DIV/0!</v>
      </c>
      <c r="AD39" s="67"/>
      <c r="AE39" s="67"/>
      <c r="AF39" s="67" t="s">
        <v>117</v>
      </c>
      <c r="AG39" s="67"/>
      <c r="AH39" s="68" t="e">
        <f t="shared" si="5"/>
        <v>#DIV/0!</v>
      </c>
      <c r="AI39" s="68" t="e">
        <f t="shared" si="6"/>
        <v>#DIV/0!</v>
      </c>
      <c r="AJ39" s="67"/>
      <c r="AK39" s="67"/>
      <c r="AL39" s="67" t="s">
        <v>118</v>
      </c>
      <c r="AM39" s="67"/>
      <c r="AN39" s="68" t="e">
        <f t="shared" si="7"/>
        <v>#DIV/0!</v>
      </c>
      <c r="AO39" s="68" t="e">
        <f t="shared" si="8"/>
        <v>#DIV/0!</v>
      </c>
      <c r="AP39" s="67"/>
      <c r="AQ39" s="67"/>
      <c r="AR39" s="67" t="s">
        <v>119</v>
      </c>
      <c r="AS39" s="67"/>
      <c r="AT39" s="68" t="e">
        <f t="shared" si="9"/>
        <v>#DIV/0!</v>
      </c>
      <c r="AU39" s="68" t="e">
        <f t="shared" si="10"/>
        <v>#DIV/0!</v>
      </c>
      <c r="AV39" s="67"/>
      <c r="AW39" s="67"/>
      <c r="AX39" s="67" t="s">
        <v>120</v>
      </c>
      <c r="AY39" s="67"/>
      <c r="AZ39" s="68" t="e">
        <f t="shared" si="11"/>
        <v>#DIV/0!</v>
      </c>
      <c r="BA39" s="68" t="e">
        <f t="shared" si="12"/>
        <v>#DIV/0!</v>
      </c>
      <c r="BB39" s="67"/>
      <c r="BC39" s="67"/>
      <c r="BD39" s="67" t="s">
        <v>121</v>
      </c>
      <c r="BE39" s="67"/>
      <c r="BF39" s="68" t="e">
        <f t="shared" si="13"/>
        <v>#DIV/0!</v>
      </c>
      <c r="BG39" s="68" t="e">
        <f t="shared" si="14"/>
        <v>#DIV/0!</v>
      </c>
      <c r="BH39" s="67"/>
      <c r="BI39" s="67"/>
      <c r="BJ39" s="67" t="s">
        <v>122</v>
      </c>
      <c r="BK39" s="67"/>
      <c r="BL39" s="68" t="e">
        <f t="shared" si="15"/>
        <v>#DIV/0!</v>
      </c>
      <c r="BM39" s="68" t="e">
        <f t="shared" si="16"/>
        <v>#DIV/0!</v>
      </c>
      <c r="BN39" s="67"/>
      <c r="BO39" s="67"/>
      <c r="BP39" s="67" t="s">
        <v>123</v>
      </c>
      <c r="BQ39" s="67"/>
      <c r="BR39" s="68" t="e">
        <f t="shared" si="17"/>
        <v>#DIV/0!</v>
      </c>
      <c r="BS39" s="68" t="e">
        <f t="shared" si="18"/>
        <v>#DIV/0!</v>
      </c>
      <c r="BT39" s="67"/>
      <c r="BU39" s="67"/>
      <c r="BV39" s="67" t="s">
        <v>124</v>
      </c>
      <c r="BW39" s="67"/>
      <c r="BX39" s="68" t="e">
        <f t="shared" si="19"/>
        <v>#DIV/0!</v>
      </c>
      <c r="BY39" s="68" t="e">
        <f t="shared" si="20"/>
        <v>#DIV/0!</v>
      </c>
      <c r="BZ39" s="67"/>
      <c r="CA39" s="67"/>
      <c r="CB39" s="67" t="s">
        <v>125</v>
      </c>
      <c r="CC39" s="67"/>
      <c r="CD39" s="68" t="e">
        <f t="shared" si="21"/>
        <v>#DIV/0!</v>
      </c>
      <c r="CE39" s="68" t="e">
        <f t="shared" si="22"/>
        <v>#DIV/0!</v>
      </c>
      <c r="CF39" s="67"/>
      <c r="CG39" s="67"/>
      <c r="CH39" s="67" t="s">
        <v>126</v>
      </c>
      <c r="CI39" s="67"/>
      <c r="CJ39" s="68" t="e">
        <f t="shared" si="23"/>
        <v>#DIV/0!</v>
      </c>
      <c r="CK39" s="68" t="e">
        <f t="shared" si="24"/>
        <v>#DIV/0!</v>
      </c>
      <c r="CL39" s="67"/>
      <c r="CM39" s="67"/>
      <c r="CN39" s="58">
        <f t="shared" si="25"/>
        <v>0</v>
      </c>
      <c r="CO39" s="58">
        <f t="shared" si="26"/>
        <v>0</v>
      </c>
      <c r="CP39" s="58">
        <f t="shared" si="27"/>
        <v>0</v>
      </c>
      <c r="CQ39" s="58">
        <f t="shared" si="28"/>
        <v>0</v>
      </c>
      <c r="CR39" s="58">
        <f t="shared" si="29"/>
        <v>0</v>
      </c>
      <c r="CS39" s="58">
        <f t="shared" si="30"/>
        <v>0</v>
      </c>
      <c r="CT39" s="58">
        <f t="shared" si="31"/>
        <v>0</v>
      </c>
      <c r="CU39" s="58">
        <f t="shared" si="32"/>
        <v>0</v>
      </c>
      <c r="CV39" s="58">
        <f t="shared" si="33"/>
        <v>0</v>
      </c>
      <c r="CW39" s="58">
        <f t="shared" si="34"/>
        <v>0</v>
      </c>
      <c r="CX39" s="58">
        <f t="shared" si="35"/>
        <v>0</v>
      </c>
      <c r="CY39" s="58">
        <f t="shared" si="36"/>
        <v>0</v>
      </c>
      <c r="CZ39" s="58">
        <f t="shared" si="37"/>
        <v>0</v>
      </c>
    </row>
    <row r="40" spans="1:104" ht="26" x14ac:dyDescent="0.35">
      <c r="A40" s="137" t="s">
        <v>635</v>
      </c>
      <c r="B40" s="272" t="s">
        <v>201</v>
      </c>
      <c r="C40" s="20" t="s">
        <v>1004</v>
      </c>
      <c r="D40" s="22" t="s">
        <v>628</v>
      </c>
      <c r="E40" s="22" t="s">
        <v>631</v>
      </c>
      <c r="F40" s="22" t="s">
        <v>632</v>
      </c>
      <c r="G40" s="20">
        <f t="shared" si="0"/>
        <v>1</v>
      </c>
      <c r="H40" s="20"/>
      <c r="I40" s="20"/>
      <c r="J40" s="20"/>
      <c r="K40" s="20">
        <v>1</v>
      </c>
      <c r="L40" s="20"/>
      <c r="M40" s="20"/>
      <c r="N40" s="20"/>
      <c r="O40" s="20"/>
      <c r="P40" s="20"/>
      <c r="Q40" s="20"/>
      <c r="R40" s="20"/>
      <c r="S40" s="20"/>
      <c r="T40" s="67" t="s">
        <v>115</v>
      </c>
      <c r="U40" s="67"/>
      <c r="V40" s="68" t="e">
        <f t="shared" si="1"/>
        <v>#DIV/0!</v>
      </c>
      <c r="W40" s="68">
        <f t="shared" si="2"/>
        <v>0</v>
      </c>
      <c r="X40" s="67"/>
      <c r="Y40" s="67"/>
      <c r="Z40" s="67" t="s">
        <v>116</v>
      </c>
      <c r="AA40" s="67"/>
      <c r="AB40" s="68" t="e">
        <f t="shared" si="3"/>
        <v>#DIV/0!</v>
      </c>
      <c r="AC40" s="68">
        <f t="shared" si="4"/>
        <v>0</v>
      </c>
      <c r="AD40" s="67"/>
      <c r="AE40" s="67"/>
      <c r="AF40" s="67" t="s">
        <v>117</v>
      </c>
      <c r="AG40" s="67"/>
      <c r="AH40" s="68" t="e">
        <f t="shared" si="5"/>
        <v>#DIV/0!</v>
      </c>
      <c r="AI40" s="68">
        <f t="shared" si="6"/>
        <v>0</v>
      </c>
      <c r="AJ40" s="67"/>
      <c r="AK40" s="67"/>
      <c r="AL40" s="67" t="s">
        <v>118</v>
      </c>
      <c r="AM40" s="67"/>
      <c r="AN40" s="68">
        <f t="shared" si="7"/>
        <v>0</v>
      </c>
      <c r="AO40" s="68">
        <f t="shared" si="8"/>
        <v>0</v>
      </c>
      <c r="AP40" s="67"/>
      <c r="AQ40" s="67"/>
      <c r="AR40" s="67" t="s">
        <v>119</v>
      </c>
      <c r="AS40" s="67"/>
      <c r="AT40" s="68" t="e">
        <f t="shared" si="9"/>
        <v>#DIV/0!</v>
      </c>
      <c r="AU40" s="68">
        <f t="shared" si="10"/>
        <v>0</v>
      </c>
      <c r="AV40" s="67"/>
      <c r="AW40" s="67"/>
      <c r="AX40" s="67" t="s">
        <v>120</v>
      </c>
      <c r="AY40" s="67"/>
      <c r="AZ40" s="68" t="e">
        <f t="shared" si="11"/>
        <v>#DIV/0!</v>
      </c>
      <c r="BA40" s="68">
        <f t="shared" si="12"/>
        <v>0</v>
      </c>
      <c r="BB40" s="67"/>
      <c r="BC40" s="67"/>
      <c r="BD40" s="67" t="s">
        <v>121</v>
      </c>
      <c r="BE40" s="67"/>
      <c r="BF40" s="68" t="e">
        <f t="shared" si="13"/>
        <v>#DIV/0!</v>
      </c>
      <c r="BG40" s="68">
        <f t="shared" si="14"/>
        <v>0</v>
      </c>
      <c r="BH40" s="67"/>
      <c r="BI40" s="67"/>
      <c r="BJ40" s="67" t="s">
        <v>122</v>
      </c>
      <c r="BK40" s="67"/>
      <c r="BL40" s="68" t="e">
        <f t="shared" si="15"/>
        <v>#DIV/0!</v>
      </c>
      <c r="BM40" s="68">
        <f t="shared" si="16"/>
        <v>0</v>
      </c>
      <c r="BN40" s="67"/>
      <c r="BO40" s="67"/>
      <c r="BP40" s="67" t="s">
        <v>123</v>
      </c>
      <c r="BQ40" s="67"/>
      <c r="BR40" s="68" t="e">
        <f t="shared" si="17"/>
        <v>#DIV/0!</v>
      </c>
      <c r="BS40" s="68">
        <f t="shared" si="18"/>
        <v>0</v>
      </c>
      <c r="BT40" s="67"/>
      <c r="BU40" s="67"/>
      <c r="BV40" s="67" t="s">
        <v>124</v>
      </c>
      <c r="BW40" s="67"/>
      <c r="BX40" s="68" t="e">
        <f t="shared" si="19"/>
        <v>#DIV/0!</v>
      </c>
      <c r="BY40" s="68">
        <f t="shared" si="20"/>
        <v>0</v>
      </c>
      <c r="BZ40" s="67"/>
      <c r="CA40" s="67"/>
      <c r="CB40" s="67" t="s">
        <v>125</v>
      </c>
      <c r="CC40" s="67"/>
      <c r="CD40" s="68" t="e">
        <f t="shared" si="21"/>
        <v>#DIV/0!</v>
      </c>
      <c r="CE40" s="68">
        <f t="shared" si="22"/>
        <v>0</v>
      </c>
      <c r="CF40" s="67"/>
      <c r="CG40" s="67"/>
      <c r="CH40" s="67" t="s">
        <v>126</v>
      </c>
      <c r="CI40" s="67"/>
      <c r="CJ40" s="68" t="e">
        <f t="shared" si="23"/>
        <v>#DIV/0!</v>
      </c>
      <c r="CK40" s="68">
        <f t="shared" si="24"/>
        <v>0</v>
      </c>
      <c r="CL40" s="67"/>
      <c r="CM40" s="67"/>
      <c r="CN40" s="58">
        <f t="shared" si="25"/>
        <v>0</v>
      </c>
      <c r="CO40" s="58">
        <f t="shared" si="26"/>
        <v>0</v>
      </c>
      <c r="CP40" s="58">
        <f t="shared" si="27"/>
        <v>0</v>
      </c>
      <c r="CQ40" s="58">
        <f t="shared" si="28"/>
        <v>0</v>
      </c>
      <c r="CR40" s="58">
        <f t="shared" si="29"/>
        <v>0</v>
      </c>
      <c r="CS40" s="58">
        <f t="shared" si="30"/>
        <v>0</v>
      </c>
      <c r="CT40" s="58">
        <f t="shared" si="31"/>
        <v>0</v>
      </c>
      <c r="CU40" s="58">
        <f t="shared" si="32"/>
        <v>0</v>
      </c>
      <c r="CV40" s="58">
        <f t="shared" si="33"/>
        <v>0</v>
      </c>
      <c r="CW40" s="58">
        <f t="shared" si="34"/>
        <v>0</v>
      </c>
      <c r="CX40" s="58">
        <f t="shared" si="35"/>
        <v>0</v>
      </c>
      <c r="CY40" s="58">
        <f t="shared" si="36"/>
        <v>0</v>
      </c>
      <c r="CZ40" s="58">
        <f t="shared" si="37"/>
        <v>0</v>
      </c>
    </row>
    <row r="41" spans="1:104" ht="26" x14ac:dyDescent="0.35">
      <c r="A41" s="137" t="s">
        <v>635</v>
      </c>
      <c r="B41" s="273"/>
      <c r="C41" s="20" t="s">
        <v>708</v>
      </c>
      <c r="D41" s="22" t="s">
        <v>628</v>
      </c>
      <c r="E41" s="22" t="s">
        <v>633</v>
      </c>
      <c r="F41" s="22" t="s">
        <v>634</v>
      </c>
      <c r="G41" s="20">
        <f t="shared" si="0"/>
        <v>1</v>
      </c>
      <c r="H41" s="20"/>
      <c r="I41" s="20"/>
      <c r="J41" s="20"/>
      <c r="K41" s="20"/>
      <c r="L41" s="20"/>
      <c r="M41" s="20">
        <v>1</v>
      </c>
      <c r="N41" s="20"/>
      <c r="O41" s="20"/>
      <c r="P41" s="20"/>
      <c r="Q41" s="20"/>
      <c r="R41" s="20"/>
      <c r="S41" s="20"/>
      <c r="T41" s="67" t="s">
        <v>115</v>
      </c>
      <c r="U41" s="67"/>
      <c r="V41" s="68" t="e">
        <f t="shared" si="1"/>
        <v>#DIV/0!</v>
      </c>
      <c r="W41" s="68">
        <f t="shared" si="2"/>
        <v>0</v>
      </c>
      <c r="X41" s="67"/>
      <c r="Y41" s="67"/>
      <c r="Z41" s="67" t="s">
        <v>116</v>
      </c>
      <c r="AA41" s="67"/>
      <c r="AB41" s="68" t="e">
        <f t="shared" si="3"/>
        <v>#DIV/0!</v>
      </c>
      <c r="AC41" s="68">
        <f t="shared" si="4"/>
        <v>0</v>
      </c>
      <c r="AD41" s="67"/>
      <c r="AE41" s="67"/>
      <c r="AF41" s="67" t="s">
        <v>117</v>
      </c>
      <c r="AG41" s="67"/>
      <c r="AH41" s="68" t="e">
        <f t="shared" si="5"/>
        <v>#DIV/0!</v>
      </c>
      <c r="AI41" s="68">
        <f t="shared" si="6"/>
        <v>0</v>
      </c>
      <c r="AJ41" s="67"/>
      <c r="AK41" s="67"/>
      <c r="AL41" s="67" t="s">
        <v>118</v>
      </c>
      <c r="AM41" s="67"/>
      <c r="AN41" s="68" t="e">
        <f t="shared" si="7"/>
        <v>#DIV/0!</v>
      </c>
      <c r="AO41" s="68">
        <f t="shared" si="8"/>
        <v>0</v>
      </c>
      <c r="AP41" s="67"/>
      <c r="AQ41" s="67"/>
      <c r="AR41" s="67" t="s">
        <v>119</v>
      </c>
      <c r="AS41" s="67"/>
      <c r="AT41" s="68" t="e">
        <f t="shared" si="9"/>
        <v>#DIV/0!</v>
      </c>
      <c r="AU41" s="68">
        <f t="shared" si="10"/>
        <v>0</v>
      </c>
      <c r="AV41" s="67"/>
      <c r="AW41" s="67"/>
      <c r="AX41" s="67" t="s">
        <v>120</v>
      </c>
      <c r="AY41" s="67"/>
      <c r="AZ41" s="68">
        <f t="shared" si="11"/>
        <v>0</v>
      </c>
      <c r="BA41" s="68">
        <f t="shared" si="12"/>
        <v>0</v>
      </c>
      <c r="BB41" s="67"/>
      <c r="BC41" s="67"/>
      <c r="BD41" s="67" t="s">
        <v>121</v>
      </c>
      <c r="BE41" s="67"/>
      <c r="BF41" s="68" t="e">
        <f t="shared" si="13"/>
        <v>#DIV/0!</v>
      </c>
      <c r="BG41" s="68">
        <f t="shared" si="14"/>
        <v>0</v>
      </c>
      <c r="BH41" s="67"/>
      <c r="BI41" s="67"/>
      <c r="BJ41" s="67" t="s">
        <v>122</v>
      </c>
      <c r="BK41" s="67"/>
      <c r="BL41" s="68" t="e">
        <f t="shared" si="15"/>
        <v>#DIV/0!</v>
      </c>
      <c r="BM41" s="68">
        <f t="shared" si="16"/>
        <v>0</v>
      </c>
      <c r="BN41" s="67"/>
      <c r="BO41" s="67"/>
      <c r="BP41" s="67" t="s">
        <v>123</v>
      </c>
      <c r="BQ41" s="67"/>
      <c r="BR41" s="68" t="e">
        <f t="shared" si="17"/>
        <v>#DIV/0!</v>
      </c>
      <c r="BS41" s="68">
        <f t="shared" si="18"/>
        <v>0</v>
      </c>
      <c r="BT41" s="67"/>
      <c r="BU41" s="67"/>
      <c r="BV41" s="67" t="s">
        <v>124</v>
      </c>
      <c r="BW41" s="67"/>
      <c r="BX41" s="68" t="e">
        <f t="shared" si="19"/>
        <v>#DIV/0!</v>
      </c>
      <c r="BY41" s="68">
        <f t="shared" si="20"/>
        <v>0</v>
      </c>
      <c r="BZ41" s="67"/>
      <c r="CA41" s="67"/>
      <c r="CB41" s="67" t="s">
        <v>125</v>
      </c>
      <c r="CC41" s="67"/>
      <c r="CD41" s="68" t="e">
        <f t="shared" si="21"/>
        <v>#DIV/0!</v>
      </c>
      <c r="CE41" s="68">
        <f t="shared" si="22"/>
        <v>0</v>
      </c>
      <c r="CF41" s="67"/>
      <c r="CG41" s="67"/>
      <c r="CH41" s="67" t="s">
        <v>126</v>
      </c>
      <c r="CI41" s="67"/>
      <c r="CJ41" s="68" t="e">
        <f t="shared" si="23"/>
        <v>#DIV/0!</v>
      </c>
      <c r="CK41" s="68">
        <f t="shared" si="24"/>
        <v>0</v>
      </c>
      <c r="CL41" s="67"/>
      <c r="CM41" s="67"/>
      <c r="CN41" s="58">
        <f t="shared" si="25"/>
        <v>0</v>
      </c>
      <c r="CO41" s="58">
        <f t="shared" si="26"/>
        <v>0</v>
      </c>
      <c r="CP41" s="58">
        <f t="shared" si="27"/>
        <v>0</v>
      </c>
      <c r="CQ41" s="58">
        <f t="shared" si="28"/>
        <v>0</v>
      </c>
      <c r="CR41" s="58">
        <f t="shared" si="29"/>
        <v>0</v>
      </c>
      <c r="CS41" s="58">
        <f t="shared" si="30"/>
        <v>0</v>
      </c>
      <c r="CT41" s="58">
        <f t="shared" si="31"/>
        <v>0</v>
      </c>
      <c r="CU41" s="58">
        <f t="shared" si="32"/>
        <v>0</v>
      </c>
      <c r="CV41" s="58">
        <f t="shared" si="33"/>
        <v>0</v>
      </c>
      <c r="CW41" s="58">
        <f t="shared" si="34"/>
        <v>0</v>
      </c>
      <c r="CX41" s="58">
        <f t="shared" si="35"/>
        <v>0</v>
      </c>
      <c r="CY41" s="58">
        <f t="shared" si="36"/>
        <v>0</v>
      </c>
      <c r="CZ41" s="58">
        <f t="shared" si="37"/>
        <v>0</v>
      </c>
    </row>
    <row r="42" spans="1:104" ht="14" x14ac:dyDescent="0.35">
      <c r="A42" s="137" t="s">
        <v>635</v>
      </c>
      <c r="B42" s="273"/>
      <c r="C42" s="20" t="s">
        <v>709</v>
      </c>
      <c r="D42" s="22"/>
      <c r="E42" s="22"/>
      <c r="F42" s="22"/>
      <c r="G42" s="20">
        <f t="shared" si="0"/>
        <v>0</v>
      </c>
      <c r="H42" s="20"/>
      <c r="I42" s="20"/>
      <c r="J42" s="20"/>
      <c r="K42" s="20"/>
      <c r="L42" s="20"/>
      <c r="M42" s="20"/>
      <c r="N42" s="20"/>
      <c r="O42" s="20"/>
      <c r="P42" s="20"/>
      <c r="Q42" s="20"/>
      <c r="R42" s="20"/>
      <c r="S42" s="20"/>
      <c r="T42" s="67" t="s">
        <v>115</v>
      </c>
      <c r="U42" s="67"/>
      <c r="V42" s="68" t="e">
        <f t="shared" si="1"/>
        <v>#DIV/0!</v>
      </c>
      <c r="W42" s="68" t="e">
        <f t="shared" si="2"/>
        <v>#DIV/0!</v>
      </c>
      <c r="X42" s="67"/>
      <c r="Y42" s="67"/>
      <c r="Z42" s="67" t="s">
        <v>116</v>
      </c>
      <c r="AA42" s="67"/>
      <c r="AB42" s="68" t="e">
        <f t="shared" si="3"/>
        <v>#DIV/0!</v>
      </c>
      <c r="AC42" s="68" t="e">
        <f t="shared" si="4"/>
        <v>#DIV/0!</v>
      </c>
      <c r="AD42" s="67"/>
      <c r="AE42" s="67"/>
      <c r="AF42" s="67" t="s">
        <v>117</v>
      </c>
      <c r="AG42" s="67"/>
      <c r="AH42" s="68" t="e">
        <f t="shared" si="5"/>
        <v>#DIV/0!</v>
      </c>
      <c r="AI42" s="68" t="e">
        <f t="shared" si="6"/>
        <v>#DIV/0!</v>
      </c>
      <c r="AJ42" s="67"/>
      <c r="AK42" s="67"/>
      <c r="AL42" s="67" t="s">
        <v>118</v>
      </c>
      <c r="AM42" s="67"/>
      <c r="AN42" s="68" t="e">
        <f t="shared" si="7"/>
        <v>#DIV/0!</v>
      </c>
      <c r="AO42" s="68" t="e">
        <f t="shared" si="8"/>
        <v>#DIV/0!</v>
      </c>
      <c r="AP42" s="67"/>
      <c r="AQ42" s="67"/>
      <c r="AR42" s="67" t="s">
        <v>119</v>
      </c>
      <c r="AS42" s="67"/>
      <c r="AT42" s="68" t="e">
        <f t="shared" si="9"/>
        <v>#DIV/0!</v>
      </c>
      <c r="AU42" s="68" t="e">
        <f t="shared" si="10"/>
        <v>#DIV/0!</v>
      </c>
      <c r="AV42" s="67"/>
      <c r="AW42" s="67"/>
      <c r="AX42" s="67" t="s">
        <v>120</v>
      </c>
      <c r="AY42" s="67"/>
      <c r="AZ42" s="68" t="e">
        <f t="shared" si="11"/>
        <v>#DIV/0!</v>
      </c>
      <c r="BA42" s="68" t="e">
        <f t="shared" si="12"/>
        <v>#DIV/0!</v>
      </c>
      <c r="BB42" s="67"/>
      <c r="BC42" s="67"/>
      <c r="BD42" s="67" t="s">
        <v>121</v>
      </c>
      <c r="BE42" s="67"/>
      <c r="BF42" s="68" t="e">
        <f t="shared" si="13"/>
        <v>#DIV/0!</v>
      </c>
      <c r="BG42" s="68" t="e">
        <f t="shared" si="14"/>
        <v>#DIV/0!</v>
      </c>
      <c r="BH42" s="67"/>
      <c r="BI42" s="67"/>
      <c r="BJ42" s="67" t="s">
        <v>122</v>
      </c>
      <c r="BK42" s="67"/>
      <c r="BL42" s="68" t="e">
        <f t="shared" si="15"/>
        <v>#DIV/0!</v>
      </c>
      <c r="BM42" s="68" t="e">
        <f t="shared" si="16"/>
        <v>#DIV/0!</v>
      </c>
      <c r="BN42" s="67"/>
      <c r="BO42" s="67"/>
      <c r="BP42" s="67" t="s">
        <v>123</v>
      </c>
      <c r="BQ42" s="67"/>
      <c r="BR42" s="68" t="e">
        <f t="shared" si="17"/>
        <v>#DIV/0!</v>
      </c>
      <c r="BS42" s="68" t="e">
        <f t="shared" si="18"/>
        <v>#DIV/0!</v>
      </c>
      <c r="BT42" s="67"/>
      <c r="BU42" s="67"/>
      <c r="BV42" s="67" t="s">
        <v>124</v>
      </c>
      <c r="BW42" s="67"/>
      <c r="BX42" s="68" t="e">
        <f t="shared" si="19"/>
        <v>#DIV/0!</v>
      </c>
      <c r="BY42" s="68" t="e">
        <f t="shared" si="20"/>
        <v>#DIV/0!</v>
      </c>
      <c r="BZ42" s="67"/>
      <c r="CA42" s="67"/>
      <c r="CB42" s="67" t="s">
        <v>125</v>
      </c>
      <c r="CC42" s="67"/>
      <c r="CD42" s="68" t="e">
        <f t="shared" si="21"/>
        <v>#DIV/0!</v>
      </c>
      <c r="CE42" s="68" t="e">
        <f t="shared" si="22"/>
        <v>#DIV/0!</v>
      </c>
      <c r="CF42" s="67"/>
      <c r="CG42" s="67"/>
      <c r="CH42" s="67" t="s">
        <v>126</v>
      </c>
      <c r="CI42" s="67"/>
      <c r="CJ42" s="68" t="e">
        <f t="shared" si="23"/>
        <v>#DIV/0!</v>
      </c>
      <c r="CK42" s="68" t="e">
        <f t="shared" si="24"/>
        <v>#DIV/0!</v>
      </c>
      <c r="CL42" s="67"/>
      <c r="CM42" s="67"/>
      <c r="CN42" s="58">
        <f t="shared" si="25"/>
        <v>0</v>
      </c>
      <c r="CO42" s="58">
        <f t="shared" si="26"/>
        <v>0</v>
      </c>
      <c r="CP42" s="58">
        <f t="shared" si="27"/>
        <v>0</v>
      </c>
      <c r="CQ42" s="58">
        <f t="shared" si="28"/>
        <v>0</v>
      </c>
      <c r="CR42" s="58">
        <f t="shared" si="29"/>
        <v>0</v>
      </c>
      <c r="CS42" s="58">
        <f t="shared" si="30"/>
        <v>0</v>
      </c>
      <c r="CT42" s="58">
        <f t="shared" si="31"/>
        <v>0</v>
      </c>
      <c r="CU42" s="58">
        <f t="shared" si="32"/>
        <v>0</v>
      </c>
      <c r="CV42" s="58">
        <f t="shared" si="33"/>
        <v>0</v>
      </c>
      <c r="CW42" s="58">
        <f t="shared" si="34"/>
        <v>0</v>
      </c>
      <c r="CX42" s="58">
        <f t="shared" si="35"/>
        <v>0</v>
      </c>
      <c r="CY42" s="58">
        <f t="shared" si="36"/>
        <v>0</v>
      </c>
      <c r="CZ42" s="58">
        <f t="shared" si="37"/>
        <v>0</v>
      </c>
    </row>
    <row r="43" spans="1:104" ht="14" x14ac:dyDescent="0.35">
      <c r="A43" s="137" t="s">
        <v>635</v>
      </c>
      <c r="B43" s="274"/>
      <c r="C43" s="20" t="s">
        <v>710</v>
      </c>
      <c r="D43" s="22"/>
      <c r="E43" s="22"/>
      <c r="F43" s="22"/>
      <c r="G43" s="20">
        <f t="shared" si="0"/>
        <v>0</v>
      </c>
      <c r="H43" s="20"/>
      <c r="I43" s="20"/>
      <c r="J43" s="20"/>
      <c r="K43" s="20"/>
      <c r="L43" s="20"/>
      <c r="M43" s="20"/>
      <c r="N43" s="20"/>
      <c r="O43" s="20"/>
      <c r="P43" s="20"/>
      <c r="Q43" s="20"/>
      <c r="R43" s="20"/>
      <c r="S43" s="20"/>
      <c r="T43" s="67" t="s">
        <v>115</v>
      </c>
      <c r="U43" s="67"/>
      <c r="V43" s="68" t="e">
        <f t="shared" si="1"/>
        <v>#DIV/0!</v>
      </c>
      <c r="W43" s="68" t="e">
        <f t="shared" si="2"/>
        <v>#DIV/0!</v>
      </c>
      <c r="X43" s="67"/>
      <c r="Y43" s="67"/>
      <c r="Z43" s="67" t="s">
        <v>116</v>
      </c>
      <c r="AA43" s="67"/>
      <c r="AB43" s="68" t="e">
        <f t="shared" si="3"/>
        <v>#DIV/0!</v>
      </c>
      <c r="AC43" s="68" t="e">
        <f t="shared" si="4"/>
        <v>#DIV/0!</v>
      </c>
      <c r="AD43" s="67"/>
      <c r="AE43" s="67"/>
      <c r="AF43" s="67" t="s">
        <v>117</v>
      </c>
      <c r="AG43" s="67"/>
      <c r="AH43" s="68" t="e">
        <f t="shared" si="5"/>
        <v>#DIV/0!</v>
      </c>
      <c r="AI43" s="68" t="e">
        <f t="shared" si="6"/>
        <v>#DIV/0!</v>
      </c>
      <c r="AJ43" s="67"/>
      <c r="AK43" s="67"/>
      <c r="AL43" s="67" t="s">
        <v>118</v>
      </c>
      <c r="AM43" s="67"/>
      <c r="AN43" s="68" t="e">
        <f t="shared" si="7"/>
        <v>#DIV/0!</v>
      </c>
      <c r="AO43" s="68" t="e">
        <f t="shared" si="8"/>
        <v>#DIV/0!</v>
      </c>
      <c r="AP43" s="67"/>
      <c r="AQ43" s="67"/>
      <c r="AR43" s="67" t="s">
        <v>119</v>
      </c>
      <c r="AS43" s="67"/>
      <c r="AT43" s="68" t="e">
        <f t="shared" si="9"/>
        <v>#DIV/0!</v>
      </c>
      <c r="AU43" s="68" t="e">
        <f t="shared" si="10"/>
        <v>#DIV/0!</v>
      </c>
      <c r="AV43" s="67"/>
      <c r="AW43" s="67"/>
      <c r="AX43" s="67" t="s">
        <v>120</v>
      </c>
      <c r="AY43" s="67"/>
      <c r="AZ43" s="68" t="e">
        <f t="shared" si="11"/>
        <v>#DIV/0!</v>
      </c>
      <c r="BA43" s="68" t="e">
        <f t="shared" si="12"/>
        <v>#DIV/0!</v>
      </c>
      <c r="BB43" s="67"/>
      <c r="BC43" s="67"/>
      <c r="BD43" s="67" t="s">
        <v>121</v>
      </c>
      <c r="BE43" s="67"/>
      <c r="BF43" s="68" t="e">
        <f t="shared" si="13"/>
        <v>#DIV/0!</v>
      </c>
      <c r="BG43" s="68" t="e">
        <f t="shared" si="14"/>
        <v>#DIV/0!</v>
      </c>
      <c r="BH43" s="67"/>
      <c r="BI43" s="67"/>
      <c r="BJ43" s="67" t="s">
        <v>122</v>
      </c>
      <c r="BK43" s="67"/>
      <c r="BL43" s="68" t="e">
        <f t="shared" si="15"/>
        <v>#DIV/0!</v>
      </c>
      <c r="BM43" s="68" t="e">
        <f t="shared" si="16"/>
        <v>#DIV/0!</v>
      </c>
      <c r="BN43" s="67"/>
      <c r="BO43" s="67"/>
      <c r="BP43" s="67" t="s">
        <v>123</v>
      </c>
      <c r="BQ43" s="67"/>
      <c r="BR43" s="68" t="e">
        <f t="shared" si="17"/>
        <v>#DIV/0!</v>
      </c>
      <c r="BS43" s="68" t="e">
        <f t="shared" si="18"/>
        <v>#DIV/0!</v>
      </c>
      <c r="BT43" s="67"/>
      <c r="BU43" s="67"/>
      <c r="BV43" s="67" t="s">
        <v>124</v>
      </c>
      <c r="BW43" s="67"/>
      <c r="BX43" s="68" t="e">
        <f t="shared" si="19"/>
        <v>#DIV/0!</v>
      </c>
      <c r="BY43" s="68" t="e">
        <f t="shared" si="20"/>
        <v>#DIV/0!</v>
      </c>
      <c r="BZ43" s="67"/>
      <c r="CA43" s="67"/>
      <c r="CB43" s="67" t="s">
        <v>125</v>
      </c>
      <c r="CC43" s="67"/>
      <c r="CD43" s="68" t="e">
        <f t="shared" si="21"/>
        <v>#DIV/0!</v>
      </c>
      <c r="CE43" s="68" t="e">
        <f t="shared" si="22"/>
        <v>#DIV/0!</v>
      </c>
      <c r="CF43" s="67"/>
      <c r="CG43" s="67"/>
      <c r="CH43" s="67" t="s">
        <v>126</v>
      </c>
      <c r="CI43" s="67"/>
      <c r="CJ43" s="68" t="e">
        <f t="shared" si="23"/>
        <v>#DIV/0!</v>
      </c>
      <c r="CK43" s="68" t="e">
        <f t="shared" si="24"/>
        <v>#DIV/0!</v>
      </c>
      <c r="CL43" s="67"/>
      <c r="CM43" s="67"/>
      <c r="CN43" s="58">
        <f t="shared" si="25"/>
        <v>0</v>
      </c>
      <c r="CO43" s="58">
        <f t="shared" si="26"/>
        <v>0</v>
      </c>
      <c r="CP43" s="58">
        <f t="shared" si="27"/>
        <v>0</v>
      </c>
      <c r="CQ43" s="58">
        <f t="shared" si="28"/>
        <v>0</v>
      </c>
      <c r="CR43" s="58">
        <f t="shared" si="29"/>
        <v>0</v>
      </c>
      <c r="CS43" s="58">
        <f t="shared" si="30"/>
        <v>0</v>
      </c>
      <c r="CT43" s="58">
        <f t="shared" si="31"/>
        <v>0</v>
      </c>
      <c r="CU43" s="58">
        <f t="shared" si="32"/>
        <v>0</v>
      </c>
      <c r="CV43" s="58">
        <f t="shared" si="33"/>
        <v>0</v>
      </c>
      <c r="CW43" s="58">
        <f t="shared" si="34"/>
        <v>0</v>
      </c>
      <c r="CX43" s="58">
        <f t="shared" si="35"/>
        <v>0</v>
      </c>
      <c r="CY43" s="58">
        <f t="shared" si="36"/>
        <v>0</v>
      </c>
      <c r="CZ43" s="58">
        <f t="shared" si="37"/>
        <v>0</v>
      </c>
    </row>
    <row r="44" spans="1:104" ht="52" x14ac:dyDescent="0.35">
      <c r="A44" s="137" t="s">
        <v>330</v>
      </c>
      <c r="B44" s="272" t="s">
        <v>140</v>
      </c>
      <c r="C44" s="20" t="s">
        <v>711</v>
      </c>
      <c r="D44" s="22" t="s">
        <v>277</v>
      </c>
      <c r="E44" s="22" t="s">
        <v>278</v>
      </c>
      <c r="F44" s="22" t="s">
        <v>279</v>
      </c>
      <c r="G44" s="20">
        <f t="shared" si="0"/>
        <v>2</v>
      </c>
      <c r="H44" s="20"/>
      <c r="I44" s="20"/>
      <c r="J44" s="20"/>
      <c r="K44" s="20"/>
      <c r="L44" s="20"/>
      <c r="M44" s="20"/>
      <c r="N44" s="20">
        <v>1</v>
      </c>
      <c r="O44" s="20"/>
      <c r="P44" s="20"/>
      <c r="Q44" s="20"/>
      <c r="R44" s="20">
        <v>1</v>
      </c>
      <c r="S44" s="20"/>
      <c r="T44" s="67" t="s">
        <v>115</v>
      </c>
      <c r="U44" s="67"/>
      <c r="V44" s="68" t="e">
        <f t="shared" si="1"/>
        <v>#DIV/0!</v>
      </c>
      <c r="W44" s="68">
        <f t="shared" si="2"/>
        <v>0</v>
      </c>
      <c r="X44" s="67"/>
      <c r="Y44" s="67"/>
      <c r="Z44" s="67" t="s">
        <v>116</v>
      </c>
      <c r="AA44" s="67"/>
      <c r="AB44" s="68" t="e">
        <f t="shared" si="3"/>
        <v>#DIV/0!</v>
      </c>
      <c r="AC44" s="68">
        <f t="shared" si="4"/>
        <v>0</v>
      </c>
      <c r="AD44" s="67"/>
      <c r="AE44" s="67"/>
      <c r="AF44" s="67" t="s">
        <v>117</v>
      </c>
      <c r="AG44" s="67"/>
      <c r="AH44" s="68" t="e">
        <f t="shared" si="5"/>
        <v>#DIV/0!</v>
      </c>
      <c r="AI44" s="68">
        <f t="shared" si="6"/>
        <v>0</v>
      </c>
      <c r="AJ44" s="67"/>
      <c r="AK44" s="67"/>
      <c r="AL44" s="67" t="s">
        <v>118</v>
      </c>
      <c r="AM44" s="67"/>
      <c r="AN44" s="68" t="e">
        <f t="shared" si="7"/>
        <v>#DIV/0!</v>
      </c>
      <c r="AO44" s="68">
        <f t="shared" si="8"/>
        <v>0</v>
      </c>
      <c r="AP44" s="67"/>
      <c r="AQ44" s="67"/>
      <c r="AR44" s="67" t="s">
        <v>119</v>
      </c>
      <c r="AS44" s="67"/>
      <c r="AT44" s="68" t="e">
        <f t="shared" si="9"/>
        <v>#DIV/0!</v>
      </c>
      <c r="AU44" s="68">
        <f t="shared" si="10"/>
        <v>0</v>
      </c>
      <c r="AV44" s="67"/>
      <c r="AW44" s="67"/>
      <c r="AX44" s="67" t="s">
        <v>120</v>
      </c>
      <c r="AY44" s="67"/>
      <c r="AZ44" s="68" t="e">
        <f t="shared" si="11"/>
        <v>#DIV/0!</v>
      </c>
      <c r="BA44" s="68">
        <f t="shared" si="12"/>
        <v>0</v>
      </c>
      <c r="BB44" s="67"/>
      <c r="BC44" s="67"/>
      <c r="BD44" s="67" t="s">
        <v>121</v>
      </c>
      <c r="BE44" s="67"/>
      <c r="BF44" s="68">
        <f t="shared" si="13"/>
        <v>0</v>
      </c>
      <c r="BG44" s="68">
        <f t="shared" si="14"/>
        <v>0</v>
      </c>
      <c r="BH44" s="67"/>
      <c r="BI44" s="67"/>
      <c r="BJ44" s="67" t="s">
        <v>122</v>
      </c>
      <c r="BK44" s="67"/>
      <c r="BL44" s="68" t="e">
        <f t="shared" si="15"/>
        <v>#DIV/0!</v>
      </c>
      <c r="BM44" s="68">
        <f t="shared" si="16"/>
        <v>0</v>
      </c>
      <c r="BN44" s="67"/>
      <c r="BO44" s="67"/>
      <c r="BP44" s="67" t="s">
        <v>123</v>
      </c>
      <c r="BQ44" s="67"/>
      <c r="BR44" s="68" t="e">
        <f t="shared" si="17"/>
        <v>#DIV/0!</v>
      </c>
      <c r="BS44" s="68">
        <f t="shared" si="18"/>
        <v>0</v>
      </c>
      <c r="BT44" s="67"/>
      <c r="BU44" s="67"/>
      <c r="BV44" s="67" t="s">
        <v>124</v>
      </c>
      <c r="BW44" s="67"/>
      <c r="BX44" s="68" t="e">
        <f t="shared" si="19"/>
        <v>#DIV/0!</v>
      </c>
      <c r="BY44" s="68">
        <f t="shared" si="20"/>
        <v>0</v>
      </c>
      <c r="BZ44" s="67"/>
      <c r="CA44" s="67"/>
      <c r="CB44" s="67" t="s">
        <v>125</v>
      </c>
      <c r="CC44" s="67"/>
      <c r="CD44" s="68">
        <f t="shared" si="21"/>
        <v>0</v>
      </c>
      <c r="CE44" s="68">
        <f t="shared" si="22"/>
        <v>0</v>
      </c>
      <c r="CF44" s="67"/>
      <c r="CG44" s="67"/>
      <c r="CH44" s="67" t="s">
        <v>126</v>
      </c>
      <c r="CI44" s="67"/>
      <c r="CJ44" s="68" t="e">
        <f t="shared" si="23"/>
        <v>#DIV/0!</v>
      </c>
      <c r="CK44" s="68">
        <f t="shared" si="24"/>
        <v>0</v>
      </c>
      <c r="CL44" s="67"/>
      <c r="CM44" s="67"/>
      <c r="CN44" s="58">
        <f t="shared" si="25"/>
        <v>0</v>
      </c>
      <c r="CO44" s="58">
        <f t="shared" si="26"/>
        <v>0</v>
      </c>
      <c r="CP44" s="58">
        <f t="shared" si="27"/>
        <v>0</v>
      </c>
      <c r="CQ44" s="58">
        <f t="shared" si="28"/>
        <v>0</v>
      </c>
      <c r="CR44" s="58">
        <f t="shared" si="29"/>
        <v>0</v>
      </c>
      <c r="CS44" s="58">
        <f t="shared" si="30"/>
        <v>0</v>
      </c>
      <c r="CT44" s="58">
        <f t="shared" si="31"/>
        <v>0</v>
      </c>
      <c r="CU44" s="58">
        <f t="shared" si="32"/>
        <v>0</v>
      </c>
      <c r="CV44" s="58">
        <f t="shared" si="33"/>
        <v>0</v>
      </c>
      <c r="CW44" s="58">
        <f t="shared" si="34"/>
        <v>0</v>
      </c>
      <c r="CX44" s="58">
        <f t="shared" si="35"/>
        <v>0</v>
      </c>
      <c r="CY44" s="58">
        <f t="shared" si="36"/>
        <v>0</v>
      </c>
      <c r="CZ44" s="58">
        <f t="shared" si="37"/>
        <v>0</v>
      </c>
    </row>
    <row r="45" spans="1:104" ht="14" x14ac:dyDescent="0.35">
      <c r="A45" s="137" t="s">
        <v>330</v>
      </c>
      <c r="B45" s="273"/>
      <c r="C45" s="20" t="s">
        <v>712</v>
      </c>
      <c r="D45" s="22"/>
      <c r="E45" s="22"/>
      <c r="F45" s="22"/>
      <c r="G45" s="20">
        <f t="shared" si="0"/>
        <v>0</v>
      </c>
      <c r="H45" s="20"/>
      <c r="I45" s="20"/>
      <c r="J45" s="20"/>
      <c r="K45" s="20"/>
      <c r="L45" s="20"/>
      <c r="M45" s="20"/>
      <c r="N45" s="20"/>
      <c r="O45" s="20"/>
      <c r="P45" s="20"/>
      <c r="Q45" s="20"/>
      <c r="R45" s="20"/>
      <c r="S45" s="20"/>
      <c r="T45" s="67" t="s">
        <v>115</v>
      </c>
      <c r="U45" s="67"/>
      <c r="V45" s="68" t="e">
        <f t="shared" si="1"/>
        <v>#DIV/0!</v>
      </c>
      <c r="W45" s="68" t="e">
        <f t="shared" si="2"/>
        <v>#DIV/0!</v>
      </c>
      <c r="X45" s="67"/>
      <c r="Y45" s="67"/>
      <c r="Z45" s="67" t="s">
        <v>116</v>
      </c>
      <c r="AA45" s="67"/>
      <c r="AB45" s="68" t="e">
        <f t="shared" si="3"/>
        <v>#DIV/0!</v>
      </c>
      <c r="AC45" s="68" t="e">
        <f t="shared" si="4"/>
        <v>#DIV/0!</v>
      </c>
      <c r="AD45" s="67"/>
      <c r="AE45" s="67"/>
      <c r="AF45" s="67" t="s">
        <v>117</v>
      </c>
      <c r="AG45" s="67"/>
      <c r="AH45" s="68" t="e">
        <f t="shared" si="5"/>
        <v>#DIV/0!</v>
      </c>
      <c r="AI45" s="68" t="e">
        <f t="shared" si="6"/>
        <v>#DIV/0!</v>
      </c>
      <c r="AJ45" s="67"/>
      <c r="AK45" s="67"/>
      <c r="AL45" s="67" t="s">
        <v>118</v>
      </c>
      <c r="AM45" s="67"/>
      <c r="AN45" s="68" t="e">
        <f t="shared" si="7"/>
        <v>#DIV/0!</v>
      </c>
      <c r="AO45" s="68" t="e">
        <f t="shared" si="8"/>
        <v>#DIV/0!</v>
      </c>
      <c r="AP45" s="67"/>
      <c r="AQ45" s="67"/>
      <c r="AR45" s="67" t="s">
        <v>119</v>
      </c>
      <c r="AS45" s="67"/>
      <c r="AT45" s="68" t="e">
        <f t="shared" si="9"/>
        <v>#DIV/0!</v>
      </c>
      <c r="AU45" s="68" t="e">
        <f t="shared" si="10"/>
        <v>#DIV/0!</v>
      </c>
      <c r="AV45" s="67"/>
      <c r="AW45" s="67"/>
      <c r="AX45" s="67" t="s">
        <v>120</v>
      </c>
      <c r="AY45" s="67"/>
      <c r="AZ45" s="68" t="e">
        <f t="shared" si="11"/>
        <v>#DIV/0!</v>
      </c>
      <c r="BA45" s="68" t="e">
        <f t="shared" si="12"/>
        <v>#DIV/0!</v>
      </c>
      <c r="BB45" s="67"/>
      <c r="BC45" s="67"/>
      <c r="BD45" s="67" t="s">
        <v>121</v>
      </c>
      <c r="BE45" s="67"/>
      <c r="BF45" s="68" t="e">
        <f t="shared" si="13"/>
        <v>#DIV/0!</v>
      </c>
      <c r="BG45" s="68" t="e">
        <f t="shared" si="14"/>
        <v>#DIV/0!</v>
      </c>
      <c r="BH45" s="67"/>
      <c r="BI45" s="67"/>
      <c r="BJ45" s="67" t="s">
        <v>122</v>
      </c>
      <c r="BK45" s="67"/>
      <c r="BL45" s="68" t="e">
        <f t="shared" si="15"/>
        <v>#DIV/0!</v>
      </c>
      <c r="BM45" s="68" t="e">
        <f t="shared" si="16"/>
        <v>#DIV/0!</v>
      </c>
      <c r="BN45" s="67"/>
      <c r="BO45" s="67"/>
      <c r="BP45" s="67" t="s">
        <v>123</v>
      </c>
      <c r="BQ45" s="67"/>
      <c r="BR45" s="68" t="e">
        <f t="shared" si="17"/>
        <v>#DIV/0!</v>
      </c>
      <c r="BS45" s="68" t="e">
        <f t="shared" si="18"/>
        <v>#DIV/0!</v>
      </c>
      <c r="BT45" s="67"/>
      <c r="BU45" s="67"/>
      <c r="BV45" s="67" t="s">
        <v>124</v>
      </c>
      <c r="BW45" s="67"/>
      <c r="BX45" s="68" t="e">
        <f t="shared" si="19"/>
        <v>#DIV/0!</v>
      </c>
      <c r="BY45" s="68" t="e">
        <f t="shared" si="20"/>
        <v>#DIV/0!</v>
      </c>
      <c r="BZ45" s="67"/>
      <c r="CA45" s="67"/>
      <c r="CB45" s="67" t="s">
        <v>125</v>
      </c>
      <c r="CC45" s="67"/>
      <c r="CD45" s="68" t="e">
        <f t="shared" si="21"/>
        <v>#DIV/0!</v>
      </c>
      <c r="CE45" s="68" t="e">
        <f t="shared" si="22"/>
        <v>#DIV/0!</v>
      </c>
      <c r="CF45" s="67"/>
      <c r="CG45" s="67"/>
      <c r="CH45" s="67" t="s">
        <v>126</v>
      </c>
      <c r="CI45" s="67"/>
      <c r="CJ45" s="68" t="e">
        <f t="shared" si="23"/>
        <v>#DIV/0!</v>
      </c>
      <c r="CK45" s="68" t="e">
        <f t="shared" si="24"/>
        <v>#DIV/0!</v>
      </c>
      <c r="CL45" s="67"/>
      <c r="CM45" s="67"/>
      <c r="CN45" s="58">
        <f t="shared" si="25"/>
        <v>0</v>
      </c>
      <c r="CO45" s="58">
        <f t="shared" si="26"/>
        <v>0</v>
      </c>
      <c r="CP45" s="58">
        <f t="shared" si="27"/>
        <v>0</v>
      </c>
      <c r="CQ45" s="58">
        <f t="shared" si="28"/>
        <v>0</v>
      </c>
      <c r="CR45" s="58">
        <f t="shared" si="29"/>
        <v>0</v>
      </c>
      <c r="CS45" s="58">
        <f t="shared" si="30"/>
        <v>0</v>
      </c>
      <c r="CT45" s="58">
        <f t="shared" si="31"/>
        <v>0</v>
      </c>
      <c r="CU45" s="58">
        <f t="shared" si="32"/>
        <v>0</v>
      </c>
      <c r="CV45" s="58">
        <f t="shared" si="33"/>
        <v>0</v>
      </c>
      <c r="CW45" s="58">
        <f t="shared" si="34"/>
        <v>0</v>
      </c>
      <c r="CX45" s="58">
        <f t="shared" si="35"/>
        <v>0</v>
      </c>
      <c r="CY45" s="58">
        <f t="shared" si="36"/>
        <v>0</v>
      </c>
      <c r="CZ45" s="58">
        <f t="shared" si="37"/>
        <v>0</v>
      </c>
    </row>
    <row r="46" spans="1:104" ht="14" x14ac:dyDescent="0.35">
      <c r="A46" s="137" t="s">
        <v>330</v>
      </c>
      <c r="B46" s="273"/>
      <c r="C46" s="20" t="s">
        <v>713</v>
      </c>
      <c r="D46" s="22"/>
      <c r="E46" s="22"/>
      <c r="F46" s="22"/>
      <c r="G46" s="20">
        <f t="shared" si="0"/>
        <v>0</v>
      </c>
      <c r="H46" s="20"/>
      <c r="I46" s="20"/>
      <c r="J46" s="20"/>
      <c r="K46" s="20"/>
      <c r="L46" s="20"/>
      <c r="M46" s="20"/>
      <c r="N46" s="20"/>
      <c r="O46" s="20"/>
      <c r="P46" s="20"/>
      <c r="Q46" s="20"/>
      <c r="R46" s="20"/>
      <c r="S46" s="20"/>
      <c r="T46" s="67" t="s">
        <v>115</v>
      </c>
      <c r="U46" s="67"/>
      <c r="V46" s="68" t="e">
        <f t="shared" si="1"/>
        <v>#DIV/0!</v>
      </c>
      <c r="W46" s="68" t="e">
        <f t="shared" si="2"/>
        <v>#DIV/0!</v>
      </c>
      <c r="X46" s="67"/>
      <c r="Y46" s="67"/>
      <c r="Z46" s="67" t="s">
        <v>116</v>
      </c>
      <c r="AA46" s="67"/>
      <c r="AB46" s="68" t="e">
        <f t="shared" si="3"/>
        <v>#DIV/0!</v>
      </c>
      <c r="AC46" s="68" t="e">
        <f t="shared" si="4"/>
        <v>#DIV/0!</v>
      </c>
      <c r="AD46" s="67"/>
      <c r="AE46" s="67"/>
      <c r="AF46" s="67" t="s">
        <v>117</v>
      </c>
      <c r="AG46" s="67"/>
      <c r="AH46" s="68" t="e">
        <f t="shared" si="5"/>
        <v>#DIV/0!</v>
      </c>
      <c r="AI46" s="68" t="e">
        <f t="shared" si="6"/>
        <v>#DIV/0!</v>
      </c>
      <c r="AJ46" s="67"/>
      <c r="AK46" s="67"/>
      <c r="AL46" s="67" t="s">
        <v>118</v>
      </c>
      <c r="AM46" s="67"/>
      <c r="AN46" s="68" t="e">
        <f t="shared" si="7"/>
        <v>#DIV/0!</v>
      </c>
      <c r="AO46" s="68" t="e">
        <f t="shared" si="8"/>
        <v>#DIV/0!</v>
      </c>
      <c r="AP46" s="67"/>
      <c r="AQ46" s="67"/>
      <c r="AR46" s="67" t="s">
        <v>119</v>
      </c>
      <c r="AS46" s="67"/>
      <c r="AT46" s="68" t="e">
        <f t="shared" si="9"/>
        <v>#DIV/0!</v>
      </c>
      <c r="AU46" s="68" t="e">
        <f t="shared" si="10"/>
        <v>#DIV/0!</v>
      </c>
      <c r="AV46" s="67"/>
      <c r="AW46" s="67"/>
      <c r="AX46" s="67" t="s">
        <v>120</v>
      </c>
      <c r="AY46" s="67"/>
      <c r="AZ46" s="68" t="e">
        <f t="shared" si="11"/>
        <v>#DIV/0!</v>
      </c>
      <c r="BA46" s="68" t="e">
        <f t="shared" si="12"/>
        <v>#DIV/0!</v>
      </c>
      <c r="BB46" s="67"/>
      <c r="BC46" s="67"/>
      <c r="BD46" s="67" t="s">
        <v>121</v>
      </c>
      <c r="BE46" s="67"/>
      <c r="BF46" s="68" t="e">
        <f t="shared" si="13"/>
        <v>#DIV/0!</v>
      </c>
      <c r="BG46" s="68" t="e">
        <f t="shared" si="14"/>
        <v>#DIV/0!</v>
      </c>
      <c r="BH46" s="67"/>
      <c r="BI46" s="67"/>
      <c r="BJ46" s="67" t="s">
        <v>122</v>
      </c>
      <c r="BK46" s="67"/>
      <c r="BL46" s="68" t="e">
        <f t="shared" si="15"/>
        <v>#DIV/0!</v>
      </c>
      <c r="BM46" s="68" t="e">
        <f t="shared" si="16"/>
        <v>#DIV/0!</v>
      </c>
      <c r="BN46" s="67"/>
      <c r="BO46" s="67"/>
      <c r="BP46" s="67" t="s">
        <v>123</v>
      </c>
      <c r="BQ46" s="67"/>
      <c r="BR46" s="68" t="e">
        <f t="shared" si="17"/>
        <v>#DIV/0!</v>
      </c>
      <c r="BS46" s="68" t="e">
        <f t="shared" si="18"/>
        <v>#DIV/0!</v>
      </c>
      <c r="BT46" s="67"/>
      <c r="BU46" s="67"/>
      <c r="BV46" s="67" t="s">
        <v>124</v>
      </c>
      <c r="BW46" s="67"/>
      <c r="BX46" s="68" t="e">
        <f t="shared" si="19"/>
        <v>#DIV/0!</v>
      </c>
      <c r="BY46" s="68" t="e">
        <f t="shared" si="20"/>
        <v>#DIV/0!</v>
      </c>
      <c r="BZ46" s="67"/>
      <c r="CA46" s="67"/>
      <c r="CB46" s="67" t="s">
        <v>125</v>
      </c>
      <c r="CC46" s="67"/>
      <c r="CD46" s="68" t="e">
        <f t="shared" si="21"/>
        <v>#DIV/0!</v>
      </c>
      <c r="CE46" s="68" t="e">
        <f t="shared" si="22"/>
        <v>#DIV/0!</v>
      </c>
      <c r="CF46" s="67"/>
      <c r="CG46" s="67"/>
      <c r="CH46" s="67" t="s">
        <v>126</v>
      </c>
      <c r="CI46" s="67"/>
      <c r="CJ46" s="68" t="e">
        <f t="shared" si="23"/>
        <v>#DIV/0!</v>
      </c>
      <c r="CK46" s="68" t="e">
        <f t="shared" si="24"/>
        <v>#DIV/0!</v>
      </c>
      <c r="CL46" s="67"/>
      <c r="CM46" s="67"/>
      <c r="CN46" s="58">
        <f t="shared" si="25"/>
        <v>0</v>
      </c>
      <c r="CO46" s="58">
        <f t="shared" si="26"/>
        <v>0</v>
      </c>
      <c r="CP46" s="58">
        <f t="shared" si="27"/>
        <v>0</v>
      </c>
      <c r="CQ46" s="58">
        <f t="shared" si="28"/>
        <v>0</v>
      </c>
      <c r="CR46" s="58">
        <f t="shared" si="29"/>
        <v>0</v>
      </c>
      <c r="CS46" s="58">
        <f t="shared" si="30"/>
        <v>0</v>
      </c>
      <c r="CT46" s="58">
        <f t="shared" si="31"/>
        <v>0</v>
      </c>
      <c r="CU46" s="58">
        <f t="shared" si="32"/>
        <v>0</v>
      </c>
      <c r="CV46" s="58">
        <f t="shared" si="33"/>
        <v>0</v>
      </c>
      <c r="CW46" s="58">
        <f t="shared" si="34"/>
        <v>0</v>
      </c>
      <c r="CX46" s="58">
        <f t="shared" si="35"/>
        <v>0</v>
      </c>
      <c r="CY46" s="58">
        <f t="shared" si="36"/>
        <v>0</v>
      </c>
      <c r="CZ46" s="58">
        <f t="shared" si="37"/>
        <v>0</v>
      </c>
    </row>
    <row r="47" spans="1:104" ht="14" x14ac:dyDescent="0.35">
      <c r="A47" s="137" t="s">
        <v>330</v>
      </c>
      <c r="B47" s="274"/>
      <c r="C47" s="20" t="s">
        <v>714</v>
      </c>
      <c r="D47" s="22"/>
      <c r="E47" s="22"/>
      <c r="F47" s="22"/>
      <c r="G47" s="20">
        <f t="shared" si="0"/>
        <v>0</v>
      </c>
      <c r="H47" s="20"/>
      <c r="I47" s="20"/>
      <c r="J47" s="20"/>
      <c r="K47" s="20"/>
      <c r="L47" s="20"/>
      <c r="M47" s="20"/>
      <c r="N47" s="20"/>
      <c r="O47" s="20"/>
      <c r="P47" s="20"/>
      <c r="Q47" s="20"/>
      <c r="R47" s="20"/>
      <c r="S47" s="20"/>
      <c r="T47" s="67" t="s">
        <v>115</v>
      </c>
      <c r="U47" s="67"/>
      <c r="V47" s="68" t="e">
        <f t="shared" si="1"/>
        <v>#DIV/0!</v>
      </c>
      <c r="W47" s="68" t="e">
        <f t="shared" si="2"/>
        <v>#DIV/0!</v>
      </c>
      <c r="X47" s="67"/>
      <c r="Y47" s="67"/>
      <c r="Z47" s="67" t="s">
        <v>116</v>
      </c>
      <c r="AA47" s="67"/>
      <c r="AB47" s="68" t="e">
        <f t="shared" si="3"/>
        <v>#DIV/0!</v>
      </c>
      <c r="AC47" s="68" t="e">
        <f t="shared" si="4"/>
        <v>#DIV/0!</v>
      </c>
      <c r="AD47" s="67"/>
      <c r="AE47" s="67"/>
      <c r="AF47" s="67" t="s">
        <v>117</v>
      </c>
      <c r="AG47" s="67"/>
      <c r="AH47" s="68" t="e">
        <f t="shared" si="5"/>
        <v>#DIV/0!</v>
      </c>
      <c r="AI47" s="68" t="e">
        <f t="shared" si="6"/>
        <v>#DIV/0!</v>
      </c>
      <c r="AJ47" s="67"/>
      <c r="AK47" s="67"/>
      <c r="AL47" s="67" t="s">
        <v>118</v>
      </c>
      <c r="AM47" s="67"/>
      <c r="AN47" s="68" t="e">
        <f t="shared" si="7"/>
        <v>#DIV/0!</v>
      </c>
      <c r="AO47" s="68" t="e">
        <f t="shared" si="8"/>
        <v>#DIV/0!</v>
      </c>
      <c r="AP47" s="67"/>
      <c r="AQ47" s="67"/>
      <c r="AR47" s="67" t="s">
        <v>119</v>
      </c>
      <c r="AS47" s="67"/>
      <c r="AT47" s="68" t="e">
        <f t="shared" si="9"/>
        <v>#DIV/0!</v>
      </c>
      <c r="AU47" s="68" t="e">
        <f t="shared" si="10"/>
        <v>#DIV/0!</v>
      </c>
      <c r="AV47" s="67"/>
      <c r="AW47" s="67"/>
      <c r="AX47" s="67" t="s">
        <v>120</v>
      </c>
      <c r="AY47" s="67"/>
      <c r="AZ47" s="68" t="e">
        <f t="shared" si="11"/>
        <v>#DIV/0!</v>
      </c>
      <c r="BA47" s="68" t="e">
        <f t="shared" si="12"/>
        <v>#DIV/0!</v>
      </c>
      <c r="BB47" s="67"/>
      <c r="BC47" s="67"/>
      <c r="BD47" s="67" t="s">
        <v>121</v>
      </c>
      <c r="BE47" s="67"/>
      <c r="BF47" s="68" t="e">
        <f t="shared" si="13"/>
        <v>#DIV/0!</v>
      </c>
      <c r="BG47" s="68" t="e">
        <f t="shared" si="14"/>
        <v>#DIV/0!</v>
      </c>
      <c r="BH47" s="67"/>
      <c r="BI47" s="67"/>
      <c r="BJ47" s="67" t="s">
        <v>122</v>
      </c>
      <c r="BK47" s="67"/>
      <c r="BL47" s="68" t="e">
        <f t="shared" si="15"/>
        <v>#DIV/0!</v>
      </c>
      <c r="BM47" s="68" t="e">
        <f t="shared" si="16"/>
        <v>#DIV/0!</v>
      </c>
      <c r="BN47" s="67"/>
      <c r="BO47" s="67"/>
      <c r="BP47" s="67" t="s">
        <v>123</v>
      </c>
      <c r="BQ47" s="67"/>
      <c r="BR47" s="68" t="e">
        <f t="shared" si="17"/>
        <v>#DIV/0!</v>
      </c>
      <c r="BS47" s="68" t="e">
        <f t="shared" si="18"/>
        <v>#DIV/0!</v>
      </c>
      <c r="BT47" s="67"/>
      <c r="BU47" s="67"/>
      <c r="BV47" s="67" t="s">
        <v>124</v>
      </c>
      <c r="BW47" s="67"/>
      <c r="BX47" s="68" t="e">
        <f t="shared" si="19"/>
        <v>#DIV/0!</v>
      </c>
      <c r="BY47" s="68" t="e">
        <f t="shared" si="20"/>
        <v>#DIV/0!</v>
      </c>
      <c r="BZ47" s="67"/>
      <c r="CA47" s="67"/>
      <c r="CB47" s="67" t="s">
        <v>125</v>
      </c>
      <c r="CC47" s="67"/>
      <c r="CD47" s="68" t="e">
        <f t="shared" si="21"/>
        <v>#DIV/0!</v>
      </c>
      <c r="CE47" s="68" t="e">
        <f t="shared" si="22"/>
        <v>#DIV/0!</v>
      </c>
      <c r="CF47" s="67"/>
      <c r="CG47" s="67"/>
      <c r="CH47" s="67" t="s">
        <v>126</v>
      </c>
      <c r="CI47" s="67"/>
      <c r="CJ47" s="68" t="e">
        <f t="shared" si="23"/>
        <v>#DIV/0!</v>
      </c>
      <c r="CK47" s="68" t="e">
        <f t="shared" si="24"/>
        <v>#DIV/0!</v>
      </c>
      <c r="CL47" s="67"/>
      <c r="CM47" s="67"/>
      <c r="CN47" s="58">
        <f t="shared" si="25"/>
        <v>0</v>
      </c>
      <c r="CO47" s="58">
        <f t="shared" si="26"/>
        <v>0</v>
      </c>
      <c r="CP47" s="58">
        <f t="shared" si="27"/>
        <v>0</v>
      </c>
      <c r="CQ47" s="58">
        <f t="shared" si="28"/>
        <v>0</v>
      </c>
      <c r="CR47" s="58">
        <f t="shared" si="29"/>
        <v>0</v>
      </c>
      <c r="CS47" s="58">
        <f t="shared" si="30"/>
        <v>0</v>
      </c>
      <c r="CT47" s="58">
        <f t="shared" si="31"/>
        <v>0</v>
      </c>
      <c r="CU47" s="58">
        <f t="shared" si="32"/>
        <v>0</v>
      </c>
      <c r="CV47" s="58">
        <f t="shared" si="33"/>
        <v>0</v>
      </c>
      <c r="CW47" s="58">
        <f t="shared" si="34"/>
        <v>0</v>
      </c>
      <c r="CX47" s="58">
        <f t="shared" si="35"/>
        <v>0</v>
      </c>
      <c r="CY47" s="58">
        <f t="shared" si="36"/>
        <v>0</v>
      </c>
      <c r="CZ47" s="58">
        <f t="shared" si="37"/>
        <v>0</v>
      </c>
    </row>
    <row r="48" spans="1:104" ht="65" x14ac:dyDescent="0.35">
      <c r="A48" s="137" t="s">
        <v>426</v>
      </c>
      <c r="B48" s="272" t="s">
        <v>140</v>
      </c>
      <c r="C48" s="20" t="s">
        <v>715</v>
      </c>
      <c r="D48" s="22" t="s">
        <v>309</v>
      </c>
      <c r="E48" s="22" t="s">
        <v>444</v>
      </c>
      <c r="F48" s="22" t="s">
        <v>445</v>
      </c>
      <c r="G48" s="20">
        <f t="shared" si="0"/>
        <v>1</v>
      </c>
      <c r="H48" s="20"/>
      <c r="I48" s="20"/>
      <c r="J48" s="20"/>
      <c r="K48" s="20"/>
      <c r="L48" s="20"/>
      <c r="M48" s="20"/>
      <c r="N48" s="20"/>
      <c r="O48" s="20"/>
      <c r="P48" s="20"/>
      <c r="Q48" s="20"/>
      <c r="R48" s="20">
        <v>1</v>
      </c>
      <c r="S48" s="20"/>
      <c r="T48" s="67" t="s">
        <v>115</v>
      </c>
      <c r="U48" s="67"/>
      <c r="V48" s="68" t="e">
        <f t="shared" si="1"/>
        <v>#DIV/0!</v>
      </c>
      <c r="W48" s="68">
        <f t="shared" si="2"/>
        <v>0</v>
      </c>
      <c r="X48" s="67"/>
      <c r="Y48" s="67"/>
      <c r="Z48" s="67" t="s">
        <v>116</v>
      </c>
      <c r="AA48" s="67"/>
      <c r="AB48" s="68" t="e">
        <f t="shared" si="3"/>
        <v>#DIV/0!</v>
      </c>
      <c r="AC48" s="68">
        <f t="shared" si="4"/>
        <v>0</v>
      </c>
      <c r="AD48" s="67"/>
      <c r="AE48" s="67"/>
      <c r="AF48" s="67" t="s">
        <v>117</v>
      </c>
      <c r="AG48" s="67"/>
      <c r="AH48" s="68" t="e">
        <f t="shared" si="5"/>
        <v>#DIV/0!</v>
      </c>
      <c r="AI48" s="68">
        <f t="shared" si="6"/>
        <v>0</v>
      </c>
      <c r="AJ48" s="67"/>
      <c r="AK48" s="67"/>
      <c r="AL48" s="67" t="s">
        <v>118</v>
      </c>
      <c r="AM48" s="67"/>
      <c r="AN48" s="68" t="e">
        <f t="shared" si="7"/>
        <v>#DIV/0!</v>
      </c>
      <c r="AO48" s="68">
        <f t="shared" si="8"/>
        <v>0</v>
      </c>
      <c r="AP48" s="67"/>
      <c r="AQ48" s="67"/>
      <c r="AR48" s="67" t="s">
        <v>119</v>
      </c>
      <c r="AS48" s="67"/>
      <c r="AT48" s="68" t="e">
        <f t="shared" si="9"/>
        <v>#DIV/0!</v>
      </c>
      <c r="AU48" s="68">
        <f t="shared" si="10"/>
        <v>0</v>
      </c>
      <c r="AV48" s="67"/>
      <c r="AW48" s="67"/>
      <c r="AX48" s="67" t="s">
        <v>120</v>
      </c>
      <c r="AY48" s="67"/>
      <c r="AZ48" s="68" t="e">
        <f t="shared" si="11"/>
        <v>#DIV/0!</v>
      </c>
      <c r="BA48" s="68">
        <f t="shared" si="12"/>
        <v>0</v>
      </c>
      <c r="BB48" s="67"/>
      <c r="BC48" s="67"/>
      <c r="BD48" s="67" t="s">
        <v>121</v>
      </c>
      <c r="BE48" s="67"/>
      <c r="BF48" s="68" t="e">
        <f t="shared" si="13"/>
        <v>#DIV/0!</v>
      </c>
      <c r="BG48" s="68">
        <f t="shared" si="14"/>
        <v>0</v>
      </c>
      <c r="BH48" s="67"/>
      <c r="BI48" s="67"/>
      <c r="BJ48" s="67" t="s">
        <v>122</v>
      </c>
      <c r="BK48" s="67"/>
      <c r="BL48" s="68" t="e">
        <f t="shared" si="15"/>
        <v>#DIV/0!</v>
      </c>
      <c r="BM48" s="68">
        <f t="shared" si="16"/>
        <v>0</v>
      </c>
      <c r="BN48" s="67"/>
      <c r="BO48" s="67"/>
      <c r="BP48" s="67" t="s">
        <v>123</v>
      </c>
      <c r="BQ48" s="67"/>
      <c r="BR48" s="68" t="e">
        <f t="shared" si="17"/>
        <v>#DIV/0!</v>
      </c>
      <c r="BS48" s="68">
        <f t="shared" si="18"/>
        <v>0</v>
      </c>
      <c r="BT48" s="67"/>
      <c r="BU48" s="67"/>
      <c r="BV48" s="67" t="s">
        <v>124</v>
      </c>
      <c r="BW48" s="67"/>
      <c r="BX48" s="68" t="e">
        <f t="shared" si="19"/>
        <v>#DIV/0!</v>
      </c>
      <c r="BY48" s="68">
        <f t="shared" si="20"/>
        <v>0</v>
      </c>
      <c r="BZ48" s="67"/>
      <c r="CA48" s="67"/>
      <c r="CB48" s="67" t="s">
        <v>125</v>
      </c>
      <c r="CC48" s="67"/>
      <c r="CD48" s="68">
        <f t="shared" si="21"/>
        <v>0</v>
      </c>
      <c r="CE48" s="68">
        <f t="shared" si="22"/>
        <v>0</v>
      </c>
      <c r="CF48" s="67"/>
      <c r="CG48" s="67"/>
      <c r="CH48" s="67" t="s">
        <v>126</v>
      </c>
      <c r="CI48" s="67"/>
      <c r="CJ48" s="68" t="e">
        <f t="shared" si="23"/>
        <v>#DIV/0!</v>
      </c>
      <c r="CK48" s="68">
        <f t="shared" si="24"/>
        <v>0</v>
      </c>
      <c r="CL48" s="67"/>
      <c r="CM48" s="67"/>
      <c r="CN48" s="58">
        <f t="shared" si="25"/>
        <v>0</v>
      </c>
      <c r="CO48" s="58">
        <f t="shared" si="26"/>
        <v>0</v>
      </c>
      <c r="CP48" s="58">
        <f t="shared" si="27"/>
        <v>0</v>
      </c>
      <c r="CQ48" s="58">
        <f t="shared" si="28"/>
        <v>0</v>
      </c>
      <c r="CR48" s="58">
        <f t="shared" si="29"/>
        <v>0</v>
      </c>
      <c r="CS48" s="58">
        <f t="shared" si="30"/>
        <v>0</v>
      </c>
      <c r="CT48" s="58">
        <f t="shared" si="31"/>
        <v>0</v>
      </c>
      <c r="CU48" s="58">
        <f t="shared" si="32"/>
        <v>0</v>
      </c>
      <c r="CV48" s="58">
        <f t="shared" si="33"/>
        <v>0</v>
      </c>
      <c r="CW48" s="58">
        <f t="shared" si="34"/>
        <v>0</v>
      </c>
      <c r="CX48" s="58">
        <f t="shared" si="35"/>
        <v>0</v>
      </c>
      <c r="CY48" s="58">
        <f t="shared" si="36"/>
        <v>0</v>
      </c>
      <c r="CZ48" s="58">
        <f t="shared" si="37"/>
        <v>0</v>
      </c>
    </row>
    <row r="49" spans="1:104" ht="14" x14ac:dyDescent="0.35">
      <c r="A49" s="137" t="s">
        <v>426</v>
      </c>
      <c r="B49" s="273"/>
      <c r="C49" s="20" t="s">
        <v>716</v>
      </c>
      <c r="D49" s="22"/>
      <c r="E49" s="22"/>
      <c r="F49" s="22"/>
      <c r="G49" s="20">
        <f t="shared" si="0"/>
        <v>0</v>
      </c>
      <c r="H49" s="20"/>
      <c r="I49" s="20"/>
      <c r="J49" s="20"/>
      <c r="K49" s="20"/>
      <c r="L49" s="20"/>
      <c r="M49" s="20"/>
      <c r="N49" s="20"/>
      <c r="O49" s="20"/>
      <c r="P49" s="20"/>
      <c r="Q49" s="20"/>
      <c r="R49" s="20"/>
      <c r="S49" s="20"/>
      <c r="T49" s="67" t="s">
        <v>115</v>
      </c>
      <c r="U49" s="67"/>
      <c r="V49" s="68" t="e">
        <f t="shared" si="1"/>
        <v>#DIV/0!</v>
      </c>
      <c r="W49" s="68" t="e">
        <f t="shared" si="2"/>
        <v>#DIV/0!</v>
      </c>
      <c r="X49" s="67"/>
      <c r="Y49" s="67"/>
      <c r="Z49" s="67" t="s">
        <v>116</v>
      </c>
      <c r="AA49" s="67"/>
      <c r="AB49" s="68" t="e">
        <f t="shared" si="3"/>
        <v>#DIV/0!</v>
      </c>
      <c r="AC49" s="68" t="e">
        <f t="shared" si="4"/>
        <v>#DIV/0!</v>
      </c>
      <c r="AD49" s="67"/>
      <c r="AE49" s="67"/>
      <c r="AF49" s="67" t="s">
        <v>117</v>
      </c>
      <c r="AG49" s="67"/>
      <c r="AH49" s="68" t="e">
        <f t="shared" si="5"/>
        <v>#DIV/0!</v>
      </c>
      <c r="AI49" s="68" t="e">
        <f t="shared" si="6"/>
        <v>#DIV/0!</v>
      </c>
      <c r="AJ49" s="67"/>
      <c r="AK49" s="67"/>
      <c r="AL49" s="67" t="s">
        <v>118</v>
      </c>
      <c r="AM49" s="67"/>
      <c r="AN49" s="68" t="e">
        <f t="shared" si="7"/>
        <v>#DIV/0!</v>
      </c>
      <c r="AO49" s="68" t="e">
        <f t="shared" si="8"/>
        <v>#DIV/0!</v>
      </c>
      <c r="AP49" s="67"/>
      <c r="AQ49" s="67"/>
      <c r="AR49" s="67" t="s">
        <v>119</v>
      </c>
      <c r="AS49" s="67"/>
      <c r="AT49" s="68" t="e">
        <f t="shared" si="9"/>
        <v>#DIV/0!</v>
      </c>
      <c r="AU49" s="68" t="e">
        <f t="shared" si="10"/>
        <v>#DIV/0!</v>
      </c>
      <c r="AV49" s="67"/>
      <c r="AW49" s="67"/>
      <c r="AX49" s="67" t="s">
        <v>120</v>
      </c>
      <c r="AY49" s="67"/>
      <c r="AZ49" s="68" t="e">
        <f t="shared" si="11"/>
        <v>#DIV/0!</v>
      </c>
      <c r="BA49" s="68" t="e">
        <f t="shared" si="12"/>
        <v>#DIV/0!</v>
      </c>
      <c r="BB49" s="67"/>
      <c r="BC49" s="67"/>
      <c r="BD49" s="67" t="s">
        <v>121</v>
      </c>
      <c r="BE49" s="67"/>
      <c r="BF49" s="68" t="e">
        <f t="shared" si="13"/>
        <v>#DIV/0!</v>
      </c>
      <c r="BG49" s="68" t="e">
        <f t="shared" si="14"/>
        <v>#DIV/0!</v>
      </c>
      <c r="BH49" s="67"/>
      <c r="BI49" s="67"/>
      <c r="BJ49" s="67" t="s">
        <v>122</v>
      </c>
      <c r="BK49" s="67"/>
      <c r="BL49" s="68" t="e">
        <f t="shared" si="15"/>
        <v>#DIV/0!</v>
      </c>
      <c r="BM49" s="68" t="e">
        <f t="shared" si="16"/>
        <v>#DIV/0!</v>
      </c>
      <c r="BN49" s="67"/>
      <c r="BO49" s="67"/>
      <c r="BP49" s="67" t="s">
        <v>123</v>
      </c>
      <c r="BQ49" s="67"/>
      <c r="BR49" s="68" t="e">
        <f t="shared" si="17"/>
        <v>#DIV/0!</v>
      </c>
      <c r="BS49" s="68" t="e">
        <f t="shared" si="18"/>
        <v>#DIV/0!</v>
      </c>
      <c r="BT49" s="67"/>
      <c r="BU49" s="67"/>
      <c r="BV49" s="67" t="s">
        <v>124</v>
      </c>
      <c r="BW49" s="67"/>
      <c r="BX49" s="68" t="e">
        <f t="shared" si="19"/>
        <v>#DIV/0!</v>
      </c>
      <c r="BY49" s="68" t="e">
        <f t="shared" si="20"/>
        <v>#DIV/0!</v>
      </c>
      <c r="BZ49" s="67"/>
      <c r="CA49" s="67"/>
      <c r="CB49" s="67" t="s">
        <v>125</v>
      </c>
      <c r="CC49" s="67"/>
      <c r="CD49" s="68" t="e">
        <f t="shared" si="21"/>
        <v>#DIV/0!</v>
      </c>
      <c r="CE49" s="68" t="e">
        <f t="shared" si="22"/>
        <v>#DIV/0!</v>
      </c>
      <c r="CF49" s="67"/>
      <c r="CG49" s="67"/>
      <c r="CH49" s="67" t="s">
        <v>126</v>
      </c>
      <c r="CI49" s="67"/>
      <c r="CJ49" s="68" t="e">
        <f t="shared" si="23"/>
        <v>#DIV/0!</v>
      </c>
      <c r="CK49" s="68" t="e">
        <f t="shared" si="24"/>
        <v>#DIV/0!</v>
      </c>
      <c r="CL49" s="67"/>
      <c r="CM49" s="67"/>
      <c r="CN49" s="58">
        <f t="shared" si="25"/>
        <v>0</v>
      </c>
      <c r="CO49" s="58">
        <f t="shared" si="26"/>
        <v>0</v>
      </c>
      <c r="CP49" s="58">
        <f t="shared" si="27"/>
        <v>0</v>
      </c>
      <c r="CQ49" s="58">
        <f t="shared" si="28"/>
        <v>0</v>
      </c>
      <c r="CR49" s="58">
        <f t="shared" si="29"/>
        <v>0</v>
      </c>
      <c r="CS49" s="58">
        <f t="shared" si="30"/>
        <v>0</v>
      </c>
      <c r="CT49" s="58">
        <f t="shared" si="31"/>
        <v>0</v>
      </c>
      <c r="CU49" s="58">
        <f t="shared" si="32"/>
        <v>0</v>
      </c>
      <c r="CV49" s="58">
        <f t="shared" si="33"/>
        <v>0</v>
      </c>
      <c r="CW49" s="58">
        <f t="shared" si="34"/>
        <v>0</v>
      </c>
      <c r="CX49" s="58">
        <f t="shared" si="35"/>
        <v>0</v>
      </c>
      <c r="CY49" s="58">
        <f t="shared" si="36"/>
        <v>0</v>
      </c>
      <c r="CZ49" s="58">
        <f t="shared" si="37"/>
        <v>0</v>
      </c>
    </row>
    <row r="50" spans="1:104" ht="14" x14ac:dyDescent="0.35">
      <c r="A50" s="137" t="s">
        <v>426</v>
      </c>
      <c r="B50" s="273"/>
      <c r="C50" s="20" t="s">
        <v>717</v>
      </c>
      <c r="D50" s="22"/>
      <c r="E50" s="22"/>
      <c r="F50" s="22"/>
      <c r="G50" s="20">
        <f t="shared" si="0"/>
        <v>0</v>
      </c>
      <c r="H50" s="20"/>
      <c r="I50" s="20"/>
      <c r="J50" s="20"/>
      <c r="K50" s="20"/>
      <c r="L50" s="20"/>
      <c r="M50" s="20"/>
      <c r="N50" s="20"/>
      <c r="O50" s="20"/>
      <c r="P50" s="20"/>
      <c r="Q50" s="20"/>
      <c r="R50" s="20"/>
      <c r="S50" s="20"/>
      <c r="T50" s="67" t="s">
        <v>115</v>
      </c>
      <c r="U50" s="67"/>
      <c r="V50" s="68" t="e">
        <f t="shared" si="1"/>
        <v>#DIV/0!</v>
      </c>
      <c r="W50" s="68" t="e">
        <f t="shared" si="2"/>
        <v>#DIV/0!</v>
      </c>
      <c r="X50" s="67"/>
      <c r="Y50" s="67"/>
      <c r="Z50" s="67" t="s">
        <v>116</v>
      </c>
      <c r="AA50" s="67"/>
      <c r="AB50" s="68" t="e">
        <f t="shared" si="3"/>
        <v>#DIV/0!</v>
      </c>
      <c r="AC50" s="68" t="e">
        <f t="shared" si="4"/>
        <v>#DIV/0!</v>
      </c>
      <c r="AD50" s="67"/>
      <c r="AE50" s="67"/>
      <c r="AF50" s="67" t="s">
        <v>117</v>
      </c>
      <c r="AG50" s="67"/>
      <c r="AH50" s="68" t="e">
        <f t="shared" si="5"/>
        <v>#DIV/0!</v>
      </c>
      <c r="AI50" s="68" t="e">
        <f t="shared" si="6"/>
        <v>#DIV/0!</v>
      </c>
      <c r="AJ50" s="67"/>
      <c r="AK50" s="67"/>
      <c r="AL50" s="67" t="s">
        <v>118</v>
      </c>
      <c r="AM50" s="67"/>
      <c r="AN50" s="68" t="e">
        <f t="shared" si="7"/>
        <v>#DIV/0!</v>
      </c>
      <c r="AO50" s="68" t="e">
        <f t="shared" si="8"/>
        <v>#DIV/0!</v>
      </c>
      <c r="AP50" s="67"/>
      <c r="AQ50" s="67"/>
      <c r="AR50" s="67" t="s">
        <v>119</v>
      </c>
      <c r="AS50" s="67"/>
      <c r="AT50" s="68" t="e">
        <f t="shared" si="9"/>
        <v>#DIV/0!</v>
      </c>
      <c r="AU50" s="68" t="e">
        <f t="shared" si="10"/>
        <v>#DIV/0!</v>
      </c>
      <c r="AV50" s="67"/>
      <c r="AW50" s="67"/>
      <c r="AX50" s="67" t="s">
        <v>120</v>
      </c>
      <c r="AY50" s="67"/>
      <c r="AZ50" s="68" t="e">
        <f t="shared" si="11"/>
        <v>#DIV/0!</v>
      </c>
      <c r="BA50" s="68" t="e">
        <f t="shared" si="12"/>
        <v>#DIV/0!</v>
      </c>
      <c r="BB50" s="67"/>
      <c r="BC50" s="67"/>
      <c r="BD50" s="67" t="s">
        <v>121</v>
      </c>
      <c r="BE50" s="67"/>
      <c r="BF50" s="68" t="e">
        <f t="shared" si="13"/>
        <v>#DIV/0!</v>
      </c>
      <c r="BG50" s="68" t="e">
        <f t="shared" si="14"/>
        <v>#DIV/0!</v>
      </c>
      <c r="BH50" s="67"/>
      <c r="BI50" s="67"/>
      <c r="BJ50" s="67" t="s">
        <v>122</v>
      </c>
      <c r="BK50" s="67"/>
      <c r="BL50" s="68" t="e">
        <f t="shared" si="15"/>
        <v>#DIV/0!</v>
      </c>
      <c r="BM50" s="68" t="e">
        <f t="shared" si="16"/>
        <v>#DIV/0!</v>
      </c>
      <c r="BN50" s="67"/>
      <c r="BO50" s="67"/>
      <c r="BP50" s="67" t="s">
        <v>123</v>
      </c>
      <c r="BQ50" s="67"/>
      <c r="BR50" s="68" t="e">
        <f t="shared" si="17"/>
        <v>#DIV/0!</v>
      </c>
      <c r="BS50" s="68" t="e">
        <f t="shared" si="18"/>
        <v>#DIV/0!</v>
      </c>
      <c r="BT50" s="67"/>
      <c r="BU50" s="67"/>
      <c r="BV50" s="67" t="s">
        <v>124</v>
      </c>
      <c r="BW50" s="67"/>
      <c r="BX50" s="68" t="e">
        <f t="shared" si="19"/>
        <v>#DIV/0!</v>
      </c>
      <c r="BY50" s="68" t="e">
        <f t="shared" si="20"/>
        <v>#DIV/0!</v>
      </c>
      <c r="BZ50" s="67"/>
      <c r="CA50" s="67"/>
      <c r="CB50" s="67" t="s">
        <v>125</v>
      </c>
      <c r="CC50" s="67"/>
      <c r="CD50" s="68" t="e">
        <f t="shared" si="21"/>
        <v>#DIV/0!</v>
      </c>
      <c r="CE50" s="68" t="e">
        <f t="shared" si="22"/>
        <v>#DIV/0!</v>
      </c>
      <c r="CF50" s="67"/>
      <c r="CG50" s="67"/>
      <c r="CH50" s="67" t="s">
        <v>126</v>
      </c>
      <c r="CI50" s="67"/>
      <c r="CJ50" s="68" t="e">
        <f t="shared" si="23"/>
        <v>#DIV/0!</v>
      </c>
      <c r="CK50" s="68" t="e">
        <f t="shared" si="24"/>
        <v>#DIV/0!</v>
      </c>
      <c r="CL50" s="67"/>
      <c r="CM50" s="67"/>
      <c r="CN50" s="58">
        <f t="shared" si="25"/>
        <v>0</v>
      </c>
      <c r="CO50" s="58">
        <f t="shared" si="26"/>
        <v>0</v>
      </c>
      <c r="CP50" s="58">
        <f t="shared" si="27"/>
        <v>0</v>
      </c>
      <c r="CQ50" s="58">
        <f t="shared" si="28"/>
        <v>0</v>
      </c>
      <c r="CR50" s="58">
        <f t="shared" si="29"/>
        <v>0</v>
      </c>
      <c r="CS50" s="58">
        <f t="shared" si="30"/>
        <v>0</v>
      </c>
      <c r="CT50" s="58">
        <f t="shared" si="31"/>
        <v>0</v>
      </c>
      <c r="CU50" s="58">
        <f t="shared" si="32"/>
        <v>0</v>
      </c>
      <c r="CV50" s="58">
        <f t="shared" si="33"/>
        <v>0</v>
      </c>
      <c r="CW50" s="58">
        <f t="shared" si="34"/>
        <v>0</v>
      </c>
      <c r="CX50" s="58">
        <f t="shared" si="35"/>
        <v>0</v>
      </c>
      <c r="CY50" s="58">
        <f t="shared" si="36"/>
        <v>0</v>
      </c>
      <c r="CZ50" s="58">
        <f t="shared" si="37"/>
        <v>0</v>
      </c>
    </row>
    <row r="51" spans="1:104" ht="14" x14ac:dyDescent="0.35">
      <c r="A51" s="137" t="s">
        <v>426</v>
      </c>
      <c r="B51" s="274"/>
      <c r="C51" s="20" t="s">
        <v>718</v>
      </c>
      <c r="D51" s="22"/>
      <c r="E51" s="22"/>
      <c r="F51" s="22"/>
      <c r="G51" s="20">
        <f t="shared" si="0"/>
        <v>0</v>
      </c>
      <c r="H51" s="20"/>
      <c r="I51" s="20"/>
      <c r="J51" s="20"/>
      <c r="K51" s="20"/>
      <c r="L51" s="20"/>
      <c r="M51" s="20"/>
      <c r="N51" s="20"/>
      <c r="O51" s="20"/>
      <c r="P51" s="20"/>
      <c r="Q51" s="20"/>
      <c r="R51" s="20"/>
      <c r="S51" s="20"/>
      <c r="T51" s="67" t="s">
        <v>115</v>
      </c>
      <c r="U51" s="67"/>
      <c r="V51" s="68" t="e">
        <f t="shared" si="1"/>
        <v>#DIV/0!</v>
      </c>
      <c r="W51" s="68" t="e">
        <f t="shared" si="2"/>
        <v>#DIV/0!</v>
      </c>
      <c r="X51" s="67"/>
      <c r="Y51" s="67"/>
      <c r="Z51" s="67" t="s">
        <v>116</v>
      </c>
      <c r="AA51" s="67"/>
      <c r="AB51" s="68" t="e">
        <f t="shared" si="3"/>
        <v>#DIV/0!</v>
      </c>
      <c r="AC51" s="68" t="e">
        <f t="shared" si="4"/>
        <v>#DIV/0!</v>
      </c>
      <c r="AD51" s="67"/>
      <c r="AE51" s="67"/>
      <c r="AF51" s="67" t="s">
        <v>117</v>
      </c>
      <c r="AG51" s="67"/>
      <c r="AH51" s="68" t="e">
        <f t="shared" si="5"/>
        <v>#DIV/0!</v>
      </c>
      <c r="AI51" s="68" t="e">
        <f t="shared" si="6"/>
        <v>#DIV/0!</v>
      </c>
      <c r="AJ51" s="67"/>
      <c r="AK51" s="67"/>
      <c r="AL51" s="67" t="s">
        <v>118</v>
      </c>
      <c r="AM51" s="67"/>
      <c r="AN51" s="68" t="e">
        <f t="shared" si="7"/>
        <v>#DIV/0!</v>
      </c>
      <c r="AO51" s="68" t="e">
        <f t="shared" si="8"/>
        <v>#DIV/0!</v>
      </c>
      <c r="AP51" s="67"/>
      <c r="AQ51" s="67"/>
      <c r="AR51" s="67" t="s">
        <v>119</v>
      </c>
      <c r="AS51" s="67"/>
      <c r="AT51" s="68" t="e">
        <f t="shared" si="9"/>
        <v>#DIV/0!</v>
      </c>
      <c r="AU51" s="68" t="e">
        <f t="shared" si="10"/>
        <v>#DIV/0!</v>
      </c>
      <c r="AV51" s="67"/>
      <c r="AW51" s="67"/>
      <c r="AX51" s="67" t="s">
        <v>120</v>
      </c>
      <c r="AY51" s="67"/>
      <c r="AZ51" s="68" t="e">
        <f t="shared" si="11"/>
        <v>#DIV/0!</v>
      </c>
      <c r="BA51" s="68" t="e">
        <f t="shared" si="12"/>
        <v>#DIV/0!</v>
      </c>
      <c r="BB51" s="67"/>
      <c r="BC51" s="67"/>
      <c r="BD51" s="67" t="s">
        <v>121</v>
      </c>
      <c r="BE51" s="67"/>
      <c r="BF51" s="68" t="e">
        <f t="shared" si="13"/>
        <v>#DIV/0!</v>
      </c>
      <c r="BG51" s="68" t="e">
        <f t="shared" si="14"/>
        <v>#DIV/0!</v>
      </c>
      <c r="BH51" s="67"/>
      <c r="BI51" s="67"/>
      <c r="BJ51" s="67" t="s">
        <v>122</v>
      </c>
      <c r="BK51" s="67"/>
      <c r="BL51" s="68" t="e">
        <f t="shared" si="15"/>
        <v>#DIV/0!</v>
      </c>
      <c r="BM51" s="68" t="e">
        <f t="shared" si="16"/>
        <v>#DIV/0!</v>
      </c>
      <c r="BN51" s="67"/>
      <c r="BO51" s="67"/>
      <c r="BP51" s="67" t="s">
        <v>123</v>
      </c>
      <c r="BQ51" s="67"/>
      <c r="BR51" s="68" t="e">
        <f t="shared" si="17"/>
        <v>#DIV/0!</v>
      </c>
      <c r="BS51" s="68" t="e">
        <f t="shared" si="18"/>
        <v>#DIV/0!</v>
      </c>
      <c r="BT51" s="67"/>
      <c r="BU51" s="67"/>
      <c r="BV51" s="67" t="s">
        <v>124</v>
      </c>
      <c r="BW51" s="67"/>
      <c r="BX51" s="68" t="e">
        <f t="shared" si="19"/>
        <v>#DIV/0!</v>
      </c>
      <c r="BY51" s="68" t="e">
        <f t="shared" si="20"/>
        <v>#DIV/0!</v>
      </c>
      <c r="BZ51" s="67"/>
      <c r="CA51" s="67"/>
      <c r="CB51" s="67" t="s">
        <v>125</v>
      </c>
      <c r="CC51" s="67"/>
      <c r="CD51" s="68" t="e">
        <f t="shared" si="21"/>
        <v>#DIV/0!</v>
      </c>
      <c r="CE51" s="68" t="e">
        <f t="shared" si="22"/>
        <v>#DIV/0!</v>
      </c>
      <c r="CF51" s="67"/>
      <c r="CG51" s="67"/>
      <c r="CH51" s="67" t="s">
        <v>126</v>
      </c>
      <c r="CI51" s="67"/>
      <c r="CJ51" s="68" t="e">
        <f t="shared" si="23"/>
        <v>#DIV/0!</v>
      </c>
      <c r="CK51" s="68" t="e">
        <f t="shared" si="24"/>
        <v>#DIV/0!</v>
      </c>
      <c r="CL51" s="67"/>
      <c r="CM51" s="67"/>
      <c r="CN51" s="58">
        <f t="shared" si="25"/>
        <v>0</v>
      </c>
      <c r="CO51" s="58">
        <f t="shared" si="26"/>
        <v>0</v>
      </c>
      <c r="CP51" s="58">
        <f t="shared" si="27"/>
        <v>0</v>
      </c>
      <c r="CQ51" s="58">
        <f t="shared" si="28"/>
        <v>0</v>
      </c>
      <c r="CR51" s="58">
        <f t="shared" si="29"/>
        <v>0</v>
      </c>
      <c r="CS51" s="58">
        <f t="shared" si="30"/>
        <v>0</v>
      </c>
      <c r="CT51" s="58">
        <f t="shared" si="31"/>
        <v>0</v>
      </c>
      <c r="CU51" s="58">
        <f t="shared" si="32"/>
        <v>0</v>
      </c>
      <c r="CV51" s="58">
        <f t="shared" si="33"/>
        <v>0</v>
      </c>
      <c r="CW51" s="58">
        <f t="shared" si="34"/>
        <v>0</v>
      </c>
      <c r="CX51" s="58">
        <f t="shared" si="35"/>
        <v>0</v>
      </c>
      <c r="CY51" s="58">
        <f t="shared" si="36"/>
        <v>0</v>
      </c>
      <c r="CZ51" s="58">
        <f t="shared" si="37"/>
        <v>0</v>
      </c>
    </row>
    <row r="52" spans="1:104" ht="26" x14ac:dyDescent="0.35">
      <c r="A52" s="137" t="s">
        <v>499</v>
      </c>
      <c r="B52" s="272" t="s">
        <v>140</v>
      </c>
      <c r="C52" s="20" t="s">
        <v>719</v>
      </c>
      <c r="D52" s="22" t="s">
        <v>500</v>
      </c>
      <c r="E52" s="22" t="s">
        <v>501</v>
      </c>
      <c r="F52" s="22" t="s">
        <v>502</v>
      </c>
      <c r="G52" s="20">
        <f t="shared" si="0"/>
        <v>2</v>
      </c>
      <c r="H52" s="20"/>
      <c r="I52" s="20"/>
      <c r="J52" s="20"/>
      <c r="K52" s="20"/>
      <c r="L52" s="20"/>
      <c r="M52" s="20"/>
      <c r="N52" s="20">
        <v>1</v>
      </c>
      <c r="O52" s="20"/>
      <c r="P52" s="20"/>
      <c r="Q52" s="20">
        <v>1</v>
      </c>
      <c r="R52" s="20"/>
      <c r="S52" s="20"/>
      <c r="T52" s="67" t="s">
        <v>115</v>
      </c>
      <c r="U52" s="67"/>
      <c r="V52" s="68" t="e">
        <f t="shared" si="1"/>
        <v>#DIV/0!</v>
      </c>
      <c r="W52" s="68">
        <f t="shared" si="2"/>
        <v>0</v>
      </c>
      <c r="X52" s="67"/>
      <c r="Y52" s="67"/>
      <c r="Z52" s="67" t="s">
        <v>116</v>
      </c>
      <c r="AA52" s="67"/>
      <c r="AB52" s="68" t="e">
        <f t="shared" si="3"/>
        <v>#DIV/0!</v>
      </c>
      <c r="AC52" s="68">
        <f t="shared" si="4"/>
        <v>0</v>
      </c>
      <c r="AD52" s="67"/>
      <c r="AE52" s="67"/>
      <c r="AF52" s="67" t="s">
        <v>117</v>
      </c>
      <c r="AG52" s="67"/>
      <c r="AH52" s="68" t="e">
        <f t="shared" si="5"/>
        <v>#DIV/0!</v>
      </c>
      <c r="AI52" s="68">
        <f t="shared" si="6"/>
        <v>0</v>
      </c>
      <c r="AJ52" s="67"/>
      <c r="AK52" s="67"/>
      <c r="AL52" s="67" t="s">
        <v>118</v>
      </c>
      <c r="AM52" s="67"/>
      <c r="AN52" s="68" t="e">
        <f t="shared" si="7"/>
        <v>#DIV/0!</v>
      </c>
      <c r="AO52" s="68">
        <f t="shared" si="8"/>
        <v>0</v>
      </c>
      <c r="AP52" s="67"/>
      <c r="AQ52" s="67"/>
      <c r="AR52" s="67" t="s">
        <v>119</v>
      </c>
      <c r="AS52" s="67"/>
      <c r="AT52" s="68" t="e">
        <f t="shared" si="9"/>
        <v>#DIV/0!</v>
      </c>
      <c r="AU52" s="68">
        <f t="shared" si="10"/>
        <v>0</v>
      </c>
      <c r="AV52" s="67"/>
      <c r="AW52" s="67"/>
      <c r="AX52" s="67" t="s">
        <v>120</v>
      </c>
      <c r="AY52" s="67"/>
      <c r="AZ52" s="68" t="e">
        <f t="shared" si="11"/>
        <v>#DIV/0!</v>
      </c>
      <c r="BA52" s="68">
        <f t="shared" si="12"/>
        <v>0</v>
      </c>
      <c r="BB52" s="67"/>
      <c r="BC52" s="67"/>
      <c r="BD52" s="67" t="s">
        <v>121</v>
      </c>
      <c r="BE52" s="67"/>
      <c r="BF52" s="68">
        <f t="shared" si="13"/>
        <v>0</v>
      </c>
      <c r="BG52" s="68">
        <f t="shared" si="14"/>
        <v>0</v>
      </c>
      <c r="BH52" s="67"/>
      <c r="BI52" s="67"/>
      <c r="BJ52" s="67" t="s">
        <v>122</v>
      </c>
      <c r="BK52" s="67"/>
      <c r="BL52" s="68" t="e">
        <f t="shared" si="15"/>
        <v>#DIV/0!</v>
      </c>
      <c r="BM52" s="68">
        <f t="shared" si="16"/>
        <v>0</v>
      </c>
      <c r="BN52" s="67"/>
      <c r="BO52" s="67"/>
      <c r="BP52" s="67" t="s">
        <v>123</v>
      </c>
      <c r="BQ52" s="67"/>
      <c r="BR52" s="68" t="e">
        <f t="shared" si="17"/>
        <v>#DIV/0!</v>
      </c>
      <c r="BS52" s="68">
        <f t="shared" si="18"/>
        <v>0</v>
      </c>
      <c r="BT52" s="67"/>
      <c r="BU52" s="67"/>
      <c r="BV52" s="67" t="s">
        <v>124</v>
      </c>
      <c r="BW52" s="67"/>
      <c r="BX52" s="68">
        <f t="shared" si="19"/>
        <v>0</v>
      </c>
      <c r="BY52" s="68">
        <f t="shared" si="20"/>
        <v>0</v>
      </c>
      <c r="BZ52" s="67"/>
      <c r="CA52" s="67"/>
      <c r="CB52" s="67" t="s">
        <v>125</v>
      </c>
      <c r="CC52" s="67"/>
      <c r="CD52" s="68" t="e">
        <f t="shared" si="21"/>
        <v>#DIV/0!</v>
      </c>
      <c r="CE52" s="68">
        <f t="shared" si="22"/>
        <v>0</v>
      </c>
      <c r="CF52" s="67"/>
      <c r="CG52" s="67"/>
      <c r="CH52" s="67" t="s">
        <v>126</v>
      </c>
      <c r="CI52" s="67"/>
      <c r="CJ52" s="68" t="e">
        <f t="shared" si="23"/>
        <v>#DIV/0!</v>
      </c>
      <c r="CK52" s="68">
        <f t="shared" si="24"/>
        <v>0</v>
      </c>
      <c r="CL52" s="67"/>
      <c r="CM52" s="67"/>
      <c r="CN52" s="58">
        <f t="shared" si="25"/>
        <v>0</v>
      </c>
      <c r="CO52" s="58">
        <f t="shared" si="26"/>
        <v>0</v>
      </c>
      <c r="CP52" s="58">
        <f t="shared" si="27"/>
        <v>0</v>
      </c>
      <c r="CQ52" s="58">
        <f t="shared" si="28"/>
        <v>0</v>
      </c>
      <c r="CR52" s="58">
        <f t="shared" si="29"/>
        <v>0</v>
      </c>
      <c r="CS52" s="58">
        <f t="shared" si="30"/>
        <v>0</v>
      </c>
      <c r="CT52" s="58">
        <f t="shared" si="31"/>
        <v>0</v>
      </c>
      <c r="CU52" s="58">
        <f t="shared" si="32"/>
        <v>0</v>
      </c>
      <c r="CV52" s="58">
        <f t="shared" si="33"/>
        <v>0</v>
      </c>
      <c r="CW52" s="58">
        <f t="shared" si="34"/>
        <v>0</v>
      </c>
      <c r="CX52" s="58">
        <f t="shared" si="35"/>
        <v>0</v>
      </c>
      <c r="CY52" s="58">
        <f t="shared" si="36"/>
        <v>0</v>
      </c>
      <c r="CZ52" s="58">
        <f t="shared" si="37"/>
        <v>0</v>
      </c>
    </row>
    <row r="53" spans="1:104" ht="14" x14ac:dyDescent="0.35">
      <c r="A53" s="137" t="s">
        <v>499</v>
      </c>
      <c r="B53" s="273"/>
      <c r="C53" s="20" t="s">
        <v>720</v>
      </c>
      <c r="D53" s="22"/>
      <c r="E53" s="22"/>
      <c r="F53" s="22"/>
      <c r="G53" s="20">
        <f t="shared" si="0"/>
        <v>0</v>
      </c>
      <c r="H53" s="20"/>
      <c r="I53" s="20"/>
      <c r="J53" s="20"/>
      <c r="K53" s="20"/>
      <c r="L53" s="20"/>
      <c r="M53" s="20"/>
      <c r="N53" s="20"/>
      <c r="O53" s="20"/>
      <c r="P53" s="20"/>
      <c r="Q53" s="20"/>
      <c r="R53" s="20"/>
      <c r="S53" s="20"/>
      <c r="T53" s="67" t="s">
        <v>115</v>
      </c>
      <c r="U53" s="67"/>
      <c r="V53" s="68" t="e">
        <f t="shared" si="1"/>
        <v>#DIV/0!</v>
      </c>
      <c r="W53" s="68" t="e">
        <f t="shared" si="2"/>
        <v>#DIV/0!</v>
      </c>
      <c r="X53" s="67"/>
      <c r="Y53" s="67"/>
      <c r="Z53" s="67" t="s">
        <v>116</v>
      </c>
      <c r="AA53" s="67"/>
      <c r="AB53" s="68" t="e">
        <f t="shared" si="3"/>
        <v>#DIV/0!</v>
      </c>
      <c r="AC53" s="68" t="e">
        <f t="shared" si="4"/>
        <v>#DIV/0!</v>
      </c>
      <c r="AD53" s="67"/>
      <c r="AE53" s="67"/>
      <c r="AF53" s="67" t="s">
        <v>117</v>
      </c>
      <c r="AG53" s="67"/>
      <c r="AH53" s="68" t="e">
        <f t="shared" si="5"/>
        <v>#DIV/0!</v>
      </c>
      <c r="AI53" s="68" t="e">
        <f t="shared" si="6"/>
        <v>#DIV/0!</v>
      </c>
      <c r="AJ53" s="67"/>
      <c r="AK53" s="67"/>
      <c r="AL53" s="67" t="s">
        <v>118</v>
      </c>
      <c r="AM53" s="67"/>
      <c r="AN53" s="68" t="e">
        <f t="shared" si="7"/>
        <v>#DIV/0!</v>
      </c>
      <c r="AO53" s="68" t="e">
        <f t="shared" si="8"/>
        <v>#DIV/0!</v>
      </c>
      <c r="AP53" s="67"/>
      <c r="AQ53" s="67"/>
      <c r="AR53" s="67" t="s">
        <v>119</v>
      </c>
      <c r="AS53" s="67"/>
      <c r="AT53" s="68" t="e">
        <f t="shared" si="9"/>
        <v>#DIV/0!</v>
      </c>
      <c r="AU53" s="68" t="e">
        <f t="shared" si="10"/>
        <v>#DIV/0!</v>
      </c>
      <c r="AV53" s="67"/>
      <c r="AW53" s="67"/>
      <c r="AX53" s="67" t="s">
        <v>120</v>
      </c>
      <c r="AY53" s="67"/>
      <c r="AZ53" s="68" t="e">
        <f t="shared" si="11"/>
        <v>#DIV/0!</v>
      </c>
      <c r="BA53" s="68" t="e">
        <f t="shared" si="12"/>
        <v>#DIV/0!</v>
      </c>
      <c r="BB53" s="67"/>
      <c r="BC53" s="67"/>
      <c r="BD53" s="67" t="s">
        <v>121</v>
      </c>
      <c r="BE53" s="67"/>
      <c r="BF53" s="68" t="e">
        <f t="shared" si="13"/>
        <v>#DIV/0!</v>
      </c>
      <c r="BG53" s="68" t="e">
        <f t="shared" si="14"/>
        <v>#DIV/0!</v>
      </c>
      <c r="BH53" s="67"/>
      <c r="BI53" s="67"/>
      <c r="BJ53" s="67" t="s">
        <v>122</v>
      </c>
      <c r="BK53" s="67"/>
      <c r="BL53" s="68" t="e">
        <f t="shared" si="15"/>
        <v>#DIV/0!</v>
      </c>
      <c r="BM53" s="68" t="e">
        <f t="shared" si="16"/>
        <v>#DIV/0!</v>
      </c>
      <c r="BN53" s="67"/>
      <c r="BO53" s="67"/>
      <c r="BP53" s="67" t="s">
        <v>123</v>
      </c>
      <c r="BQ53" s="67"/>
      <c r="BR53" s="68" t="e">
        <f t="shared" si="17"/>
        <v>#DIV/0!</v>
      </c>
      <c r="BS53" s="68" t="e">
        <f t="shared" si="18"/>
        <v>#DIV/0!</v>
      </c>
      <c r="BT53" s="67"/>
      <c r="BU53" s="67"/>
      <c r="BV53" s="67" t="s">
        <v>124</v>
      </c>
      <c r="BW53" s="67"/>
      <c r="BX53" s="68" t="e">
        <f t="shared" si="19"/>
        <v>#DIV/0!</v>
      </c>
      <c r="BY53" s="68" t="e">
        <f t="shared" si="20"/>
        <v>#DIV/0!</v>
      </c>
      <c r="BZ53" s="67"/>
      <c r="CA53" s="67"/>
      <c r="CB53" s="67" t="s">
        <v>125</v>
      </c>
      <c r="CC53" s="67"/>
      <c r="CD53" s="68" t="e">
        <f t="shared" si="21"/>
        <v>#DIV/0!</v>
      </c>
      <c r="CE53" s="68" t="e">
        <f t="shared" si="22"/>
        <v>#DIV/0!</v>
      </c>
      <c r="CF53" s="67"/>
      <c r="CG53" s="67"/>
      <c r="CH53" s="67" t="s">
        <v>126</v>
      </c>
      <c r="CI53" s="67"/>
      <c r="CJ53" s="68" t="e">
        <f t="shared" si="23"/>
        <v>#DIV/0!</v>
      </c>
      <c r="CK53" s="68" t="e">
        <f t="shared" si="24"/>
        <v>#DIV/0!</v>
      </c>
      <c r="CL53" s="67"/>
      <c r="CM53" s="67"/>
      <c r="CN53" s="58">
        <f t="shared" si="25"/>
        <v>0</v>
      </c>
      <c r="CO53" s="58">
        <f t="shared" si="26"/>
        <v>0</v>
      </c>
      <c r="CP53" s="58">
        <f t="shared" si="27"/>
        <v>0</v>
      </c>
      <c r="CQ53" s="58">
        <f t="shared" si="28"/>
        <v>0</v>
      </c>
      <c r="CR53" s="58">
        <f t="shared" si="29"/>
        <v>0</v>
      </c>
      <c r="CS53" s="58">
        <f t="shared" si="30"/>
        <v>0</v>
      </c>
      <c r="CT53" s="58">
        <f t="shared" si="31"/>
        <v>0</v>
      </c>
      <c r="CU53" s="58">
        <f t="shared" si="32"/>
        <v>0</v>
      </c>
      <c r="CV53" s="58">
        <f t="shared" si="33"/>
        <v>0</v>
      </c>
      <c r="CW53" s="58">
        <f t="shared" si="34"/>
        <v>0</v>
      </c>
      <c r="CX53" s="58">
        <f t="shared" si="35"/>
        <v>0</v>
      </c>
      <c r="CY53" s="58">
        <f t="shared" si="36"/>
        <v>0</v>
      </c>
      <c r="CZ53" s="58">
        <f t="shared" si="37"/>
        <v>0</v>
      </c>
    </row>
    <row r="54" spans="1:104" ht="14" x14ac:dyDescent="0.35">
      <c r="A54" s="137" t="s">
        <v>499</v>
      </c>
      <c r="B54" s="273"/>
      <c r="C54" s="20" t="s">
        <v>721</v>
      </c>
      <c r="D54" s="22"/>
      <c r="E54" s="22"/>
      <c r="F54" s="22"/>
      <c r="G54" s="20">
        <f t="shared" si="0"/>
        <v>0</v>
      </c>
      <c r="H54" s="20"/>
      <c r="I54" s="20"/>
      <c r="J54" s="20"/>
      <c r="K54" s="20"/>
      <c r="L54" s="20"/>
      <c r="M54" s="20"/>
      <c r="N54" s="20"/>
      <c r="O54" s="20"/>
      <c r="P54" s="20"/>
      <c r="Q54" s="20"/>
      <c r="R54" s="20"/>
      <c r="S54" s="20"/>
      <c r="T54" s="67" t="s">
        <v>115</v>
      </c>
      <c r="U54" s="67"/>
      <c r="V54" s="68" t="e">
        <f t="shared" si="1"/>
        <v>#DIV/0!</v>
      </c>
      <c r="W54" s="68" t="e">
        <f t="shared" si="2"/>
        <v>#DIV/0!</v>
      </c>
      <c r="X54" s="67"/>
      <c r="Y54" s="67"/>
      <c r="Z54" s="67" t="s">
        <v>116</v>
      </c>
      <c r="AA54" s="67"/>
      <c r="AB54" s="68" t="e">
        <f t="shared" si="3"/>
        <v>#DIV/0!</v>
      </c>
      <c r="AC54" s="68" t="e">
        <f t="shared" si="4"/>
        <v>#DIV/0!</v>
      </c>
      <c r="AD54" s="67"/>
      <c r="AE54" s="67"/>
      <c r="AF54" s="67" t="s">
        <v>117</v>
      </c>
      <c r="AG54" s="67"/>
      <c r="AH54" s="68" t="e">
        <f t="shared" si="5"/>
        <v>#DIV/0!</v>
      </c>
      <c r="AI54" s="68" t="e">
        <f t="shared" si="6"/>
        <v>#DIV/0!</v>
      </c>
      <c r="AJ54" s="67"/>
      <c r="AK54" s="67"/>
      <c r="AL54" s="67" t="s">
        <v>118</v>
      </c>
      <c r="AM54" s="67"/>
      <c r="AN54" s="68" t="e">
        <f t="shared" si="7"/>
        <v>#DIV/0!</v>
      </c>
      <c r="AO54" s="68" t="e">
        <f t="shared" si="8"/>
        <v>#DIV/0!</v>
      </c>
      <c r="AP54" s="67"/>
      <c r="AQ54" s="67"/>
      <c r="AR54" s="67" t="s">
        <v>119</v>
      </c>
      <c r="AS54" s="67"/>
      <c r="AT54" s="68" t="e">
        <f t="shared" si="9"/>
        <v>#DIV/0!</v>
      </c>
      <c r="AU54" s="68" t="e">
        <f t="shared" si="10"/>
        <v>#DIV/0!</v>
      </c>
      <c r="AV54" s="67"/>
      <c r="AW54" s="67"/>
      <c r="AX54" s="67" t="s">
        <v>120</v>
      </c>
      <c r="AY54" s="67"/>
      <c r="AZ54" s="68" t="e">
        <f t="shared" si="11"/>
        <v>#DIV/0!</v>
      </c>
      <c r="BA54" s="68" t="e">
        <f t="shared" si="12"/>
        <v>#DIV/0!</v>
      </c>
      <c r="BB54" s="67"/>
      <c r="BC54" s="67"/>
      <c r="BD54" s="67" t="s">
        <v>121</v>
      </c>
      <c r="BE54" s="67"/>
      <c r="BF54" s="68" t="e">
        <f t="shared" si="13"/>
        <v>#DIV/0!</v>
      </c>
      <c r="BG54" s="68" t="e">
        <f t="shared" si="14"/>
        <v>#DIV/0!</v>
      </c>
      <c r="BH54" s="67"/>
      <c r="BI54" s="67"/>
      <c r="BJ54" s="67" t="s">
        <v>122</v>
      </c>
      <c r="BK54" s="67"/>
      <c r="BL54" s="68" t="e">
        <f t="shared" si="15"/>
        <v>#DIV/0!</v>
      </c>
      <c r="BM54" s="68" t="e">
        <f t="shared" si="16"/>
        <v>#DIV/0!</v>
      </c>
      <c r="BN54" s="67"/>
      <c r="BO54" s="67"/>
      <c r="BP54" s="67" t="s">
        <v>123</v>
      </c>
      <c r="BQ54" s="67"/>
      <c r="BR54" s="68" t="e">
        <f t="shared" si="17"/>
        <v>#DIV/0!</v>
      </c>
      <c r="BS54" s="68" t="e">
        <f t="shared" si="18"/>
        <v>#DIV/0!</v>
      </c>
      <c r="BT54" s="67"/>
      <c r="BU54" s="67"/>
      <c r="BV54" s="67" t="s">
        <v>124</v>
      </c>
      <c r="BW54" s="67"/>
      <c r="BX54" s="68" t="e">
        <f t="shared" si="19"/>
        <v>#DIV/0!</v>
      </c>
      <c r="BY54" s="68" t="e">
        <f t="shared" si="20"/>
        <v>#DIV/0!</v>
      </c>
      <c r="BZ54" s="67"/>
      <c r="CA54" s="67"/>
      <c r="CB54" s="67" t="s">
        <v>125</v>
      </c>
      <c r="CC54" s="67"/>
      <c r="CD54" s="68" t="e">
        <f t="shared" si="21"/>
        <v>#DIV/0!</v>
      </c>
      <c r="CE54" s="68" t="e">
        <f t="shared" si="22"/>
        <v>#DIV/0!</v>
      </c>
      <c r="CF54" s="67"/>
      <c r="CG54" s="67"/>
      <c r="CH54" s="67" t="s">
        <v>126</v>
      </c>
      <c r="CI54" s="67"/>
      <c r="CJ54" s="68" t="e">
        <f t="shared" si="23"/>
        <v>#DIV/0!</v>
      </c>
      <c r="CK54" s="68" t="e">
        <f t="shared" si="24"/>
        <v>#DIV/0!</v>
      </c>
      <c r="CL54" s="67"/>
      <c r="CM54" s="67"/>
      <c r="CN54" s="58">
        <f t="shared" si="25"/>
        <v>0</v>
      </c>
      <c r="CO54" s="58">
        <f t="shared" si="26"/>
        <v>0</v>
      </c>
      <c r="CP54" s="58">
        <f t="shared" si="27"/>
        <v>0</v>
      </c>
      <c r="CQ54" s="58">
        <f t="shared" si="28"/>
        <v>0</v>
      </c>
      <c r="CR54" s="58">
        <f t="shared" si="29"/>
        <v>0</v>
      </c>
      <c r="CS54" s="58">
        <f t="shared" si="30"/>
        <v>0</v>
      </c>
      <c r="CT54" s="58">
        <f t="shared" si="31"/>
        <v>0</v>
      </c>
      <c r="CU54" s="58">
        <f t="shared" si="32"/>
        <v>0</v>
      </c>
      <c r="CV54" s="58">
        <f t="shared" si="33"/>
        <v>0</v>
      </c>
      <c r="CW54" s="58">
        <f t="shared" si="34"/>
        <v>0</v>
      </c>
      <c r="CX54" s="58">
        <f t="shared" si="35"/>
        <v>0</v>
      </c>
      <c r="CY54" s="58">
        <f t="shared" si="36"/>
        <v>0</v>
      </c>
      <c r="CZ54" s="58">
        <f t="shared" si="37"/>
        <v>0</v>
      </c>
    </row>
    <row r="55" spans="1:104" ht="14" x14ac:dyDescent="0.35">
      <c r="A55" s="137" t="s">
        <v>499</v>
      </c>
      <c r="B55" s="274"/>
      <c r="C55" s="20" t="s">
        <v>722</v>
      </c>
      <c r="D55" s="22"/>
      <c r="E55" s="22"/>
      <c r="F55" s="22"/>
      <c r="G55" s="20">
        <f t="shared" si="0"/>
        <v>0</v>
      </c>
      <c r="H55" s="20"/>
      <c r="I55" s="20"/>
      <c r="J55" s="20"/>
      <c r="K55" s="20"/>
      <c r="L55" s="20"/>
      <c r="M55" s="20"/>
      <c r="N55" s="20"/>
      <c r="O55" s="20"/>
      <c r="P55" s="20"/>
      <c r="Q55" s="20"/>
      <c r="R55" s="20"/>
      <c r="S55" s="20"/>
      <c r="T55" s="67" t="s">
        <v>115</v>
      </c>
      <c r="U55" s="67"/>
      <c r="V55" s="68" t="e">
        <f t="shared" si="1"/>
        <v>#DIV/0!</v>
      </c>
      <c r="W55" s="68" t="e">
        <f t="shared" si="2"/>
        <v>#DIV/0!</v>
      </c>
      <c r="X55" s="67"/>
      <c r="Y55" s="67"/>
      <c r="Z55" s="67" t="s">
        <v>116</v>
      </c>
      <c r="AA55" s="67"/>
      <c r="AB55" s="68" t="e">
        <f t="shared" si="3"/>
        <v>#DIV/0!</v>
      </c>
      <c r="AC55" s="68" t="e">
        <f t="shared" si="4"/>
        <v>#DIV/0!</v>
      </c>
      <c r="AD55" s="67"/>
      <c r="AE55" s="67"/>
      <c r="AF55" s="67" t="s">
        <v>117</v>
      </c>
      <c r="AG55" s="67"/>
      <c r="AH55" s="68" t="e">
        <f t="shared" si="5"/>
        <v>#DIV/0!</v>
      </c>
      <c r="AI55" s="68" t="e">
        <f t="shared" si="6"/>
        <v>#DIV/0!</v>
      </c>
      <c r="AJ55" s="67"/>
      <c r="AK55" s="67"/>
      <c r="AL55" s="67" t="s">
        <v>118</v>
      </c>
      <c r="AM55" s="67"/>
      <c r="AN55" s="68" t="e">
        <f t="shared" si="7"/>
        <v>#DIV/0!</v>
      </c>
      <c r="AO55" s="68" t="e">
        <f t="shared" si="8"/>
        <v>#DIV/0!</v>
      </c>
      <c r="AP55" s="67"/>
      <c r="AQ55" s="67"/>
      <c r="AR55" s="67" t="s">
        <v>119</v>
      </c>
      <c r="AS55" s="67"/>
      <c r="AT55" s="68" t="e">
        <f t="shared" si="9"/>
        <v>#DIV/0!</v>
      </c>
      <c r="AU55" s="68" t="e">
        <f t="shared" si="10"/>
        <v>#DIV/0!</v>
      </c>
      <c r="AV55" s="67"/>
      <c r="AW55" s="67"/>
      <c r="AX55" s="67" t="s">
        <v>120</v>
      </c>
      <c r="AY55" s="67"/>
      <c r="AZ55" s="68" t="e">
        <f t="shared" si="11"/>
        <v>#DIV/0!</v>
      </c>
      <c r="BA55" s="68" t="e">
        <f t="shared" si="12"/>
        <v>#DIV/0!</v>
      </c>
      <c r="BB55" s="67"/>
      <c r="BC55" s="67"/>
      <c r="BD55" s="67" t="s">
        <v>121</v>
      </c>
      <c r="BE55" s="67"/>
      <c r="BF55" s="68" t="e">
        <f t="shared" si="13"/>
        <v>#DIV/0!</v>
      </c>
      <c r="BG55" s="68" t="e">
        <f t="shared" si="14"/>
        <v>#DIV/0!</v>
      </c>
      <c r="BH55" s="67"/>
      <c r="BI55" s="67"/>
      <c r="BJ55" s="67" t="s">
        <v>122</v>
      </c>
      <c r="BK55" s="67"/>
      <c r="BL55" s="68" t="e">
        <f t="shared" si="15"/>
        <v>#DIV/0!</v>
      </c>
      <c r="BM55" s="68" t="e">
        <f t="shared" si="16"/>
        <v>#DIV/0!</v>
      </c>
      <c r="BN55" s="67"/>
      <c r="BO55" s="67"/>
      <c r="BP55" s="67" t="s">
        <v>123</v>
      </c>
      <c r="BQ55" s="67"/>
      <c r="BR55" s="68" t="e">
        <f t="shared" si="17"/>
        <v>#DIV/0!</v>
      </c>
      <c r="BS55" s="68" t="e">
        <f t="shared" si="18"/>
        <v>#DIV/0!</v>
      </c>
      <c r="BT55" s="67"/>
      <c r="BU55" s="67"/>
      <c r="BV55" s="67" t="s">
        <v>124</v>
      </c>
      <c r="BW55" s="67"/>
      <c r="BX55" s="68" t="e">
        <f t="shared" si="19"/>
        <v>#DIV/0!</v>
      </c>
      <c r="BY55" s="68" t="e">
        <f t="shared" si="20"/>
        <v>#DIV/0!</v>
      </c>
      <c r="BZ55" s="67"/>
      <c r="CA55" s="67"/>
      <c r="CB55" s="67" t="s">
        <v>125</v>
      </c>
      <c r="CC55" s="67"/>
      <c r="CD55" s="68" t="e">
        <f t="shared" si="21"/>
        <v>#DIV/0!</v>
      </c>
      <c r="CE55" s="68" t="e">
        <f t="shared" si="22"/>
        <v>#DIV/0!</v>
      </c>
      <c r="CF55" s="67"/>
      <c r="CG55" s="67"/>
      <c r="CH55" s="67" t="s">
        <v>126</v>
      </c>
      <c r="CI55" s="67"/>
      <c r="CJ55" s="68" t="e">
        <f t="shared" si="23"/>
        <v>#DIV/0!</v>
      </c>
      <c r="CK55" s="68" t="e">
        <f t="shared" si="24"/>
        <v>#DIV/0!</v>
      </c>
      <c r="CL55" s="67"/>
      <c r="CM55" s="67"/>
      <c r="CN55" s="58">
        <f t="shared" si="25"/>
        <v>0</v>
      </c>
      <c r="CO55" s="58">
        <f t="shared" si="26"/>
        <v>0</v>
      </c>
      <c r="CP55" s="58">
        <f t="shared" si="27"/>
        <v>0</v>
      </c>
      <c r="CQ55" s="58">
        <f t="shared" si="28"/>
        <v>0</v>
      </c>
      <c r="CR55" s="58">
        <f t="shared" si="29"/>
        <v>0</v>
      </c>
      <c r="CS55" s="58">
        <f t="shared" si="30"/>
        <v>0</v>
      </c>
      <c r="CT55" s="58">
        <f t="shared" si="31"/>
        <v>0</v>
      </c>
      <c r="CU55" s="58">
        <f t="shared" si="32"/>
        <v>0</v>
      </c>
      <c r="CV55" s="58">
        <f t="shared" si="33"/>
        <v>0</v>
      </c>
      <c r="CW55" s="58">
        <f t="shared" si="34"/>
        <v>0</v>
      </c>
      <c r="CX55" s="58">
        <f t="shared" si="35"/>
        <v>0</v>
      </c>
      <c r="CY55" s="58">
        <f t="shared" si="36"/>
        <v>0</v>
      </c>
      <c r="CZ55" s="58">
        <f t="shared" si="37"/>
        <v>0</v>
      </c>
    </row>
    <row r="56" spans="1:104" ht="39" x14ac:dyDescent="0.35">
      <c r="A56" s="137" t="s">
        <v>499</v>
      </c>
      <c r="B56" s="272" t="s">
        <v>140</v>
      </c>
      <c r="C56" s="20" t="s">
        <v>723</v>
      </c>
      <c r="D56" s="22" t="s">
        <v>500</v>
      </c>
      <c r="E56" s="22" t="s">
        <v>504</v>
      </c>
      <c r="F56" s="22" t="s">
        <v>505</v>
      </c>
      <c r="G56" s="20">
        <f t="shared" si="0"/>
        <v>1</v>
      </c>
      <c r="H56" s="20"/>
      <c r="I56" s="20"/>
      <c r="J56" s="20"/>
      <c r="K56" s="20"/>
      <c r="L56" s="20"/>
      <c r="M56" s="20"/>
      <c r="N56" s="20"/>
      <c r="O56" s="20"/>
      <c r="P56" s="20"/>
      <c r="Q56" s="20"/>
      <c r="R56" s="20">
        <v>1</v>
      </c>
      <c r="S56" s="20"/>
      <c r="T56" s="67" t="s">
        <v>115</v>
      </c>
      <c r="U56" s="67"/>
      <c r="V56" s="68" t="e">
        <f t="shared" si="1"/>
        <v>#DIV/0!</v>
      </c>
      <c r="W56" s="68">
        <f t="shared" si="2"/>
        <v>0</v>
      </c>
      <c r="X56" s="67"/>
      <c r="Y56" s="67"/>
      <c r="Z56" s="67" t="s">
        <v>116</v>
      </c>
      <c r="AA56" s="67"/>
      <c r="AB56" s="68" t="e">
        <f t="shared" si="3"/>
        <v>#DIV/0!</v>
      </c>
      <c r="AC56" s="68">
        <f t="shared" si="4"/>
        <v>0</v>
      </c>
      <c r="AD56" s="67"/>
      <c r="AE56" s="67"/>
      <c r="AF56" s="67" t="s">
        <v>117</v>
      </c>
      <c r="AG56" s="67"/>
      <c r="AH56" s="68" t="e">
        <f t="shared" si="5"/>
        <v>#DIV/0!</v>
      </c>
      <c r="AI56" s="68">
        <f t="shared" si="6"/>
        <v>0</v>
      </c>
      <c r="AJ56" s="67"/>
      <c r="AK56" s="67"/>
      <c r="AL56" s="67" t="s">
        <v>118</v>
      </c>
      <c r="AM56" s="67"/>
      <c r="AN56" s="68" t="e">
        <f t="shared" si="7"/>
        <v>#DIV/0!</v>
      </c>
      <c r="AO56" s="68">
        <f t="shared" si="8"/>
        <v>0</v>
      </c>
      <c r="AP56" s="67"/>
      <c r="AQ56" s="67"/>
      <c r="AR56" s="67" t="s">
        <v>119</v>
      </c>
      <c r="AS56" s="67"/>
      <c r="AT56" s="68" t="e">
        <f t="shared" si="9"/>
        <v>#DIV/0!</v>
      </c>
      <c r="AU56" s="68">
        <f t="shared" si="10"/>
        <v>0</v>
      </c>
      <c r="AV56" s="67"/>
      <c r="AW56" s="67"/>
      <c r="AX56" s="67" t="s">
        <v>120</v>
      </c>
      <c r="AY56" s="67"/>
      <c r="AZ56" s="68" t="e">
        <f t="shared" si="11"/>
        <v>#DIV/0!</v>
      </c>
      <c r="BA56" s="68">
        <f t="shared" si="12"/>
        <v>0</v>
      </c>
      <c r="BB56" s="67"/>
      <c r="BC56" s="67"/>
      <c r="BD56" s="67" t="s">
        <v>121</v>
      </c>
      <c r="BE56" s="67"/>
      <c r="BF56" s="68" t="e">
        <f t="shared" si="13"/>
        <v>#DIV/0!</v>
      </c>
      <c r="BG56" s="68">
        <f t="shared" si="14"/>
        <v>0</v>
      </c>
      <c r="BH56" s="67"/>
      <c r="BI56" s="67"/>
      <c r="BJ56" s="67" t="s">
        <v>122</v>
      </c>
      <c r="BK56" s="67"/>
      <c r="BL56" s="68" t="e">
        <f t="shared" si="15"/>
        <v>#DIV/0!</v>
      </c>
      <c r="BM56" s="68">
        <f t="shared" si="16"/>
        <v>0</v>
      </c>
      <c r="BN56" s="67"/>
      <c r="BO56" s="67"/>
      <c r="BP56" s="67" t="s">
        <v>123</v>
      </c>
      <c r="BQ56" s="67"/>
      <c r="BR56" s="68" t="e">
        <f t="shared" si="17"/>
        <v>#DIV/0!</v>
      </c>
      <c r="BS56" s="68">
        <f t="shared" si="18"/>
        <v>0</v>
      </c>
      <c r="BT56" s="67"/>
      <c r="BU56" s="67"/>
      <c r="BV56" s="67" t="s">
        <v>124</v>
      </c>
      <c r="BW56" s="67"/>
      <c r="BX56" s="68" t="e">
        <f t="shared" si="19"/>
        <v>#DIV/0!</v>
      </c>
      <c r="BY56" s="68">
        <f t="shared" si="20"/>
        <v>0</v>
      </c>
      <c r="BZ56" s="67"/>
      <c r="CA56" s="67"/>
      <c r="CB56" s="67" t="s">
        <v>125</v>
      </c>
      <c r="CC56" s="67"/>
      <c r="CD56" s="68">
        <f t="shared" si="21"/>
        <v>0</v>
      </c>
      <c r="CE56" s="68">
        <f t="shared" si="22"/>
        <v>0</v>
      </c>
      <c r="CF56" s="67"/>
      <c r="CG56" s="67"/>
      <c r="CH56" s="67" t="s">
        <v>126</v>
      </c>
      <c r="CI56" s="67"/>
      <c r="CJ56" s="68" t="e">
        <f t="shared" si="23"/>
        <v>#DIV/0!</v>
      </c>
      <c r="CK56" s="68">
        <f t="shared" si="24"/>
        <v>0</v>
      </c>
      <c r="CL56" s="67"/>
      <c r="CM56" s="67"/>
      <c r="CN56" s="58">
        <f t="shared" si="25"/>
        <v>0</v>
      </c>
      <c r="CO56" s="58">
        <f t="shared" si="26"/>
        <v>0</v>
      </c>
      <c r="CP56" s="58">
        <f t="shared" si="27"/>
        <v>0</v>
      </c>
      <c r="CQ56" s="58">
        <f t="shared" si="28"/>
        <v>0</v>
      </c>
      <c r="CR56" s="58">
        <f t="shared" si="29"/>
        <v>0</v>
      </c>
      <c r="CS56" s="58">
        <f t="shared" si="30"/>
        <v>0</v>
      </c>
      <c r="CT56" s="58">
        <f t="shared" si="31"/>
        <v>0</v>
      </c>
      <c r="CU56" s="58">
        <f t="shared" si="32"/>
        <v>0</v>
      </c>
      <c r="CV56" s="58">
        <f t="shared" si="33"/>
        <v>0</v>
      </c>
      <c r="CW56" s="58">
        <f t="shared" si="34"/>
        <v>0</v>
      </c>
      <c r="CX56" s="58">
        <f t="shared" si="35"/>
        <v>0</v>
      </c>
      <c r="CY56" s="58">
        <f t="shared" si="36"/>
        <v>0</v>
      </c>
      <c r="CZ56" s="58">
        <f t="shared" si="37"/>
        <v>0</v>
      </c>
    </row>
    <row r="57" spans="1:104" ht="14" x14ac:dyDescent="0.35">
      <c r="A57" s="137" t="s">
        <v>499</v>
      </c>
      <c r="B57" s="273"/>
      <c r="C57" s="20" t="s">
        <v>724</v>
      </c>
      <c r="D57" s="22"/>
      <c r="E57" s="22"/>
      <c r="F57" s="22"/>
      <c r="G57" s="20">
        <f t="shared" si="0"/>
        <v>0</v>
      </c>
      <c r="H57" s="20"/>
      <c r="I57" s="20"/>
      <c r="J57" s="20"/>
      <c r="K57" s="20"/>
      <c r="L57" s="20"/>
      <c r="M57" s="20"/>
      <c r="N57" s="20"/>
      <c r="O57" s="20"/>
      <c r="P57" s="20"/>
      <c r="Q57" s="20"/>
      <c r="R57" s="20"/>
      <c r="S57" s="20"/>
      <c r="T57" s="67" t="s">
        <v>115</v>
      </c>
      <c r="U57" s="67"/>
      <c r="V57" s="68" t="e">
        <f t="shared" si="1"/>
        <v>#DIV/0!</v>
      </c>
      <c r="W57" s="68" t="e">
        <f t="shared" si="2"/>
        <v>#DIV/0!</v>
      </c>
      <c r="X57" s="67"/>
      <c r="Y57" s="67"/>
      <c r="Z57" s="67" t="s">
        <v>116</v>
      </c>
      <c r="AA57" s="67"/>
      <c r="AB57" s="68" t="e">
        <f t="shared" si="3"/>
        <v>#DIV/0!</v>
      </c>
      <c r="AC57" s="68" t="e">
        <f t="shared" si="4"/>
        <v>#DIV/0!</v>
      </c>
      <c r="AD57" s="67"/>
      <c r="AE57" s="67"/>
      <c r="AF57" s="67" t="s">
        <v>117</v>
      </c>
      <c r="AG57" s="67"/>
      <c r="AH57" s="68" t="e">
        <f t="shared" si="5"/>
        <v>#DIV/0!</v>
      </c>
      <c r="AI57" s="68" t="e">
        <f t="shared" si="6"/>
        <v>#DIV/0!</v>
      </c>
      <c r="AJ57" s="67"/>
      <c r="AK57" s="67"/>
      <c r="AL57" s="67" t="s">
        <v>118</v>
      </c>
      <c r="AM57" s="67"/>
      <c r="AN57" s="68" t="e">
        <f t="shared" si="7"/>
        <v>#DIV/0!</v>
      </c>
      <c r="AO57" s="68" t="e">
        <f t="shared" si="8"/>
        <v>#DIV/0!</v>
      </c>
      <c r="AP57" s="67"/>
      <c r="AQ57" s="67"/>
      <c r="AR57" s="67" t="s">
        <v>119</v>
      </c>
      <c r="AS57" s="67"/>
      <c r="AT57" s="68" t="e">
        <f t="shared" si="9"/>
        <v>#DIV/0!</v>
      </c>
      <c r="AU57" s="68" t="e">
        <f t="shared" si="10"/>
        <v>#DIV/0!</v>
      </c>
      <c r="AV57" s="67"/>
      <c r="AW57" s="67"/>
      <c r="AX57" s="67" t="s">
        <v>120</v>
      </c>
      <c r="AY57" s="67"/>
      <c r="AZ57" s="68" t="e">
        <f t="shared" si="11"/>
        <v>#DIV/0!</v>
      </c>
      <c r="BA57" s="68" t="e">
        <f t="shared" si="12"/>
        <v>#DIV/0!</v>
      </c>
      <c r="BB57" s="67"/>
      <c r="BC57" s="67"/>
      <c r="BD57" s="67" t="s">
        <v>121</v>
      </c>
      <c r="BE57" s="67"/>
      <c r="BF57" s="68" t="e">
        <f t="shared" si="13"/>
        <v>#DIV/0!</v>
      </c>
      <c r="BG57" s="68" t="e">
        <f t="shared" si="14"/>
        <v>#DIV/0!</v>
      </c>
      <c r="BH57" s="67"/>
      <c r="BI57" s="67"/>
      <c r="BJ57" s="67" t="s">
        <v>122</v>
      </c>
      <c r="BK57" s="67"/>
      <c r="BL57" s="68" t="e">
        <f t="shared" si="15"/>
        <v>#DIV/0!</v>
      </c>
      <c r="BM57" s="68" t="e">
        <f t="shared" si="16"/>
        <v>#DIV/0!</v>
      </c>
      <c r="BN57" s="67"/>
      <c r="BO57" s="67"/>
      <c r="BP57" s="67" t="s">
        <v>123</v>
      </c>
      <c r="BQ57" s="67"/>
      <c r="BR57" s="68" t="e">
        <f t="shared" si="17"/>
        <v>#DIV/0!</v>
      </c>
      <c r="BS57" s="68" t="e">
        <f t="shared" si="18"/>
        <v>#DIV/0!</v>
      </c>
      <c r="BT57" s="67"/>
      <c r="BU57" s="67"/>
      <c r="BV57" s="67" t="s">
        <v>124</v>
      </c>
      <c r="BW57" s="67"/>
      <c r="BX57" s="68" t="e">
        <f t="shared" si="19"/>
        <v>#DIV/0!</v>
      </c>
      <c r="BY57" s="68" t="e">
        <f t="shared" si="20"/>
        <v>#DIV/0!</v>
      </c>
      <c r="BZ57" s="67"/>
      <c r="CA57" s="67"/>
      <c r="CB57" s="67" t="s">
        <v>125</v>
      </c>
      <c r="CC57" s="67"/>
      <c r="CD57" s="68" t="e">
        <f t="shared" si="21"/>
        <v>#DIV/0!</v>
      </c>
      <c r="CE57" s="68" t="e">
        <f t="shared" si="22"/>
        <v>#DIV/0!</v>
      </c>
      <c r="CF57" s="67"/>
      <c r="CG57" s="67"/>
      <c r="CH57" s="67" t="s">
        <v>126</v>
      </c>
      <c r="CI57" s="67"/>
      <c r="CJ57" s="68" t="e">
        <f t="shared" si="23"/>
        <v>#DIV/0!</v>
      </c>
      <c r="CK57" s="68" t="e">
        <f t="shared" si="24"/>
        <v>#DIV/0!</v>
      </c>
      <c r="CL57" s="67"/>
      <c r="CM57" s="67"/>
      <c r="CN57" s="58">
        <f t="shared" si="25"/>
        <v>0</v>
      </c>
      <c r="CO57" s="58">
        <f t="shared" si="26"/>
        <v>0</v>
      </c>
      <c r="CP57" s="58">
        <f t="shared" si="27"/>
        <v>0</v>
      </c>
      <c r="CQ57" s="58">
        <f t="shared" si="28"/>
        <v>0</v>
      </c>
      <c r="CR57" s="58">
        <f t="shared" si="29"/>
        <v>0</v>
      </c>
      <c r="CS57" s="58">
        <f t="shared" si="30"/>
        <v>0</v>
      </c>
      <c r="CT57" s="58">
        <f t="shared" si="31"/>
        <v>0</v>
      </c>
      <c r="CU57" s="58">
        <f t="shared" si="32"/>
        <v>0</v>
      </c>
      <c r="CV57" s="58">
        <f t="shared" si="33"/>
        <v>0</v>
      </c>
      <c r="CW57" s="58">
        <f t="shared" si="34"/>
        <v>0</v>
      </c>
      <c r="CX57" s="58">
        <f t="shared" si="35"/>
        <v>0</v>
      </c>
      <c r="CY57" s="58">
        <f t="shared" si="36"/>
        <v>0</v>
      </c>
      <c r="CZ57" s="58">
        <f t="shared" si="37"/>
        <v>0</v>
      </c>
    </row>
    <row r="58" spans="1:104" ht="14" x14ac:dyDescent="0.35">
      <c r="A58" s="137" t="s">
        <v>499</v>
      </c>
      <c r="B58" s="273"/>
      <c r="C58" s="20" t="s">
        <v>725</v>
      </c>
      <c r="D58" s="22"/>
      <c r="E58" s="22"/>
      <c r="F58" s="22"/>
      <c r="G58" s="20">
        <f t="shared" si="0"/>
        <v>0</v>
      </c>
      <c r="H58" s="20"/>
      <c r="I58" s="20"/>
      <c r="J58" s="20"/>
      <c r="K58" s="20"/>
      <c r="L58" s="20"/>
      <c r="M58" s="20"/>
      <c r="N58" s="20"/>
      <c r="O58" s="20"/>
      <c r="P58" s="20"/>
      <c r="Q58" s="20"/>
      <c r="R58" s="20"/>
      <c r="S58" s="20"/>
      <c r="T58" s="67" t="s">
        <v>115</v>
      </c>
      <c r="U58" s="67"/>
      <c r="V58" s="68" t="e">
        <f t="shared" si="1"/>
        <v>#DIV/0!</v>
      </c>
      <c r="W58" s="68" t="e">
        <f t="shared" si="2"/>
        <v>#DIV/0!</v>
      </c>
      <c r="X58" s="67"/>
      <c r="Y58" s="67"/>
      <c r="Z58" s="67" t="s">
        <v>116</v>
      </c>
      <c r="AA58" s="67"/>
      <c r="AB58" s="68" t="e">
        <f t="shared" si="3"/>
        <v>#DIV/0!</v>
      </c>
      <c r="AC58" s="68" t="e">
        <f t="shared" si="4"/>
        <v>#DIV/0!</v>
      </c>
      <c r="AD58" s="67"/>
      <c r="AE58" s="67"/>
      <c r="AF58" s="67" t="s">
        <v>117</v>
      </c>
      <c r="AG58" s="67"/>
      <c r="AH58" s="68" t="e">
        <f t="shared" si="5"/>
        <v>#DIV/0!</v>
      </c>
      <c r="AI58" s="68" t="e">
        <f t="shared" si="6"/>
        <v>#DIV/0!</v>
      </c>
      <c r="AJ58" s="67"/>
      <c r="AK58" s="67"/>
      <c r="AL58" s="67" t="s">
        <v>118</v>
      </c>
      <c r="AM58" s="67"/>
      <c r="AN58" s="68" t="e">
        <f t="shared" si="7"/>
        <v>#DIV/0!</v>
      </c>
      <c r="AO58" s="68" t="e">
        <f t="shared" si="8"/>
        <v>#DIV/0!</v>
      </c>
      <c r="AP58" s="67"/>
      <c r="AQ58" s="67"/>
      <c r="AR58" s="67" t="s">
        <v>119</v>
      </c>
      <c r="AS58" s="67"/>
      <c r="AT58" s="68" t="e">
        <f t="shared" si="9"/>
        <v>#DIV/0!</v>
      </c>
      <c r="AU58" s="68" t="e">
        <f t="shared" si="10"/>
        <v>#DIV/0!</v>
      </c>
      <c r="AV58" s="67"/>
      <c r="AW58" s="67"/>
      <c r="AX58" s="67" t="s">
        <v>120</v>
      </c>
      <c r="AY58" s="67"/>
      <c r="AZ58" s="68" t="e">
        <f t="shared" si="11"/>
        <v>#DIV/0!</v>
      </c>
      <c r="BA58" s="68" t="e">
        <f t="shared" si="12"/>
        <v>#DIV/0!</v>
      </c>
      <c r="BB58" s="67"/>
      <c r="BC58" s="67"/>
      <c r="BD58" s="67" t="s">
        <v>121</v>
      </c>
      <c r="BE58" s="67"/>
      <c r="BF58" s="68" t="e">
        <f t="shared" si="13"/>
        <v>#DIV/0!</v>
      </c>
      <c r="BG58" s="68" t="e">
        <f t="shared" si="14"/>
        <v>#DIV/0!</v>
      </c>
      <c r="BH58" s="67"/>
      <c r="BI58" s="67"/>
      <c r="BJ58" s="67" t="s">
        <v>122</v>
      </c>
      <c r="BK58" s="67"/>
      <c r="BL58" s="68" t="e">
        <f t="shared" si="15"/>
        <v>#DIV/0!</v>
      </c>
      <c r="BM58" s="68" t="e">
        <f t="shared" si="16"/>
        <v>#DIV/0!</v>
      </c>
      <c r="BN58" s="67"/>
      <c r="BO58" s="67"/>
      <c r="BP58" s="67" t="s">
        <v>123</v>
      </c>
      <c r="BQ58" s="67"/>
      <c r="BR58" s="68" t="e">
        <f t="shared" si="17"/>
        <v>#DIV/0!</v>
      </c>
      <c r="BS58" s="68" t="e">
        <f t="shared" si="18"/>
        <v>#DIV/0!</v>
      </c>
      <c r="BT58" s="67"/>
      <c r="BU58" s="67"/>
      <c r="BV58" s="67" t="s">
        <v>124</v>
      </c>
      <c r="BW58" s="67"/>
      <c r="BX58" s="68" t="e">
        <f t="shared" si="19"/>
        <v>#DIV/0!</v>
      </c>
      <c r="BY58" s="68" t="e">
        <f t="shared" si="20"/>
        <v>#DIV/0!</v>
      </c>
      <c r="BZ58" s="67"/>
      <c r="CA58" s="67"/>
      <c r="CB58" s="67" t="s">
        <v>125</v>
      </c>
      <c r="CC58" s="67"/>
      <c r="CD58" s="68" t="e">
        <f t="shared" si="21"/>
        <v>#DIV/0!</v>
      </c>
      <c r="CE58" s="68" t="e">
        <f t="shared" si="22"/>
        <v>#DIV/0!</v>
      </c>
      <c r="CF58" s="67"/>
      <c r="CG58" s="67"/>
      <c r="CH58" s="67" t="s">
        <v>126</v>
      </c>
      <c r="CI58" s="67"/>
      <c r="CJ58" s="68" t="e">
        <f t="shared" si="23"/>
        <v>#DIV/0!</v>
      </c>
      <c r="CK58" s="68" t="e">
        <f t="shared" si="24"/>
        <v>#DIV/0!</v>
      </c>
      <c r="CL58" s="67"/>
      <c r="CM58" s="67"/>
      <c r="CN58" s="58">
        <f t="shared" si="25"/>
        <v>0</v>
      </c>
      <c r="CO58" s="58">
        <f t="shared" si="26"/>
        <v>0</v>
      </c>
      <c r="CP58" s="58">
        <f t="shared" si="27"/>
        <v>0</v>
      </c>
      <c r="CQ58" s="58">
        <f t="shared" si="28"/>
        <v>0</v>
      </c>
      <c r="CR58" s="58">
        <f t="shared" si="29"/>
        <v>0</v>
      </c>
      <c r="CS58" s="58">
        <f t="shared" si="30"/>
        <v>0</v>
      </c>
      <c r="CT58" s="58">
        <f t="shared" si="31"/>
        <v>0</v>
      </c>
      <c r="CU58" s="58">
        <f t="shared" si="32"/>
        <v>0</v>
      </c>
      <c r="CV58" s="58">
        <f t="shared" si="33"/>
        <v>0</v>
      </c>
      <c r="CW58" s="58">
        <f t="shared" si="34"/>
        <v>0</v>
      </c>
      <c r="CX58" s="58">
        <f t="shared" si="35"/>
        <v>0</v>
      </c>
      <c r="CY58" s="58">
        <f t="shared" si="36"/>
        <v>0</v>
      </c>
      <c r="CZ58" s="58">
        <f t="shared" si="37"/>
        <v>0</v>
      </c>
    </row>
    <row r="59" spans="1:104" ht="14" x14ac:dyDescent="0.35">
      <c r="A59" s="137" t="s">
        <v>499</v>
      </c>
      <c r="B59" s="274"/>
      <c r="C59" s="20" t="s">
        <v>726</v>
      </c>
      <c r="D59" s="22"/>
      <c r="E59" s="22"/>
      <c r="F59" s="22"/>
      <c r="G59" s="20">
        <f t="shared" si="0"/>
        <v>0</v>
      </c>
      <c r="H59" s="20"/>
      <c r="I59" s="20"/>
      <c r="J59" s="20"/>
      <c r="K59" s="20"/>
      <c r="L59" s="20"/>
      <c r="M59" s="20"/>
      <c r="N59" s="20"/>
      <c r="O59" s="20"/>
      <c r="P59" s="20"/>
      <c r="Q59" s="20"/>
      <c r="R59" s="20"/>
      <c r="S59" s="20"/>
      <c r="T59" s="67" t="s">
        <v>115</v>
      </c>
      <c r="U59" s="67"/>
      <c r="V59" s="68" t="e">
        <f t="shared" si="1"/>
        <v>#DIV/0!</v>
      </c>
      <c r="W59" s="68" t="e">
        <f t="shared" si="2"/>
        <v>#DIV/0!</v>
      </c>
      <c r="X59" s="67"/>
      <c r="Y59" s="67"/>
      <c r="Z59" s="67" t="s">
        <v>116</v>
      </c>
      <c r="AA59" s="67"/>
      <c r="AB59" s="68" t="e">
        <f t="shared" si="3"/>
        <v>#DIV/0!</v>
      </c>
      <c r="AC59" s="68" t="e">
        <f t="shared" si="4"/>
        <v>#DIV/0!</v>
      </c>
      <c r="AD59" s="67"/>
      <c r="AE59" s="67"/>
      <c r="AF59" s="67" t="s">
        <v>117</v>
      </c>
      <c r="AG59" s="67"/>
      <c r="AH59" s="68" t="e">
        <f t="shared" si="5"/>
        <v>#DIV/0!</v>
      </c>
      <c r="AI59" s="68" t="e">
        <f t="shared" si="6"/>
        <v>#DIV/0!</v>
      </c>
      <c r="AJ59" s="67"/>
      <c r="AK59" s="67"/>
      <c r="AL59" s="67" t="s">
        <v>118</v>
      </c>
      <c r="AM59" s="67"/>
      <c r="AN59" s="68" t="e">
        <f t="shared" si="7"/>
        <v>#DIV/0!</v>
      </c>
      <c r="AO59" s="68" t="e">
        <f t="shared" si="8"/>
        <v>#DIV/0!</v>
      </c>
      <c r="AP59" s="67"/>
      <c r="AQ59" s="67"/>
      <c r="AR59" s="67" t="s">
        <v>119</v>
      </c>
      <c r="AS59" s="67"/>
      <c r="AT59" s="68" t="e">
        <f t="shared" si="9"/>
        <v>#DIV/0!</v>
      </c>
      <c r="AU59" s="68" t="e">
        <f t="shared" si="10"/>
        <v>#DIV/0!</v>
      </c>
      <c r="AV59" s="67"/>
      <c r="AW59" s="67"/>
      <c r="AX59" s="67" t="s">
        <v>120</v>
      </c>
      <c r="AY59" s="67"/>
      <c r="AZ59" s="68" t="e">
        <f t="shared" si="11"/>
        <v>#DIV/0!</v>
      </c>
      <c r="BA59" s="68" t="e">
        <f t="shared" si="12"/>
        <v>#DIV/0!</v>
      </c>
      <c r="BB59" s="67"/>
      <c r="BC59" s="67"/>
      <c r="BD59" s="67" t="s">
        <v>121</v>
      </c>
      <c r="BE59" s="67"/>
      <c r="BF59" s="68" t="e">
        <f t="shared" si="13"/>
        <v>#DIV/0!</v>
      </c>
      <c r="BG59" s="68" t="e">
        <f t="shared" si="14"/>
        <v>#DIV/0!</v>
      </c>
      <c r="BH59" s="67"/>
      <c r="BI59" s="67"/>
      <c r="BJ59" s="67" t="s">
        <v>122</v>
      </c>
      <c r="BK59" s="67"/>
      <c r="BL59" s="68" t="e">
        <f t="shared" si="15"/>
        <v>#DIV/0!</v>
      </c>
      <c r="BM59" s="68" t="e">
        <f t="shared" si="16"/>
        <v>#DIV/0!</v>
      </c>
      <c r="BN59" s="67"/>
      <c r="BO59" s="67"/>
      <c r="BP59" s="67" t="s">
        <v>123</v>
      </c>
      <c r="BQ59" s="67"/>
      <c r="BR59" s="68" t="e">
        <f t="shared" si="17"/>
        <v>#DIV/0!</v>
      </c>
      <c r="BS59" s="68" t="e">
        <f t="shared" si="18"/>
        <v>#DIV/0!</v>
      </c>
      <c r="BT59" s="67"/>
      <c r="BU59" s="67"/>
      <c r="BV59" s="67" t="s">
        <v>124</v>
      </c>
      <c r="BW59" s="67"/>
      <c r="BX59" s="68" t="e">
        <f t="shared" si="19"/>
        <v>#DIV/0!</v>
      </c>
      <c r="BY59" s="68" t="e">
        <f t="shared" si="20"/>
        <v>#DIV/0!</v>
      </c>
      <c r="BZ59" s="67"/>
      <c r="CA59" s="67"/>
      <c r="CB59" s="67" t="s">
        <v>125</v>
      </c>
      <c r="CC59" s="67"/>
      <c r="CD59" s="68" t="e">
        <f t="shared" si="21"/>
        <v>#DIV/0!</v>
      </c>
      <c r="CE59" s="68" t="e">
        <f t="shared" si="22"/>
        <v>#DIV/0!</v>
      </c>
      <c r="CF59" s="67"/>
      <c r="CG59" s="67"/>
      <c r="CH59" s="67" t="s">
        <v>126</v>
      </c>
      <c r="CI59" s="67"/>
      <c r="CJ59" s="68" t="e">
        <f t="shared" si="23"/>
        <v>#DIV/0!</v>
      </c>
      <c r="CK59" s="68" t="e">
        <f t="shared" si="24"/>
        <v>#DIV/0!</v>
      </c>
      <c r="CL59" s="67"/>
      <c r="CM59" s="67"/>
      <c r="CN59" s="58">
        <f t="shared" si="25"/>
        <v>0</v>
      </c>
      <c r="CO59" s="58">
        <f t="shared" si="26"/>
        <v>0</v>
      </c>
      <c r="CP59" s="58">
        <f t="shared" si="27"/>
        <v>0</v>
      </c>
      <c r="CQ59" s="58">
        <f t="shared" si="28"/>
        <v>0</v>
      </c>
      <c r="CR59" s="58">
        <f t="shared" si="29"/>
        <v>0</v>
      </c>
      <c r="CS59" s="58">
        <f t="shared" si="30"/>
        <v>0</v>
      </c>
      <c r="CT59" s="58">
        <f t="shared" si="31"/>
        <v>0</v>
      </c>
      <c r="CU59" s="58">
        <f t="shared" si="32"/>
        <v>0</v>
      </c>
      <c r="CV59" s="58">
        <f t="shared" si="33"/>
        <v>0</v>
      </c>
      <c r="CW59" s="58">
        <f t="shared" si="34"/>
        <v>0</v>
      </c>
      <c r="CX59" s="58">
        <f t="shared" si="35"/>
        <v>0</v>
      </c>
      <c r="CY59" s="58">
        <f t="shared" si="36"/>
        <v>0</v>
      </c>
      <c r="CZ59" s="58">
        <f t="shared" si="37"/>
        <v>0</v>
      </c>
    </row>
    <row r="60" spans="1:104" ht="26" x14ac:dyDescent="0.35">
      <c r="A60" s="137" t="s">
        <v>499</v>
      </c>
      <c r="B60" s="272" t="s">
        <v>140</v>
      </c>
      <c r="C60" s="20" t="s">
        <v>727</v>
      </c>
      <c r="D60" s="22" t="s">
        <v>500</v>
      </c>
      <c r="E60" s="22" t="s">
        <v>506</v>
      </c>
      <c r="F60" s="22" t="s">
        <v>507</v>
      </c>
      <c r="G60" s="20">
        <f t="shared" si="0"/>
        <v>1</v>
      </c>
      <c r="H60" s="20"/>
      <c r="I60" s="20"/>
      <c r="J60" s="20"/>
      <c r="K60" s="20"/>
      <c r="L60" s="20"/>
      <c r="M60" s="20"/>
      <c r="N60" s="20"/>
      <c r="O60" s="20"/>
      <c r="P60" s="20"/>
      <c r="Q60" s="20"/>
      <c r="R60" s="20">
        <v>1</v>
      </c>
      <c r="S60" s="20"/>
      <c r="T60" s="67" t="s">
        <v>115</v>
      </c>
      <c r="U60" s="67"/>
      <c r="V60" s="68" t="e">
        <f t="shared" si="1"/>
        <v>#DIV/0!</v>
      </c>
      <c r="W60" s="68">
        <f t="shared" si="2"/>
        <v>0</v>
      </c>
      <c r="X60" s="67"/>
      <c r="Y60" s="67"/>
      <c r="Z60" s="67" t="s">
        <v>116</v>
      </c>
      <c r="AA60" s="67"/>
      <c r="AB60" s="68" t="e">
        <f t="shared" si="3"/>
        <v>#DIV/0!</v>
      </c>
      <c r="AC60" s="68">
        <f t="shared" si="4"/>
        <v>0</v>
      </c>
      <c r="AD60" s="67"/>
      <c r="AE60" s="67"/>
      <c r="AF60" s="67" t="s">
        <v>117</v>
      </c>
      <c r="AG60" s="67"/>
      <c r="AH60" s="68" t="e">
        <f t="shared" si="5"/>
        <v>#DIV/0!</v>
      </c>
      <c r="AI60" s="68">
        <f t="shared" si="6"/>
        <v>0</v>
      </c>
      <c r="AJ60" s="67"/>
      <c r="AK60" s="67"/>
      <c r="AL60" s="67" t="s">
        <v>118</v>
      </c>
      <c r="AM60" s="67"/>
      <c r="AN60" s="68" t="e">
        <f t="shared" si="7"/>
        <v>#DIV/0!</v>
      </c>
      <c r="AO60" s="68">
        <f t="shared" si="8"/>
        <v>0</v>
      </c>
      <c r="AP60" s="67"/>
      <c r="AQ60" s="67"/>
      <c r="AR60" s="67" t="s">
        <v>119</v>
      </c>
      <c r="AS60" s="67"/>
      <c r="AT60" s="68" t="e">
        <f t="shared" si="9"/>
        <v>#DIV/0!</v>
      </c>
      <c r="AU60" s="68">
        <f t="shared" si="10"/>
        <v>0</v>
      </c>
      <c r="AV60" s="67"/>
      <c r="AW60" s="67"/>
      <c r="AX60" s="67" t="s">
        <v>120</v>
      </c>
      <c r="AY60" s="67"/>
      <c r="AZ60" s="68" t="e">
        <f t="shared" si="11"/>
        <v>#DIV/0!</v>
      </c>
      <c r="BA60" s="68">
        <f t="shared" si="12"/>
        <v>0</v>
      </c>
      <c r="BB60" s="67"/>
      <c r="BC60" s="67"/>
      <c r="BD60" s="67" t="s">
        <v>121</v>
      </c>
      <c r="BE60" s="67"/>
      <c r="BF60" s="68" t="e">
        <f t="shared" si="13"/>
        <v>#DIV/0!</v>
      </c>
      <c r="BG60" s="68">
        <f t="shared" si="14"/>
        <v>0</v>
      </c>
      <c r="BH60" s="67"/>
      <c r="BI60" s="67"/>
      <c r="BJ60" s="67" t="s">
        <v>122</v>
      </c>
      <c r="BK60" s="67"/>
      <c r="BL60" s="68" t="e">
        <f t="shared" si="15"/>
        <v>#DIV/0!</v>
      </c>
      <c r="BM60" s="68">
        <f t="shared" si="16"/>
        <v>0</v>
      </c>
      <c r="BN60" s="67"/>
      <c r="BO60" s="67"/>
      <c r="BP60" s="67" t="s">
        <v>123</v>
      </c>
      <c r="BQ60" s="67"/>
      <c r="BR60" s="68" t="e">
        <f t="shared" si="17"/>
        <v>#DIV/0!</v>
      </c>
      <c r="BS60" s="68">
        <f t="shared" si="18"/>
        <v>0</v>
      </c>
      <c r="BT60" s="67"/>
      <c r="BU60" s="67"/>
      <c r="BV60" s="67" t="s">
        <v>124</v>
      </c>
      <c r="BW60" s="67"/>
      <c r="BX60" s="68" t="e">
        <f t="shared" si="19"/>
        <v>#DIV/0!</v>
      </c>
      <c r="BY60" s="68">
        <f t="shared" si="20"/>
        <v>0</v>
      </c>
      <c r="BZ60" s="67"/>
      <c r="CA60" s="67"/>
      <c r="CB60" s="67" t="s">
        <v>125</v>
      </c>
      <c r="CC60" s="67"/>
      <c r="CD60" s="68">
        <f t="shared" si="21"/>
        <v>0</v>
      </c>
      <c r="CE60" s="68">
        <f t="shared" si="22"/>
        <v>0</v>
      </c>
      <c r="CF60" s="67"/>
      <c r="CG60" s="67"/>
      <c r="CH60" s="67" t="s">
        <v>126</v>
      </c>
      <c r="CI60" s="67"/>
      <c r="CJ60" s="68" t="e">
        <f t="shared" si="23"/>
        <v>#DIV/0!</v>
      </c>
      <c r="CK60" s="68">
        <f t="shared" si="24"/>
        <v>0</v>
      </c>
      <c r="CL60" s="67"/>
      <c r="CM60" s="67"/>
      <c r="CN60" s="58">
        <f t="shared" si="25"/>
        <v>0</v>
      </c>
      <c r="CO60" s="58">
        <f t="shared" si="26"/>
        <v>0</v>
      </c>
      <c r="CP60" s="58">
        <f t="shared" si="27"/>
        <v>0</v>
      </c>
      <c r="CQ60" s="58">
        <f t="shared" si="28"/>
        <v>0</v>
      </c>
      <c r="CR60" s="58">
        <f t="shared" si="29"/>
        <v>0</v>
      </c>
      <c r="CS60" s="58">
        <f t="shared" si="30"/>
        <v>0</v>
      </c>
      <c r="CT60" s="58">
        <f t="shared" si="31"/>
        <v>0</v>
      </c>
      <c r="CU60" s="58">
        <f t="shared" si="32"/>
        <v>0</v>
      </c>
      <c r="CV60" s="58">
        <f t="shared" si="33"/>
        <v>0</v>
      </c>
      <c r="CW60" s="58">
        <f t="shared" si="34"/>
        <v>0</v>
      </c>
      <c r="CX60" s="58">
        <f t="shared" si="35"/>
        <v>0</v>
      </c>
      <c r="CY60" s="58">
        <f t="shared" si="36"/>
        <v>0</v>
      </c>
      <c r="CZ60" s="58">
        <f t="shared" si="37"/>
        <v>0</v>
      </c>
    </row>
    <row r="61" spans="1:104" ht="26" x14ac:dyDescent="0.35">
      <c r="A61" s="137" t="s">
        <v>499</v>
      </c>
      <c r="B61" s="273"/>
      <c r="C61" s="20" t="s">
        <v>728</v>
      </c>
      <c r="D61" s="22" t="s">
        <v>500</v>
      </c>
      <c r="E61" s="22" t="s">
        <v>508</v>
      </c>
      <c r="F61" s="22" t="s">
        <v>509</v>
      </c>
      <c r="G61" s="20">
        <f t="shared" si="0"/>
        <v>1</v>
      </c>
      <c r="H61" s="20"/>
      <c r="I61" s="20"/>
      <c r="J61" s="20"/>
      <c r="K61" s="20"/>
      <c r="L61" s="20"/>
      <c r="M61" s="20"/>
      <c r="N61" s="20"/>
      <c r="O61" s="20"/>
      <c r="P61" s="20"/>
      <c r="Q61" s="20"/>
      <c r="R61" s="20">
        <v>1</v>
      </c>
      <c r="S61" s="20"/>
      <c r="T61" s="67" t="s">
        <v>115</v>
      </c>
      <c r="U61" s="67"/>
      <c r="V61" s="68" t="e">
        <f t="shared" si="1"/>
        <v>#DIV/0!</v>
      </c>
      <c r="W61" s="68">
        <f t="shared" si="2"/>
        <v>0</v>
      </c>
      <c r="X61" s="67"/>
      <c r="Y61" s="67"/>
      <c r="Z61" s="67" t="s">
        <v>116</v>
      </c>
      <c r="AA61" s="67"/>
      <c r="AB61" s="68" t="e">
        <f t="shared" si="3"/>
        <v>#DIV/0!</v>
      </c>
      <c r="AC61" s="68">
        <f t="shared" si="4"/>
        <v>0</v>
      </c>
      <c r="AD61" s="67"/>
      <c r="AE61" s="67"/>
      <c r="AF61" s="67" t="s">
        <v>117</v>
      </c>
      <c r="AG61" s="67"/>
      <c r="AH61" s="68" t="e">
        <f t="shared" si="5"/>
        <v>#DIV/0!</v>
      </c>
      <c r="AI61" s="68">
        <f t="shared" si="6"/>
        <v>0</v>
      </c>
      <c r="AJ61" s="67"/>
      <c r="AK61" s="67"/>
      <c r="AL61" s="67" t="s">
        <v>118</v>
      </c>
      <c r="AM61" s="67"/>
      <c r="AN61" s="68" t="e">
        <f t="shared" si="7"/>
        <v>#DIV/0!</v>
      </c>
      <c r="AO61" s="68">
        <f t="shared" si="8"/>
        <v>0</v>
      </c>
      <c r="AP61" s="67"/>
      <c r="AQ61" s="67"/>
      <c r="AR61" s="67" t="s">
        <v>119</v>
      </c>
      <c r="AS61" s="67"/>
      <c r="AT61" s="68" t="e">
        <f t="shared" si="9"/>
        <v>#DIV/0!</v>
      </c>
      <c r="AU61" s="68">
        <f t="shared" si="10"/>
        <v>0</v>
      </c>
      <c r="AV61" s="67"/>
      <c r="AW61" s="67"/>
      <c r="AX61" s="67" t="s">
        <v>120</v>
      </c>
      <c r="AY61" s="67"/>
      <c r="AZ61" s="68" t="e">
        <f t="shared" si="11"/>
        <v>#DIV/0!</v>
      </c>
      <c r="BA61" s="68">
        <f t="shared" si="12"/>
        <v>0</v>
      </c>
      <c r="BB61" s="67"/>
      <c r="BC61" s="67"/>
      <c r="BD61" s="67" t="s">
        <v>121</v>
      </c>
      <c r="BE61" s="67"/>
      <c r="BF61" s="68" t="e">
        <f t="shared" si="13"/>
        <v>#DIV/0!</v>
      </c>
      <c r="BG61" s="68">
        <f t="shared" si="14"/>
        <v>0</v>
      </c>
      <c r="BH61" s="67"/>
      <c r="BI61" s="67"/>
      <c r="BJ61" s="67" t="s">
        <v>122</v>
      </c>
      <c r="BK61" s="67"/>
      <c r="BL61" s="68" t="e">
        <f t="shared" si="15"/>
        <v>#DIV/0!</v>
      </c>
      <c r="BM61" s="68">
        <f t="shared" si="16"/>
        <v>0</v>
      </c>
      <c r="BN61" s="67"/>
      <c r="BO61" s="67"/>
      <c r="BP61" s="67" t="s">
        <v>123</v>
      </c>
      <c r="BQ61" s="67"/>
      <c r="BR61" s="68" t="e">
        <f t="shared" si="17"/>
        <v>#DIV/0!</v>
      </c>
      <c r="BS61" s="68">
        <f t="shared" si="18"/>
        <v>0</v>
      </c>
      <c r="BT61" s="67"/>
      <c r="BU61" s="67"/>
      <c r="BV61" s="67" t="s">
        <v>124</v>
      </c>
      <c r="BW61" s="67"/>
      <c r="BX61" s="68" t="e">
        <f t="shared" si="19"/>
        <v>#DIV/0!</v>
      </c>
      <c r="BY61" s="68">
        <f t="shared" si="20"/>
        <v>0</v>
      </c>
      <c r="BZ61" s="67"/>
      <c r="CA61" s="67"/>
      <c r="CB61" s="67" t="s">
        <v>125</v>
      </c>
      <c r="CC61" s="67"/>
      <c r="CD61" s="68">
        <f t="shared" si="21"/>
        <v>0</v>
      </c>
      <c r="CE61" s="68">
        <f t="shared" si="22"/>
        <v>0</v>
      </c>
      <c r="CF61" s="67"/>
      <c r="CG61" s="67"/>
      <c r="CH61" s="67" t="s">
        <v>126</v>
      </c>
      <c r="CI61" s="67"/>
      <c r="CJ61" s="68" t="e">
        <f t="shared" si="23"/>
        <v>#DIV/0!</v>
      </c>
      <c r="CK61" s="68">
        <f t="shared" si="24"/>
        <v>0</v>
      </c>
      <c r="CL61" s="67"/>
      <c r="CM61" s="67"/>
      <c r="CN61" s="58">
        <f t="shared" si="25"/>
        <v>0</v>
      </c>
      <c r="CO61" s="58">
        <f t="shared" si="26"/>
        <v>0</v>
      </c>
      <c r="CP61" s="58">
        <f t="shared" si="27"/>
        <v>0</v>
      </c>
      <c r="CQ61" s="58">
        <f t="shared" si="28"/>
        <v>0</v>
      </c>
      <c r="CR61" s="58">
        <f t="shared" si="29"/>
        <v>0</v>
      </c>
      <c r="CS61" s="58">
        <f t="shared" si="30"/>
        <v>0</v>
      </c>
      <c r="CT61" s="58">
        <f t="shared" si="31"/>
        <v>0</v>
      </c>
      <c r="CU61" s="58">
        <f t="shared" si="32"/>
        <v>0</v>
      </c>
      <c r="CV61" s="58">
        <f t="shared" si="33"/>
        <v>0</v>
      </c>
      <c r="CW61" s="58">
        <f t="shared" si="34"/>
        <v>0</v>
      </c>
      <c r="CX61" s="58">
        <f t="shared" si="35"/>
        <v>0</v>
      </c>
      <c r="CY61" s="58">
        <f t="shared" si="36"/>
        <v>0</v>
      </c>
      <c r="CZ61" s="58">
        <f t="shared" si="37"/>
        <v>0</v>
      </c>
    </row>
    <row r="62" spans="1:104" ht="14" x14ac:dyDescent="0.35">
      <c r="A62" s="137" t="s">
        <v>499</v>
      </c>
      <c r="B62" s="273"/>
      <c r="C62" s="20" t="s">
        <v>729</v>
      </c>
      <c r="D62" s="22"/>
      <c r="E62" s="22"/>
      <c r="F62" s="22"/>
      <c r="G62" s="20">
        <f t="shared" si="0"/>
        <v>0</v>
      </c>
      <c r="H62" s="20"/>
      <c r="I62" s="20"/>
      <c r="J62" s="20"/>
      <c r="K62" s="20"/>
      <c r="L62" s="20"/>
      <c r="M62" s="20"/>
      <c r="N62" s="20"/>
      <c r="O62" s="20"/>
      <c r="P62" s="20"/>
      <c r="Q62" s="20"/>
      <c r="R62" s="20"/>
      <c r="S62" s="20"/>
      <c r="T62" s="67" t="s">
        <v>115</v>
      </c>
      <c r="U62" s="67"/>
      <c r="V62" s="68" t="e">
        <f t="shared" si="1"/>
        <v>#DIV/0!</v>
      </c>
      <c r="W62" s="68" t="e">
        <f t="shared" si="2"/>
        <v>#DIV/0!</v>
      </c>
      <c r="X62" s="67"/>
      <c r="Y62" s="67"/>
      <c r="Z62" s="67" t="s">
        <v>116</v>
      </c>
      <c r="AA62" s="67"/>
      <c r="AB62" s="68" t="e">
        <f t="shared" si="3"/>
        <v>#DIV/0!</v>
      </c>
      <c r="AC62" s="68" t="e">
        <f t="shared" si="4"/>
        <v>#DIV/0!</v>
      </c>
      <c r="AD62" s="67"/>
      <c r="AE62" s="67"/>
      <c r="AF62" s="67" t="s">
        <v>117</v>
      </c>
      <c r="AG62" s="67"/>
      <c r="AH62" s="68" t="e">
        <f t="shared" si="5"/>
        <v>#DIV/0!</v>
      </c>
      <c r="AI62" s="68" t="e">
        <f t="shared" si="6"/>
        <v>#DIV/0!</v>
      </c>
      <c r="AJ62" s="67"/>
      <c r="AK62" s="67"/>
      <c r="AL62" s="67" t="s">
        <v>118</v>
      </c>
      <c r="AM62" s="67"/>
      <c r="AN62" s="68" t="e">
        <f t="shared" si="7"/>
        <v>#DIV/0!</v>
      </c>
      <c r="AO62" s="68" t="e">
        <f t="shared" si="8"/>
        <v>#DIV/0!</v>
      </c>
      <c r="AP62" s="67"/>
      <c r="AQ62" s="67"/>
      <c r="AR62" s="67" t="s">
        <v>119</v>
      </c>
      <c r="AS62" s="67"/>
      <c r="AT62" s="68" t="e">
        <f t="shared" si="9"/>
        <v>#DIV/0!</v>
      </c>
      <c r="AU62" s="68" t="e">
        <f t="shared" si="10"/>
        <v>#DIV/0!</v>
      </c>
      <c r="AV62" s="67"/>
      <c r="AW62" s="67"/>
      <c r="AX62" s="67" t="s">
        <v>120</v>
      </c>
      <c r="AY62" s="67"/>
      <c r="AZ62" s="68" t="e">
        <f t="shared" si="11"/>
        <v>#DIV/0!</v>
      </c>
      <c r="BA62" s="68" t="e">
        <f t="shared" si="12"/>
        <v>#DIV/0!</v>
      </c>
      <c r="BB62" s="67"/>
      <c r="BC62" s="67"/>
      <c r="BD62" s="67" t="s">
        <v>121</v>
      </c>
      <c r="BE62" s="67"/>
      <c r="BF62" s="68" t="e">
        <f t="shared" si="13"/>
        <v>#DIV/0!</v>
      </c>
      <c r="BG62" s="68" t="e">
        <f t="shared" si="14"/>
        <v>#DIV/0!</v>
      </c>
      <c r="BH62" s="67"/>
      <c r="BI62" s="67"/>
      <c r="BJ62" s="67" t="s">
        <v>122</v>
      </c>
      <c r="BK62" s="67"/>
      <c r="BL62" s="68" t="e">
        <f t="shared" si="15"/>
        <v>#DIV/0!</v>
      </c>
      <c r="BM62" s="68" t="e">
        <f t="shared" si="16"/>
        <v>#DIV/0!</v>
      </c>
      <c r="BN62" s="67"/>
      <c r="BO62" s="67"/>
      <c r="BP62" s="67" t="s">
        <v>123</v>
      </c>
      <c r="BQ62" s="67"/>
      <c r="BR62" s="68" t="e">
        <f t="shared" si="17"/>
        <v>#DIV/0!</v>
      </c>
      <c r="BS62" s="68" t="e">
        <f t="shared" si="18"/>
        <v>#DIV/0!</v>
      </c>
      <c r="BT62" s="67"/>
      <c r="BU62" s="67"/>
      <c r="BV62" s="67" t="s">
        <v>124</v>
      </c>
      <c r="BW62" s="67"/>
      <c r="BX62" s="68" t="e">
        <f t="shared" si="19"/>
        <v>#DIV/0!</v>
      </c>
      <c r="BY62" s="68" t="e">
        <f t="shared" si="20"/>
        <v>#DIV/0!</v>
      </c>
      <c r="BZ62" s="67"/>
      <c r="CA62" s="67"/>
      <c r="CB62" s="67" t="s">
        <v>125</v>
      </c>
      <c r="CC62" s="67"/>
      <c r="CD62" s="68" t="e">
        <f t="shared" si="21"/>
        <v>#DIV/0!</v>
      </c>
      <c r="CE62" s="68" t="e">
        <f t="shared" si="22"/>
        <v>#DIV/0!</v>
      </c>
      <c r="CF62" s="67"/>
      <c r="CG62" s="67"/>
      <c r="CH62" s="67" t="s">
        <v>126</v>
      </c>
      <c r="CI62" s="67"/>
      <c r="CJ62" s="68" t="e">
        <f t="shared" si="23"/>
        <v>#DIV/0!</v>
      </c>
      <c r="CK62" s="68" t="e">
        <f t="shared" si="24"/>
        <v>#DIV/0!</v>
      </c>
      <c r="CL62" s="67"/>
      <c r="CM62" s="67"/>
      <c r="CN62" s="58">
        <f t="shared" si="25"/>
        <v>0</v>
      </c>
      <c r="CO62" s="58">
        <f t="shared" si="26"/>
        <v>0</v>
      </c>
      <c r="CP62" s="58">
        <f t="shared" si="27"/>
        <v>0</v>
      </c>
      <c r="CQ62" s="58">
        <f t="shared" si="28"/>
        <v>0</v>
      </c>
      <c r="CR62" s="58">
        <f t="shared" si="29"/>
        <v>0</v>
      </c>
      <c r="CS62" s="58">
        <f t="shared" si="30"/>
        <v>0</v>
      </c>
      <c r="CT62" s="58">
        <f t="shared" si="31"/>
        <v>0</v>
      </c>
      <c r="CU62" s="58">
        <f t="shared" si="32"/>
        <v>0</v>
      </c>
      <c r="CV62" s="58">
        <f t="shared" si="33"/>
        <v>0</v>
      </c>
      <c r="CW62" s="58">
        <f t="shared" si="34"/>
        <v>0</v>
      </c>
      <c r="CX62" s="58">
        <f t="shared" si="35"/>
        <v>0</v>
      </c>
      <c r="CY62" s="58">
        <f t="shared" si="36"/>
        <v>0</v>
      </c>
      <c r="CZ62" s="58">
        <f t="shared" si="37"/>
        <v>0</v>
      </c>
    </row>
    <row r="63" spans="1:104" ht="14" x14ac:dyDescent="0.35">
      <c r="A63" s="137" t="s">
        <v>499</v>
      </c>
      <c r="B63" s="274"/>
      <c r="C63" s="20" t="s">
        <v>730</v>
      </c>
      <c r="D63" s="22"/>
      <c r="E63" s="22"/>
      <c r="F63" s="22"/>
      <c r="G63" s="20">
        <f t="shared" si="0"/>
        <v>0</v>
      </c>
      <c r="H63" s="20"/>
      <c r="I63" s="20"/>
      <c r="J63" s="20"/>
      <c r="K63" s="20"/>
      <c r="L63" s="20"/>
      <c r="M63" s="20"/>
      <c r="N63" s="20"/>
      <c r="O63" s="20"/>
      <c r="P63" s="20"/>
      <c r="Q63" s="20"/>
      <c r="R63" s="20"/>
      <c r="S63" s="20"/>
      <c r="T63" s="67" t="s">
        <v>115</v>
      </c>
      <c r="U63" s="67"/>
      <c r="V63" s="68" t="e">
        <f t="shared" si="1"/>
        <v>#DIV/0!</v>
      </c>
      <c r="W63" s="68" t="e">
        <f t="shared" si="2"/>
        <v>#DIV/0!</v>
      </c>
      <c r="X63" s="67"/>
      <c r="Y63" s="67"/>
      <c r="Z63" s="67" t="s">
        <v>116</v>
      </c>
      <c r="AA63" s="67"/>
      <c r="AB63" s="68" t="e">
        <f t="shared" si="3"/>
        <v>#DIV/0!</v>
      </c>
      <c r="AC63" s="68" t="e">
        <f t="shared" si="4"/>
        <v>#DIV/0!</v>
      </c>
      <c r="AD63" s="67"/>
      <c r="AE63" s="67"/>
      <c r="AF63" s="67" t="s">
        <v>117</v>
      </c>
      <c r="AG63" s="67"/>
      <c r="AH63" s="68" t="e">
        <f t="shared" si="5"/>
        <v>#DIV/0!</v>
      </c>
      <c r="AI63" s="68" t="e">
        <f t="shared" si="6"/>
        <v>#DIV/0!</v>
      </c>
      <c r="AJ63" s="67"/>
      <c r="AK63" s="67"/>
      <c r="AL63" s="67" t="s">
        <v>118</v>
      </c>
      <c r="AM63" s="67"/>
      <c r="AN63" s="68" t="e">
        <f t="shared" si="7"/>
        <v>#DIV/0!</v>
      </c>
      <c r="AO63" s="68" t="e">
        <f t="shared" si="8"/>
        <v>#DIV/0!</v>
      </c>
      <c r="AP63" s="67"/>
      <c r="AQ63" s="67"/>
      <c r="AR63" s="67" t="s">
        <v>119</v>
      </c>
      <c r="AS63" s="67"/>
      <c r="AT63" s="68" t="e">
        <f t="shared" si="9"/>
        <v>#DIV/0!</v>
      </c>
      <c r="AU63" s="68" t="e">
        <f t="shared" si="10"/>
        <v>#DIV/0!</v>
      </c>
      <c r="AV63" s="67"/>
      <c r="AW63" s="67"/>
      <c r="AX63" s="67" t="s">
        <v>120</v>
      </c>
      <c r="AY63" s="67"/>
      <c r="AZ63" s="68" t="e">
        <f t="shared" si="11"/>
        <v>#DIV/0!</v>
      </c>
      <c r="BA63" s="68" t="e">
        <f t="shared" si="12"/>
        <v>#DIV/0!</v>
      </c>
      <c r="BB63" s="67"/>
      <c r="BC63" s="67"/>
      <c r="BD63" s="67" t="s">
        <v>121</v>
      </c>
      <c r="BE63" s="67"/>
      <c r="BF63" s="68" t="e">
        <f t="shared" si="13"/>
        <v>#DIV/0!</v>
      </c>
      <c r="BG63" s="68" t="e">
        <f t="shared" si="14"/>
        <v>#DIV/0!</v>
      </c>
      <c r="BH63" s="67"/>
      <c r="BI63" s="67"/>
      <c r="BJ63" s="67" t="s">
        <v>122</v>
      </c>
      <c r="BK63" s="67"/>
      <c r="BL63" s="68" t="e">
        <f t="shared" si="15"/>
        <v>#DIV/0!</v>
      </c>
      <c r="BM63" s="68" t="e">
        <f t="shared" si="16"/>
        <v>#DIV/0!</v>
      </c>
      <c r="BN63" s="67"/>
      <c r="BO63" s="67"/>
      <c r="BP63" s="67" t="s">
        <v>123</v>
      </c>
      <c r="BQ63" s="67"/>
      <c r="BR63" s="68" t="e">
        <f t="shared" si="17"/>
        <v>#DIV/0!</v>
      </c>
      <c r="BS63" s="68" t="e">
        <f t="shared" si="18"/>
        <v>#DIV/0!</v>
      </c>
      <c r="BT63" s="67"/>
      <c r="BU63" s="67"/>
      <c r="BV63" s="67" t="s">
        <v>124</v>
      </c>
      <c r="BW63" s="67"/>
      <c r="BX63" s="68" t="e">
        <f t="shared" si="19"/>
        <v>#DIV/0!</v>
      </c>
      <c r="BY63" s="68" t="e">
        <f t="shared" si="20"/>
        <v>#DIV/0!</v>
      </c>
      <c r="BZ63" s="67"/>
      <c r="CA63" s="67"/>
      <c r="CB63" s="67" t="s">
        <v>125</v>
      </c>
      <c r="CC63" s="67"/>
      <c r="CD63" s="68" t="e">
        <f t="shared" si="21"/>
        <v>#DIV/0!</v>
      </c>
      <c r="CE63" s="68" t="e">
        <f t="shared" si="22"/>
        <v>#DIV/0!</v>
      </c>
      <c r="CF63" s="67"/>
      <c r="CG63" s="67"/>
      <c r="CH63" s="67" t="s">
        <v>126</v>
      </c>
      <c r="CI63" s="67"/>
      <c r="CJ63" s="68" t="e">
        <f t="shared" si="23"/>
        <v>#DIV/0!</v>
      </c>
      <c r="CK63" s="68" t="e">
        <f t="shared" si="24"/>
        <v>#DIV/0!</v>
      </c>
      <c r="CL63" s="67"/>
      <c r="CM63" s="67"/>
      <c r="CN63" s="58">
        <f t="shared" si="25"/>
        <v>0</v>
      </c>
      <c r="CO63" s="58">
        <f t="shared" si="26"/>
        <v>0</v>
      </c>
      <c r="CP63" s="58">
        <f t="shared" si="27"/>
        <v>0</v>
      </c>
      <c r="CQ63" s="58">
        <f t="shared" si="28"/>
        <v>0</v>
      </c>
      <c r="CR63" s="58">
        <f t="shared" si="29"/>
        <v>0</v>
      </c>
      <c r="CS63" s="58">
        <f t="shared" si="30"/>
        <v>0</v>
      </c>
      <c r="CT63" s="58">
        <f t="shared" si="31"/>
        <v>0</v>
      </c>
      <c r="CU63" s="58">
        <f t="shared" si="32"/>
        <v>0</v>
      </c>
      <c r="CV63" s="58">
        <f t="shared" si="33"/>
        <v>0</v>
      </c>
      <c r="CW63" s="58">
        <f t="shared" si="34"/>
        <v>0</v>
      </c>
      <c r="CX63" s="58">
        <f t="shared" si="35"/>
        <v>0</v>
      </c>
      <c r="CY63" s="58">
        <f t="shared" si="36"/>
        <v>0</v>
      </c>
      <c r="CZ63" s="58">
        <f t="shared" si="37"/>
        <v>0</v>
      </c>
    </row>
    <row r="64" spans="1:104" ht="26" x14ac:dyDescent="0.35">
      <c r="A64" s="137" t="s">
        <v>330</v>
      </c>
      <c r="B64" s="277" t="s">
        <v>142</v>
      </c>
      <c r="C64" s="20" t="s">
        <v>731</v>
      </c>
      <c r="D64" s="22" t="s">
        <v>331</v>
      </c>
      <c r="E64" s="22" t="s">
        <v>335</v>
      </c>
      <c r="F64" s="22" t="s">
        <v>336</v>
      </c>
      <c r="G64" s="20">
        <f t="shared" si="0"/>
        <v>6</v>
      </c>
      <c r="H64" s="20"/>
      <c r="I64" s="20"/>
      <c r="J64" s="20"/>
      <c r="K64" s="20"/>
      <c r="L64" s="20"/>
      <c r="M64" s="20">
        <v>1</v>
      </c>
      <c r="N64" s="20">
        <v>1</v>
      </c>
      <c r="O64" s="20">
        <v>1</v>
      </c>
      <c r="P64" s="20">
        <v>1</v>
      </c>
      <c r="Q64" s="20">
        <v>1</v>
      </c>
      <c r="R64" s="20">
        <v>1</v>
      </c>
      <c r="S64" s="20"/>
      <c r="T64" s="67" t="s">
        <v>115</v>
      </c>
      <c r="U64" s="67"/>
      <c r="V64" s="68" t="e">
        <f t="shared" si="1"/>
        <v>#DIV/0!</v>
      </c>
      <c r="W64" s="68">
        <f t="shared" si="2"/>
        <v>0</v>
      </c>
      <c r="X64" s="67"/>
      <c r="Y64" s="67"/>
      <c r="Z64" s="67" t="s">
        <v>116</v>
      </c>
      <c r="AA64" s="67"/>
      <c r="AB64" s="68" t="e">
        <f t="shared" si="3"/>
        <v>#DIV/0!</v>
      </c>
      <c r="AC64" s="68">
        <f t="shared" si="4"/>
        <v>0</v>
      </c>
      <c r="AD64" s="67"/>
      <c r="AE64" s="67"/>
      <c r="AF64" s="67" t="s">
        <v>117</v>
      </c>
      <c r="AG64" s="67"/>
      <c r="AH64" s="68" t="e">
        <f t="shared" si="5"/>
        <v>#DIV/0!</v>
      </c>
      <c r="AI64" s="68">
        <f t="shared" si="6"/>
        <v>0</v>
      </c>
      <c r="AJ64" s="67"/>
      <c r="AK64" s="67"/>
      <c r="AL64" s="67" t="s">
        <v>118</v>
      </c>
      <c r="AM64" s="67"/>
      <c r="AN64" s="68" t="e">
        <f t="shared" si="7"/>
        <v>#DIV/0!</v>
      </c>
      <c r="AO64" s="68">
        <f t="shared" si="8"/>
        <v>0</v>
      </c>
      <c r="AP64" s="67"/>
      <c r="AQ64" s="67"/>
      <c r="AR64" s="67" t="s">
        <v>119</v>
      </c>
      <c r="AS64" s="67"/>
      <c r="AT64" s="68" t="e">
        <f t="shared" si="9"/>
        <v>#DIV/0!</v>
      </c>
      <c r="AU64" s="68">
        <f t="shared" si="10"/>
        <v>0</v>
      </c>
      <c r="AV64" s="67"/>
      <c r="AW64" s="67"/>
      <c r="AX64" s="67" t="s">
        <v>120</v>
      </c>
      <c r="AY64" s="67"/>
      <c r="AZ64" s="68">
        <f t="shared" si="11"/>
        <v>0</v>
      </c>
      <c r="BA64" s="68">
        <f t="shared" si="12"/>
        <v>0</v>
      </c>
      <c r="BB64" s="67"/>
      <c r="BC64" s="67"/>
      <c r="BD64" s="67" t="s">
        <v>121</v>
      </c>
      <c r="BE64" s="67"/>
      <c r="BF64" s="68">
        <f t="shared" si="13"/>
        <v>0</v>
      </c>
      <c r="BG64" s="68">
        <f t="shared" si="14"/>
        <v>0</v>
      </c>
      <c r="BH64" s="67"/>
      <c r="BI64" s="67"/>
      <c r="BJ64" s="67" t="s">
        <v>122</v>
      </c>
      <c r="BK64" s="67"/>
      <c r="BL64" s="68">
        <f t="shared" si="15"/>
        <v>0</v>
      </c>
      <c r="BM64" s="68">
        <f t="shared" si="16"/>
        <v>0</v>
      </c>
      <c r="BN64" s="67"/>
      <c r="BO64" s="67"/>
      <c r="BP64" s="67" t="s">
        <v>123</v>
      </c>
      <c r="BQ64" s="67"/>
      <c r="BR64" s="68">
        <f t="shared" si="17"/>
        <v>0</v>
      </c>
      <c r="BS64" s="68">
        <f t="shared" si="18"/>
        <v>0</v>
      </c>
      <c r="BT64" s="67"/>
      <c r="BU64" s="67"/>
      <c r="BV64" s="67" t="s">
        <v>124</v>
      </c>
      <c r="BW64" s="67"/>
      <c r="BX64" s="68">
        <f t="shared" si="19"/>
        <v>0</v>
      </c>
      <c r="BY64" s="68">
        <f t="shared" si="20"/>
        <v>0</v>
      </c>
      <c r="BZ64" s="67"/>
      <c r="CA64" s="67"/>
      <c r="CB64" s="67" t="s">
        <v>125</v>
      </c>
      <c r="CC64" s="67"/>
      <c r="CD64" s="68">
        <f t="shared" si="21"/>
        <v>0</v>
      </c>
      <c r="CE64" s="68">
        <f t="shared" si="22"/>
        <v>0</v>
      </c>
      <c r="CF64" s="67"/>
      <c r="CG64" s="67"/>
      <c r="CH64" s="67" t="s">
        <v>126</v>
      </c>
      <c r="CI64" s="67"/>
      <c r="CJ64" s="68" t="e">
        <f t="shared" si="23"/>
        <v>#DIV/0!</v>
      </c>
      <c r="CK64" s="68">
        <f t="shared" si="24"/>
        <v>0</v>
      </c>
      <c r="CL64" s="67"/>
      <c r="CM64" s="67"/>
      <c r="CN64" s="58">
        <f t="shared" si="25"/>
        <v>0</v>
      </c>
      <c r="CO64" s="58">
        <f t="shared" si="26"/>
        <v>0</v>
      </c>
      <c r="CP64" s="58">
        <f t="shared" si="27"/>
        <v>0</v>
      </c>
      <c r="CQ64" s="58">
        <f t="shared" si="28"/>
        <v>0</v>
      </c>
      <c r="CR64" s="58">
        <f t="shared" si="29"/>
        <v>0</v>
      </c>
      <c r="CS64" s="58">
        <f t="shared" si="30"/>
        <v>0</v>
      </c>
      <c r="CT64" s="58">
        <f t="shared" si="31"/>
        <v>0</v>
      </c>
      <c r="CU64" s="58">
        <f t="shared" si="32"/>
        <v>0</v>
      </c>
      <c r="CV64" s="58">
        <f t="shared" si="33"/>
        <v>0</v>
      </c>
      <c r="CW64" s="58">
        <f t="shared" si="34"/>
        <v>0</v>
      </c>
      <c r="CX64" s="58">
        <f t="shared" si="35"/>
        <v>0</v>
      </c>
      <c r="CY64" s="58">
        <f t="shared" si="36"/>
        <v>0</v>
      </c>
      <c r="CZ64" s="58">
        <f t="shared" si="37"/>
        <v>0</v>
      </c>
    </row>
    <row r="65" spans="1:104" ht="52" x14ac:dyDescent="0.35">
      <c r="A65" s="137" t="s">
        <v>330</v>
      </c>
      <c r="B65" s="278"/>
      <c r="C65" s="20" t="s">
        <v>732</v>
      </c>
      <c r="D65" s="22" t="s">
        <v>331</v>
      </c>
      <c r="E65" s="22" t="s">
        <v>337</v>
      </c>
      <c r="F65" s="22" t="s">
        <v>391</v>
      </c>
      <c r="G65" s="20">
        <f t="shared" si="0"/>
        <v>6</v>
      </c>
      <c r="H65" s="20"/>
      <c r="I65" s="20"/>
      <c r="J65" s="20"/>
      <c r="K65" s="20"/>
      <c r="L65" s="20"/>
      <c r="M65" s="20">
        <v>1</v>
      </c>
      <c r="N65" s="20">
        <v>1</v>
      </c>
      <c r="O65" s="20">
        <v>1</v>
      </c>
      <c r="P65" s="20">
        <v>1</v>
      </c>
      <c r="Q65" s="20">
        <v>1</v>
      </c>
      <c r="R65" s="20">
        <v>1</v>
      </c>
      <c r="S65" s="20"/>
      <c r="T65" s="67" t="s">
        <v>115</v>
      </c>
      <c r="U65" s="67"/>
      <c r="V65" s="68" t="e">
        <f t="shared" si="1"/>
        <v>#DIV/0!</v>
      </c>
      <c r="W65" s="68">
        <f t="shared" si="2"/>
        <v>0</v>
      </c>
      <c r="X65" s="67"/>
      <c r="Y65" s="67"/>
      <c r="Z65" s="67" t="s">
        <v>116</v>
      </c>
      <c r="AA65" s="67"/>
      <c r="AB65" s="68" t="e">
        <f t="shared" si="3"/>
        <v>#DIV/0!</v>
      </c>
      <c r="AC65" s="68">
        <f t="shared" si="4"/>
        <v>0</v>
      </c>
      <c r="AD65" s="67"/>
      <c r="AE65" s="67"/>
      <c r="AF65" s="67" t="s">
        <v>117</v>
      </c>
      <c r="AG65" s="67"/>
      <c r="AH65" s="68" t="e">
        <f t="shared" si="5"/>
        <v>#DIV/0!</v>
      </c>
      <c r="AI65" s="68">
        <f t="shared" si="6"/>
        <v>0</v>
      </c>
      <c r="AJ65" s="67"/>
      <c r="AK65" s="67"/>
      <c r="AL65" s="67" t="s">
        <v>118</v>
      </c>
      <c r="AM65" s="67"/>
      <c r="AN65" s="68" t="e">
        <f t="shared" si="7"/>
        <v>#DIV/0!</v>
      </c>
      <c r="AO65" s="68">
        <f t="shared" si="8"/>
        <v>0</v>
      </c>
      <c r="AP65" s="67"/>
      <c r="AQ65" s="67"/>
      <c r="AR65" s="67" t="s">
        <v>119</v>
      </c>
      <c r="AS65" s="67"/>
      <c r="AT65" s="68" t="e">
        <f t="shared" si="9"/>
        <v>#DIV/0!</v>
      </c>
      <c r="AU65" s="68">
        <f t="shared" si="10"/>
        <v>0</v>
      </c>
      <c r="AV65" s="67"/>
      <c r="AW65" s="67"/>
      <c r="AX65" s="67" t="s">
        <v>120</v>
      </c>
      <c r="AY65" s="67"/>
      <c r="AZ65" s="68">
        <f t="shared" si="11"/>
        <v>0</v>
      </c>
      <c r="BA65" s="68">
        <f t="shared" si="12"/>
        <v>0</v>
      </c>
      <c r="BB65" s="67"/>
      <c r="BC65" s="67"/>
      <c r="BD65" s="67" t="s">
        <v>121</v>
      </c>
      <c r="BE65" s="67"/>
      <c r="BF65" s="68">
        <f t="shared" si="13"/>
        <v>0</v>
      </c>
      <c r="BG65" s="68">
        <f t="shared" si="14"/>
        <v>0</v>
      </c>
      <c r="BH65" s="67"/>
      <c r="BI65" s="67"/>
      <c r="BJ65" s="67" t="s">
        <v>122</v>
      </c>
      <c r="BK65" s="67"/>
      <c r="BL65" s="68">
        <f t="shared" si="15"/>
        <v>0</v>
      </c>
      <c r="BM65" s="68">
        <f t="shared" si="16"/>
        <v>0</v>
      </c>
      <c r="BN65" s="67"/>
      <c r="BO65" s="67"/>
      <c r="BP65" s="67" t="s">
        <v>123</v>
      </c>
      <c r="BQ65" s="67"/>
      <c r="BR65" s="68">
        <f t="shared" si="17"/>
        <v>0</v>
      </c>
      <c r="BS65" s="68">
        <f t="shared" si="18"/>
        <v>0</v>
      </c>
      <c r="BT65" s="67"/>
      <c r="BU65" s="67"/>
      <c r="BV65" s="67" t="s">
        <v>124</v>
      </c>
      <c r="BW65" s="67"/>
      <c r="BX65" s="68">
        <f t="shared" si="19"/>
        <v>0</v>
      </c>
      <c r="BY65" s="68">
        <f t="shared" si="20"/>
        <v>0</v>
      </c>
      <c r="BZ65" s="67"/>
      <c r="CA65" s="67"/>
      <c r="CB65" s="67" t="s">
        <v>125</v>
      </c>
      <c r="CC65" s="67"/>
      <c r="CD65" s="68">
        <f t="shared" si="21"/>
        <v>0</v>
      </c>
      <c r="CE65" s="68">
        <f t="shared" si="22"/>
        <v>0</v>
      </c>
      <c r="CF65" s="67"/>
      <c r="CG65" s="67"/>
      <c r="CH65" s="67" t="s">
        <v>126</v>
      </c>
      <c r="CI65" s="67"/>
      <c r="CJ65" s="68" t="e">
        <f t="shared" si="23"/>
        <v>#DIV/0!</v>
      </c>
      <c r="CK65" s="68">
        <f t="shared" si="24"/>
        <v>0</v>
      </c>
      <c r="CL65" s="67"/>
      <c r="CM65" s="67"/>
      <c r="CN65" s="58">
        <f t="shared" si="25"/>
        <v>0</v>
      </c>
      <c r="CO65" s="58">
        <f t="shared" si="26"/>
        <v>0</v>
      </c>
      <c r="CP65" s="58">
        <f t="shared" si="27"/>
        <v>0</v>
      </c>
      <c r="CQ65" s="58">
        <f t="shared" si="28"/>
        <v>0</v>
      </c>
      <c r="CR65" s="58">
        <f t="shared" si="29"/>
        <v>0</v>
      </c>
      <c r="CS65" s="58">
        <f t="shared" si="30"/>
        <v>0</v>
      </c>
      <c r="CT65" s="58">
        <f t="shared" si="31"/>
        <v>0</v>
      </c>
      <c r="CU65" s="58">
        <f t="shared" si="32"/>
        <v>0</v>
      </c>
      <c r="CV65" s="58">
        <f t="shared" si="33"/>
        <v>0</v>
      </c>
      <c r="CW65" s="58">
        <f t="shared" si="34"/>
        <v>0</v>
      </c>
      <c r="CX65" s="58">
        <f t="shared" si="35"/>
        <v>0</v>
      </c>
      <c r="CY65" s="58">
        <f t="shared" si="36"/>
        <v>0</v>
      </c>
      <c r="CZ65" s="58">
        <f t="shared" si="37"/>
        <v>0</v>
      </c>
    </row>
    <row r="66" spans="1:104" ht="26" x14ac:dyDescent="0.35">
      <c r="A66" s="137" t="s">
        <v>330</v>
      </c>
      <c r="B66" s="278"/>
      <c r="C66" s="20" t="s">
        <v>733</v>
      </c>
      <c r="D66" s="22"/>
      <c r="E66" s="22"/>
      <c r="F66" s="22"/>
      <c r="G66" s="20">
        <f t="shared" si="0"/>
        <v>0</v>
      </c>
      <c r="H66" s="20"/>
      <c r="I66" s="20"/>
      <c r="J66" s="20"/>
      <c r="K66" s="20"/>
      <c r="L66" s="20"/>
      <c r="M66" s="20"/>
      <c r="N66" s="20"/>
      <c r="O66" s="20"/>
      <c r="P66" s="20"/>
      <c r="Q66" s="20"/>
      <c r="R66" s="20"/>
      <c r="S66" s="20"/>
      <c r="T66" s="67" t="s">
        <v>115</v>
      </c>
      <c r="U66" s="67"/>
      <c r="V66" s="68" t="e">
        <f t="shared" si="1"/>
        <v>#DIV/0!</v>
      </c>
      <c r="W66" s="68" t="e">
        <f t="shared" si="2"/>
        <v>#DIV/0!</v>
      </c>
      <c r="X66" s="67"/>
      <c r="Y66" s="67"/>
      <c r="Z66" s="67" t="s">
        <v>116</v>
      </c>
      <c r="AA66" s="67"/>
      <c r="AB66" s="68" t="e">
        <f t="shared" si="3"/>
        <v>#DIV/0!</v>
      </c>
      <c r="AC66" s="68" t="e">
        <f t="shared" si="4"/>
        <v>#DIV/0!</v>
      </c>
      <c r="AD66" s="67"/>
      <c r="AE66" s="67"/>
      <c r="AF66" s="67" t="s">
        <v>117</v>
      </c>
      <c r="AG66" s="67"/>
      <c r="AH66" s="68" t="e">
        <f t="shared" si="5"/>
        <v>#DIV/0!</v>
      </c>
      <c r="AI66" s="68" t="e">
        <f t="shared" si="6"/>
        <v>#DIV/0!</v>
      </c>
      <c r="AJ66" s="67"/>
      <c r="AK66" s="67"/>
      <c r="AL66" s="67" t="s">
        <v>118</v>
      </c>
      <c r="AM66" s="67"/>
      <c r="AN66" s="68" t="e">
        <f t="shared" si="7"/>
        <v>#DIV/0!</v>
      </c>
      <c r="AO66" s="68" t="e">
        <f t="shared" si="8"/>
        <v>#DIV/0!</v>
      </c>
      <c r="AP66" s="67"/>
      <c r="AQ66" s="67"/>
      <c r="AR66" s="67" t="s">
        <v>119</v>
      </c>
      <c r="AS66" s="67"/>
      <c r="AT66" s="68" t="e">
        <f t="shared" si="9"/>
        <v>#DIV/0!</v>
      </c>
      <c r="AU66" s="68" t="e">
        <f t="shared" si="10"/>
        <v>#DIV/0!</v>
      </c>
      <c r="AV66" s="67"/>
      <c r="AW66" s="67"/>
      <c r="AX66" s="67" t="s">
        <v>120</v>
      </c>
      <c r="AY66" s="67"/>
      <c r="AZ66" s="68" t="e">
        <f t="shared" si="11"/>
        <v>#DIV/0!</v>
      </c>
      <c r="BA66" s="68" t="e">
        <f t="shared" si="12"/>
        <v>#DIV/0!</v>
      </c>
      <c r="BB66" s="67"/>
      <c r="BC66" s="67"/>
      <c r="BD66" s="67" t="s">
        <v>121</v>
      </c>
      <c r="BE66" s="67"/>
      <c r="BF66" s="68" t="e">
        <f t="shared" si="13"/>
        <v>#DIV/0!</v>
      </c>
      <c r="BG66" s="68" t="e">
        <f t="shared" si="14"/>
        <v>#DIV/0!</v>
      </c>
      <c r="BH66" s="67"/>
      <c r="BI66" s="67"/>
      <c r="BJ66" s="67" t="s">
        <v>122</v>
      </c>
      <c r="BK66" s="67"/>
      <c r="BL66" s="68" t="e">
        <f t="shared" si="15"/>
        <v>#DIV/0!</v>
      </c>
      <c r="BM66" s="68" t="e">
        <f t="shared" si="16"/>
        <v>#DIV/0!</v>
      </c>
      <c r="BN66" s="67"/>
      <c r="BO66" s="67"/>
      <c r="BP66" s="67" t="s">
        <v>123</v>
      </c>
      <c r="BQ66" s="67"/>
      <c r="BR66" s="68" t="e">
        <f t="shared" si="17"/>
        <v>#DIV/0!</v>
      </c>
      <c r="BS66" s="68" t="e">
        <f t="shared" si="18"/>
        <v>#DIV/0!</v>
      </c>
      <c r="BT66" s="67"/>
      <c r="BU66" s="67"/>
      <c r="BV66" s="67" t="s">
        <v>124</v>
      </c>
      <c r="BW66" s="67"/>
      <c r="BX66" s="68" t="e">
        <f t="shared" si="19"/>
        <v>#DIV/0!</v>
      </c>
      <c r="BY66" s="68" t="e">
        <f t="shared" si="20"/>
        <v>#DIV/0!</v>
      </c>
      <c r="BZ66" s="67"/>
      <c r="CA66" s="67"/>
      <c r="CB66" s="67" t="s">
        <v>125</v>
      </c>
      <c r="CC66" s="67"/>
      <c r="CD66" s="68" t="e">
        <f t="shared" si="21"/>
        <v>#DIV/0!</v>
      </c>
      <c r="CE66" s="68" t="e">
        <f t="shared" si="22"/>
        <v>#DIV/0!</v>
      </c>
      <c r="CF66" s="67"/>
      <c r="CG66" s="67"/>
      <c r="CH66" s="67" t="s">
        <v>126</v>
      </c>
      <c r="CI66" s="67"/>
      <c r="CJ66" s="68" t="e">
        <f t="shared" si="23"/>
        <v>#DIV/0!</v>
      </c>
      <c r="CK66" s="68" t="e">
        <f t="shared" si="24"/>
        <v>#DIV/0!</v>
      </c>
      <c r="CL66" s="67"/>
      <c r="CM66" s="67"/>
      <c r="CN66" s="58">
        <f t="shared" si="25"/>
        <v>0</v>
      </c>
      <c r="CO66" s="58">
        <f t="shared" si="26"/>
        <v>0</v>
      </c>
      <c r="CP66" s="58">
        <f t="shared" si="27"/>
        <v>0</v>
      </c>
      <c r="CQ66" s="58">
        <f t="shared" si="28"/>
        <v>0</v>
      </c>
      <c r="CR66" s="58">
        <f t="shared" si="29"/>
        <v>0</v>
      </c>
      <c r="CS66" s="58">
        <f t="shared" si="30"/>
        <v>0</v>
      </c>
      <c r="CT66" s="58">
        <f t="shared" si="31"/>
        <v>0</v>
      </c>
      <c r="CU66" s="58">
        <f t="shared" si="32"/>
        <v>0</v>
      </c>
      <c r="CV66" s="58">
        <f t="shared" si="33"/>
        <v>0</v>
      </c>
      <c r="CW66" s="58">
        <f t="shared" si="34"/>
        <v>0</v>
      </c>
      <c r="CX66" s="58">
        <f t="shared" si="35"/>
        <v>0</v>
      </c>
      <c r="CY66" s="58">
        <f t="shared" si="36"/>
        <v>0</v>
      </c>
      <c r="CZ66" s="58">
        <f t="shared" si="37"/>
        <v>0</v>
      </c>
    </row>
    <row r="67" spans="1:104" ht="26" x14ac:dyDescent="0.35">
      <c r="A67" s="137" t="s">
        <v>330</v>
      </c>
      <c r="B67" s="279"/>
      <c r="C67" s="20" t="s">
        <v>734</v>
      </c>
      <c r="D67" s="22"/>
      <c r="E67" s="22"/>
      <c r="F67" s="22"/>
      <c r="G67" s="20">
        <f t="shared" si="0"/>
        <v>0</v>
      </c>
      <c r="H67" s="20"/>
      <c r="I67" s="20"/>
      <c r="J67" s="20"/>
      <c r="K67" s="20"/>
      <c r="L67" s="20"/>
      <c r="M67" s="20"/>
      <c r="N67" s="20"/>
      <c r="O67" s="20"/>
      <c r="P67" s="20"/>
      <c r="Q67" s="20"/>
      <c r="R67" s="20"/>
      <c r="S67" s="20"/>
      <c r="T67" s="67" t="s">
        <v>115</v>
      </c>
      <c r="U67" s="67"/>
      <c r="V67" s="68" t="e">
        <f t="shared" si="1"/>
        <v>#DIV/0!</v>
      </c>
      <c r="W67" s="68" t="e">
        <f t="shared" si="2"/>
        <v>#DIV/0!</v>
      </c>
      <c r="X67" s="67"/>
      <c r="Y67" s="67"/>
      <c r="Z67" s="67" t="s">
        <v>116</v>
      </c>
      <c r="AA67" s="67"/>
      <c r="AB67" s="68" t="e">
        <f t="shared" si="3"/>
        <v>#DIV/0!</v>
      </c>
      <c r="AC67" s="68" t="e">
        <f t="shared" si="4"/>
        <v>#DIV/0!</v>
      </c>
      <c r="AD67" s="67"/>
      <c r="AE67" s="67"/>
      <c r="AF67" s="67" t="s">
        <v>117</v>
      </c>
      <c r="AG67" s="67"/>
      <c r="AH67" s="68" t="e">
        <f t="shared" si="5"/>
        <v>#DIV/0!</v>
      </c>
      <c r="AI67" s="68" t="e">
        <f t="shared" si="6"/>
        <v>#DIV/0!</v>
      </c>
      <c r="AJ67" s="67"/>
      <c r="AK67" s="67"/>
      <c r="AL67" s="67" t="s">
        <v>118</v>
      </c>
      <c r="AM67" s="67"/>
      <c r="AN67" s="68" t="e">
        <f t="shared" si="7"/>
        <v>#DIV/0!</v>
      </c>
      <c r="AO67" s="68" t="e">
        <f t="shared" si="8"/>
        <v>#DIV/0!</v>
      </c>
      <c r="AP67" s="67"/>
      <c r="AQ67" s="67"/>
      <c r="AR67" s="67" t="s">
        <v>119</v>
      </c>
      <c r="AS67" s="67"/>
      <c r="AT67" s="68" t="e">
        <f t="shared" si="9"/>
        <v>#DIV/0!</v>
      </c>
      <c r="AU67" s="68" t="e">
        <f t="shared" si="10"/>
        <v>#DIV/0!</v>
      </c>
      <c r="AV67" s="67"/>
      <c r="AW67" s="67"/>
      <c r="AX67" s="67" t="s">
        <v>120</v>
      </c>
      <c r="AY67" s="67"/>
      <c r="AZ67" s="68" t="e">
        <f t="shared" si="11"/>
        <v>#DIV/0!</v>
      </c>
      <c r="BA67" s="68" t="e">
        <f t="shared" si="12"/>
        <v>#DIV/0!</v>
      </c>
      <c r="BB67" s="67"/>
      <c r="BC67" s="67"/>
      <c r="BD67" s="67" t="s">
        <v>121</v>
      </c>
      <c r="BE67" s="67"/>
      <c r="BF67" s="68" t="e">
        <f t="shared" si="13"/>
        <v>#DIV/0!</v>
      </c>
      <c r="BG67" s="68" t="e">
        <f t="shared" si="14"/>
        <v>#DIV/0!</v>
      </c>
      <c r="BH67" s="67"/>
      <c r="BI67" s="67"/>
      <c r="BJ67" s="67" t="s">
        <v>122</v>
      </c>
      <c r="BK67" s="67"/>
      <c r="BL67" s="68" t="e">
        <f t="shared" si="15"/>
        <v>#DIV/0!</v>
      </c>
      <c r="BM67" s="68" t="e">
        <f t="shared" si="16"/>
        <v>#DIV/0!</v>
      </c>
      <c r="BN67" s="67"/>
      <c r="BO67" s="67"/>
      <c r="BP67" s="67" t="s">
        <v>123</v>
      </c>
      <c r="BQ67" s="67"/>
      <c r="BR67" s="68" t="e">
        <f t="shared" si="17"/>
        <v>#DIV/0!</v>
      </c>
      <c r="BS67" s="68" t="e">
        <f t="shared" si="18"/>
        <v>#DIV/0!</v>
      </c>
      <c r="BT67" s="67"/>
      <c r="BU67" s="67"/>
      <c r="BV67" s="67" t="s">
        <v>124</v>
      </c>
      <c r="BW67" s="67"/>
      <c r="BX67" s="68" t="e">
        <f t="shared" si="19"/>
        <v>#DIV/0!</v>
      </c>
      <c r="BY67" s="68" t="e">
        <f t="shared" si="20"/>
        <v>#DIV/0!</v>
      </c>
      <c r="BZ67" s="67"/>
      <c r="CA67" s="67"/>
      <c r="CB67" s="67" t="s">
        <v>125</v>
      </c>
      <c r="CC67" s="67"/>
      <c r="CD67" s="68" t="e">
        <f t="shared" si="21"/>
        <v>#DIV/0!</v>
      </c>
      <c r="CE67" s="68" t="e">
        <f t="shared" si="22"/>
        <v>#DIV/0!</v>
      </c>
      <c r="CF67" s="67"/>
      <c r="CG67" s="67"/>
      <c r="CH67" s="67" t="s">
        <v>126</v>
      </c>
      <c r="CI67" s="67"/>
      <c r="CJ67" s="68" t="e">
        <f t="shared" si="23"/>
        <v>#DIV/0!</v>
      </c>
      <c r="CK67" s="68" t="e">
        <f t="shared" si="24"/>
        <v>#DIV/0!</v>
      </c>
      <c r="CL67" s="67"/>
      <c r="CM67" s="67"/>
      <c r="CN67" s="58">
        <f t="shared" si="25"/>
        <v>0</v>
      </c>
      <c r="CO67" s="58">
        <f t="shared" si="26"/>
        <v>0</v>
      </c>
      <c r="CP67" s="58">
        <f t="shared" si="27"/>
        <v>0</v>
      </c>
      <c r="CQ67" s="58">
        <f t="shared" si="28"/>
        <v>0</v>
      </c>
      <c r="CR67" s="58">
        <f t="shared" si="29"/>
        <v>0</v>
      </c>
      <c r="CS67" s="58">
        <f t="shared" si="30"/>
        <v>0</v>
      </c>
      <c r="CT67" s="58">
        <f t="shared" si="31"/>
        <v>0</v>
      </c>
      <c r="CU67" s="58">
        <f t="shared" si="32"/>
        <v>0</v>
      </c>
      <c r="CV67" s="58">
        <f t="shared" si="33"/>
        <v>0</v>
      </c>
      <c r="CW67" s="58">
        <f t="shared" si="34"/>
        <v>0</v>
      </c>
      <c r="CX67" s="58">
        <f t="shared" si="35"/>
        <v>0</v>
      </c>
      <c r="CY67" s="58">
        <f t="shared" si="36"/>
        <v>0</v>
      </c>
      <c r="CZ67" s="58">
        <f t="shared" si="37"/>
        <v>0</v>
      </c>
    </row>
    <row r="68" spans="1:104" ht="39" x14ac:dyDescent="0.35">
      <c r="A68" s="137" t="s">
        <v>456</v>
      </c>
      <c r="B68" s="277" t="s">
        <v>142</v>
      </c>
      <c r="C68" s="20" t="s">
        <v>735</v>
      </c>
      <c r="D68" s="22" t="s">
        <v>458</v>
      </c>
      <c r="E68" s="22" t="s">
        <v>459</v>
      </c>
      <c r="F68" s="22" t="s">
        <v>460</v>
      </c>
      <c r="G68" s="20">
        <f t="shared" si="0"/>
        <v>6</v>
      </c>
      <c r="H68" s="20"/>
      <c r="I68" s="20"/>
      <c r="J68" s="20"/>
      <c r="K68" s="20"/>
      <c r="L68" s="20"/>
      <c r="M68" s="20">
        <v>1</v>
      </c>
      <c r="N68" s="20">
        <v>1</v>
      </c>
      <c r="O68" s="20">
        <v>1</v>
      </c>
      <c r="P68" s="20">
        <v>1</v>
      </c>
      <c r="Q68" s="20">
        <v>1</v>
      </c>
      <c r="R68" s="20">
        <v>1</v>
      </c>
      <c r="S68" s="20"/>
      <c r="T68" s="67" t="s">
        <v>115</v>
      </c>
      <c r="U68" s="67"/>
      <c r="V68" s="68" t="e">
        <f t="shared" si="1"/>
        <v>#DIV/0!</v>
      </c>
      <c r="W68" s="68">
        <f t="shared" si="2"/>
        <v>0</v>
      </c>
      <c r="X68" s="67"/>
      <c r="Y68" s="67"/>
      <c r="Z68" s="67" t="s">
        <v>116</v>
      </c>
      <c r="AA68" s="67"/>
      <c r="AB68" s="68" t="e">
        <f t="shared" si="3"/>
        <v>#DIV/0!</v>
      </c>
      <c r="AC68" s="68">
        <f t="shared" si="4"/>
        <v>0</v>
      </c>
      <c r="AD68" s="67"/>
      <c r="AE68" s="67"/>
      <c r="AF68" s="67" t="s">
        <v>117</v>
      </c>
      <c r="AG68" s="67"/>
      <c r="AH68" s="68" t="e">
        <f t="shared" si="5"/>
        <v>#DIV/0!</v>
      </c>
      <c r="AI68" s="68">
        <f t="shared" si="6"/>
        <v>0</v>
      </c>
      <c r="AJ68" s="67"/>
      <c r="AK68" s="67"/>
      <c r="AL68" s="67" t="s">
        <v>118</v>
      </c>
      <c r="AM68" s="67"/>
      <c r="AN68" s="68" t="e">
        <f t="shared" si="7"/>
        <v>#DIV/0!</v>
      </c>
      <c r="AO68" s="68">
        <f t="shared" si="8"/>
        <v>0</v>
      </c>
      <c r="AP68" s="67"/>
      <c r="AQ68" s="67"/>
      <c r="AR68" s="67" t="s">
        <v>119</v>
      </c>
      <c r="AS68" s="67"/>
      <c r="AT68" s="68" t="e">
        <f t="shared" si="9"/>
        <v>#DIV/0!</v>
      </c>
      <c r="AU68" s="68">
        <f t="shared" si="10"/>
        <v>0</v>
      </c>
      <c r="AV68" s="67"/>
      <c r="AW68" s="67"/>
      <c r="AX68" s="67" t="s">
        <v>120</v>
      </c>
      <c r="AY68" s="67"/>
      <c r="AZ68" s="68">
        <f t="shared" si="11"/>
        <v>0</v>
      </c>
      <c r="BA68" s="68">
        <f t="shared" si="12"/>
        <v>0</v>
      </c>
      <c r="BB68" s="67"/>
      <c r="BC68" s="67"/>
      <c r="BD68" s="67" t="s">
        <v>121</v>
      </c>
      <c r="BE68" s="67"/>
      <c r="BF68" s="68">
        <f t="shared" si="13"/>
        <v>0</v>
      </c>
      <c r="BG68" s="68">
        <f t="shared" si="14"/>
        <v>0</v>
      </c>
      <c r="BH68" s="67"/>
      <c r="BI68" s="67"/>
      <c r="BJ68" s="67" t="s">
        <v>122</v>
      </c>
      <c r="BK68" s="67"/>
      <c r="BL68" s="68">
        <f t="shared" si="15"/>
        <v>0</v>
      </c>
      <c r="BM68" s="68">
        <f t="shared" si="16"/>
        <v>0</v>
      </c>
      <c r="BN68" s="67"/>
      <c r="BO68" s="67"/>
      <c r="BP68" s="67" t="s">
        <v>123</v>
      </c>
      <c r="BQ68" s="67"/>
      <c r="BR68" s="68">
        <f t="shared" si="17"/>
        <v>0</v>
      </c>
      <c r="BS68" s="68">
        <f t="shared" si="18"/>
        <v>0</v>
      </c>
      <c r="BT68" s="67"/>
      <c r="BU68" s="67"/>
      <c r="BV68" s="67" t="s">
        <v>124</v>
      </c>
      <c r="BW68" s="67"/>
      <c r="BX68" s="68">
        <f t="shared" si="19"/>
        <v>0</v>
      </c>
      <c r="BY68" s="68">
        <f t="shared" si="20"/>
        <v>0</v>
      </c>
      <c r="BZ68" s="67"/>
      <c r="CA68" s="67"/>
      <c r="CB68" s="67" t="s">
        <v>125</v>
      </c>
      <c r="CC68" s="67"/>
      <c r="CD68" s="68">
        <f t="shared" si="21"/>
        <v>0</v>
      </c>
      <c r="CE68" s="68">
        <f t="shared" si="22"/>
        <v>0</v>
      </c>
      <c r="CF68" s="67"/>
      <c r="CG68" s="67"/>
      <c r="CH68" s="67" t="s">
        <v>126</v>
      </c>
      <c r="CI68" s="67"/>
      <c r="CJ68" s="68" t="e">
        <f t="shared" si="23"/>
        <v>#DIV/0!</v>
      </c>
      <c r="CK68" s="68">
        <f t="shared" si="24"/>
        <v>0</v>
      </c>
      <c r="CL68" s="67"/>
      <c r="CM68" s="67"/>
      <c r="CN68" s="58">
        <f t="shared" si="25"/>
        <v>0</v>
      </c>
      <c r="CO68" s="58">
        <f t="shared" si="26"/>
        <v>0</v>
      </c>
      <c r="CP68" s="58">
        <f t="shared" si="27"/>
        <v>0</v>
      </c>
      <c r="CQ68" s="58">
        <f t="shared" si="28"/>
        <v>0</v>
      </c>
      <c r="CR68" s="58">
        <f t="shared" si="29"/>
        <v>0</v>
      </c>
      <c r="CS68" s="58">
        <f t="shared" si="30"/>
        <v>0</v>
      </c>
      <c r="CT68" s="58">
        <f t="shared" si="31"/>
        <v>0</v>
      </c>
      <c r="CU68" s="58">
        <f t="shared" si="32"/>
        <v>0</v>
      </c>
      <c r="CV68" s="58">
        <f t="shared" si="33"/>
        <v>0</v>
      </c>
      <c r="CW68" s="58">
        <f t="shared" si="34"/>
        <v>0</v>
      </c>
      <c r="CX68" s="58">
        <f t="shared" si="35"/>
        <v>0</v>
      </c>
      <c r="CY68" s="58">
        <f t="shared" si="36"/>
        <v>0</v>
      </c>
      <c r="CZ68" s="58">
        <f t="shared" si="37"/>
        <v>0</v>
      </c>
    </row>
    <row r="69" spans="1:104" ht="39" x14ac:dyDescent="0.35">
      <c r="A69" s="137" t="s">
        <v>456</v>
      </c>
      <c r="B69" s="278"/>
      <c r="C69" s="20" t="s">
        <v>736</v>
      </c>
      <c r="D69" s="22" t="s">
        <v>461</v>
      </c>
      <c r="E69" s="22" t="s">
        <v>459</v>
      </c>
      <c r="F69" s="22" t="s">
        <v>460</v>
      </c>
      <c r="G69" s="20">
        <f t="shared" si="0"/>
        <v>6</v>
      </c>
      <c r="H69" s="20"/>
      <c r="I69" s="20"/>
      <c r="J69" s="20"/>
      <c r="K69" s="20"/>
      <c r="L69" s="20"/>
      <c r="M69" s="20">
        <v>1</v>
      </c>
      <c r="N69" s="20">
        <v>1</v>
      </c>
      <c r="O69" s="20">
        <v>1</v>
      </c>
      <c r="P69" s="20">
        <v>1</v>
      </c>
      <c r="Q69" s="20">
        <v>1</v>
      </c>
      <c r="R69" s="20">
        <v>1</v>
      </c>
      <c r="S69" s="20"/>
      <c r="T69" s="67" t="s">
        <v>115</v>
      </c>
      <c r="U69" s="67"/>
      <c r="V69" s="68" t="e">
        <f t="shared" si="1"/>
        <v>#DIV/0!</v>
      </c>
      <c r="W69" s="68">
        <f t="shared" si="2"/>
        <v>0</v>
      </c>
      <c r="X69" s="67"/>
      <c r="Y69" s="67"/>
      <c r="Z69" s="67" t="s">
        <v>116</v>
      </c>
      <c r="AA69" s="67"/>
      <c r="AB69" s="68" t="e">
        <f t="shared" si="3"/>
        <v>#DIV/0!</v>
      </c>
      <c r="AC69" s="68">
        <f t="shared" si="4"/>
        <v>0</v>
      </c>
      <c r="AD69" s="67"/>
      <c r="AE69" s="67"/>
      <c r="AF69" s="67" t="s">
        <v>117</v>
      </c>
      <c r="AG69" s="67"/>
      <c r="AH69" s="68" t="e">
        <f t="shared" si="5"/>
        <v>#DIV/0!</v>
      </c>
      <c r="AI69" s="68">
        <f t="shared" si="6"/>
        <v>0</v>
      </c>
      <c r="AJ69" s="67"/>
      <c r="AK69" s="67"/>
      <c r="AL69" s="67" t="s">
        <v>118</v>
      </c>
      <c r="AM69" s="67"/>
      <c r="AN69" s="68" t="e">
        <f t="shared" si="7"/>
        <v>#DIV/0!</v>
      </c>
      <c r="AO69" s="68">
        <f t="shared" si="8"/>
        <v>0</v>
      </c>
      <c r="AP69" s="67"/>
      <c r="AQ69" s="67"/>
      <c r="AR69" s="67" t="s">
        <v>119</v>
      </c>
      <c r="AS69" s="67"/>
      <c r="AT69" s="68" t="e">
        <f t="shared" si="9"/>
        <v>#DIV/0!</v>
      </c>
      <c r="AU69" s="68">
        <f t="shared" si="10"/>
        <v>0</v>
      </c>
      <c r="AV69" s="67"/>
      <c r="AW69" s="67"/>
      <c r="AX69" s="67" t="s">
        <v>120</v>
      </c>
      <c r="AY69" s="67"/>
      <c r="AZ69" s="68">
        <f t="shared" si="11"/>
        <v>0</v>
      </c>
      <c r="BA69" s="68">
        <f t="shared" si="12"/>
        <v>0</v>
      </c>
      <c r="BB69" s="67"/>
      <c r="BC69" s="67"/>
      <c r="BD69" s="67" t="s">
        <v>121</v>
      </c>
      <c r="BE69" s="67"/>
      <c r="BF69" s="68">
        <f t="shared" si="13"/>
        <v>0</v>
      </c>
      <c r="BG69" s="68">
        <f t="shared" si="14"/>
        <v>0</v>
      </c>
      <c r="BH69" s="67"/>
      <c r="BI69" s="67"/>
      <c r="BJ69" s="67" t="s">
        <v>122</v>
      </c>
      <c r="BK69" s="67"/>
      <c r="BL69" s="68">
        <f t="shared" si="15"/>
        <v>0</v>
      </c>
      <c r="BM69" s="68">
        <f t="shared" si="16"/>
        <v>0</v>
      </c>
      <c r="BN69" s="67"/>
      <c r="BO69" s="67"/>
      <c r="BP69" s="67" t="s">
        <v>123</v>
      </c>
      <c r="BQ69" s="67"/>
      <c r="BR69" s="68">
        <f t="shared" si="17"/>
        <v>0</v>
      </c>
      <c r="BS69" s="68">
        <f t="shared" si="18"/>
        <v>0</v>
      </c>
      <c r="BT69" s="67"/>
      <c r="BU69" s="67"/>
      <c r="BV69" s="67" t="s">
        <v>124</v>
      </c>
      <c r="BW69" s="67"/>
      <c r="BX69" s="68">
        <f t="shared" si="19"/>
        <v>0</v>
      </c>
      <c r="BY69" s="68">
        <f t="shared" si="20"/>
        <v>0</v>
      </c>
      <c r="BZ69" s="67"/>
      <c r="CA69" s="67"/>
      <c r="CB69" s="67" t="s">
        <v>125</v>
      </c>
      <c r="CC69" s="67"/>
      <c r="CD69" s="68">
        <f t="shared" si="21"/>
        <v>0</v>
      </c>
      <c r="CE69" s="68">
        <f t="shared" si="22"/>
        <v>0</v>
      </c>
      <c r="CF69" s="67"/>
      <c r="CG69" s="67"/>
      <c r="CH69" s="67" t="s">
        <v>126</v>
      </c>
      <c r="CI69" s="67"/>
      <c r="CJ69" s="68" t="e">
        <f t="shared" si="23"/>
        <v>#DIV/0!</v>
      </c>
      <c r="CK69" s="68">
        <f t="shared" si="24"/>
        <v>0</v>
      </c>
      <c r="CL69" s="67"/>
      <c r="CM69" s="67"/>
      <c r="CN69" s="58">
        <f t="shared" si="25"/>
        <v>0</v>
      </c>
      <c r="CO69" s="58">
        <f t="shared" si="26"/>
        <v>0</v>
      </c>
      <c r="CP69" s="58">
        <f t="shared" si="27"/>
        <v>0</v>
      </c>
      <c r="CQ69" s="58">
        <f t="shared" si="28"/>
        <v>0</v>
      </c>
      <c r="CR69" s="58">
        <f t="shared" si="29"/>
        <v>0</v>
      </c>
      <c r="CS69" s="58">
        <f t="shared" si="30"/>
        <v>0</v>
      </c>
      <c r="CT69" s="58">
        <f t="shared" si="31"/>
        <v>0</v>
      </c>
      <c r="CU69" s="58">
        <f t="shared" si="32"/>
        <v>0</v>
      </c>
      <c r="CV69" s="58">
        <f t="shared" si="33"/>
        <v>0</v>
      </c>
      <c r="CW69" s="58">
        <f t="shared" si="34"/>
        <v>0</v>
      </c>
      <c r="CX69" s="58">
        <f t="shared" si="35"/>
        <v>0</v>
      </c>
      <c r="CY69" s="58">
        <f t="shared" si="36"/>
        <v>0</v>
      </c>
      <c r="CZ69" s="58">
        <f t="shared" si="37"/>
        <v>0</v>
      </c>
    </row>
    <row r="70" spans="1:104" ht="26" x14ac:dyDescent="0.35">
      <c r="A70" s="137" t="s">
        <v>456</v>
      </c>
      <c r="B70" s="278"/>
      <c r="C70" s="20" t="s">
        <v>737</v>
      </c>
      <c r="D70" s="22"/>
      <c r="E70" s="22"/>
      <c r="F70" s="22"/>
      <c r="G70" s="20">
        <f t="shared" si="0"/>
        <v>0</v>
      </c>
      <c r="H70" s="20"/>
      <c r="I70" s="20"/>
      <c r="J70" s="20"/>
      <c r="K70" s="20"/>
      <c r="L70" s="20"/>
      <c r="M70" s="20"/>
      <c r="N70" s="20"/>
      <c r="O70" s="20"/>
      <c r="P70" s="20"/>
      <c r="Q70" s="20"/>
      <c r="R70" s="20"/>
      <c r="S70" s="20"/>
      <c r="T70" s="67" t="s">
        <v>115</v>
      </c>
      <c r="U70" s="67"/>
      <c r="V70" s="68" t="e">
        <f t="shared" si="1"/>
        <v>#DIV/0!</v>
      </c>
      <c r="W70" s="68" t="e">
        <f t="shared" si="2"/>
        <v>#DIV/0!</v>
      </c>
      <c r="X70" s="67"/>
      <c r="Y70" s="67"/>
      <c r="Z70" s="67" t="s">
        <v>116</v>
      </c>
      <c r="AA70" s="67"/>
      <c r="AB70" s="68" t="e">
        <f t="shared" si="3"/>
        <v>#DIV/0!</v>
      </c>
      <c r="AC70" s="68" t="e">
        <f t="shared" si="4"/>
        <v>#DIV/0!</v>
      </c>
      <c r="AD70" s="67"/>
      <c r="AE70" s="67"/>
      <c r="AF70" s="67" t="s">
        <v>117</v>
      </c>
      <c r="AG70" s="67"/>
      <c r="AH70" s="68" t="e">
        <f t="shared" si="5"/>
        <v>#DIV/0!</v>
      </c>
      <c r="AI70" s="68" t="e">
        <f t="shared" si="6"/>
        <v>#DIV/0!</v>
      </c>
      <c r="AJ70" s="67"/>
      <c r="AK70" s="67"/>
      <c r="AL70" s="67" t="s">
        <v>118</v>
      </c>
      <c r="AM70" s="67"/>
      <c r="AN70" s="68" t="e">
        <f t="shared" si="7"/>
        <v>#DIV/0!</v>
      </c>
      <c r="AO70" s="68" t="e">
        <f t="shared" si="8"/>
        <v>#DIV/0!</v>
      </c>
      <c r="AP70" s="67"/>
      <c r="AQ70" s="67"/>
      <c r="AR70" s="67" t="s">
        <v>119</v>
      </c>
      <c r="AS70" s="67"/>
      <c r="AT70" s="68" t="e">
        <f t="shared" si="9"/>
        <v>#DIV/0!</v>
      </c>
      <c r="AU70" s="68" t="e">
        <f t="shared" si="10"/>
        <v>#DIV/0!</v>
      </c>
      <c r="AV70" s="67"/>
      <c r="AW70" s="67"/>
      <c r="AX70" s="67" t="s">
        <v>120</v>
      </c>
      <c r="AY70" s="67"/>
      <c r="AZ70" s="68" t="e">
        <f t="shared" si="11"/>
        <v>#DIV/0!</v>
      </c>
      <c r="BA70" s="68" t="e">
        <f t="shared" si="12"/>
        <v>#DIV/0!</v>
      </c>
      <c r="BB70" s="67"/>
      <c r="BC70" s="67"/>
      <c r="BD70" s="67" t="s">
        <v>121</v>
      </c>
      <c r="BE70" s="67"/>
      <c r="BF70" s="68" t="e">
        <f t="shared" si="13"/>
        <v>#DIV/0!</v>
      </c>
      <c r="BG70" s="68" t="e">
        <f t="shared" si="14"/>
        <v>#DIV/0!</v>
      </c>
      <c r="BH70" s="67"/>
      <c r="BI70" s="67"/>
      <c r="BJ70" s="67" t="s">
        <v>122</v>
      </c>
      <c r="BK70" s="67"/>
      <c r="BL70" s="68" t="e">
        <f t="shared" si="15"/>
        <v>#DIV/0!</v>
      </c>
      <c r="BM70" s="68" t="e">
        <f t="shared" si="16"/>
        <v>#DIV/0!</v>
      </c>
      <c r="BN70" s="67"/>
      <c r="BO70" s="67"/>
      <c r="BP70" s="67" t="s">
        <v>123</v>
      </c>
      <c r="BQ70" s="67"/>
      <c r="BR70" s="68" t="e">
        <f t="shared" si="17"/>
        <v>#DIV/0!</v>
      </c>
      <c r="BS70" s="68" t="e">
        <f t="shared" si="18"/>
        <v>#DIV/0!</v>
      </c>
      <c r="BT70" s="67"/>
      <c r="BU70" s="67"/>
      <c r="BV70" s="67" t="s">
        <v>124</v>
      </c>
      <c r="BW70" s="67"/>
      <c r="BX70" s="68" t="e">
        <f t="shared" si="19"/>
        <v>#DIV/0!</v>
      </c>
      <c r="BY70" s="68" t="e">
        <f t="shared" si="20"/>
        <v>#DIV/0!</v>
      </c>
      <c r="BZ70" s="67"/>
      <c r="CA70" s="67"/>
      <c r="CB70" s="67" t="s">
        <v>125</v>
      </c>
      <c r="CC70" s="67"/>
      <c r="CD70" s="68" t="e">
        <f t="shared" si="21"/>
        <v>#DIV/0!</v>
      </c>
      <c r="CE70" s="68" t="e">
        <f t="shared" si="22"/>
        <v>#DIV/0!</v>
      </c>
      <c r="CF70" s="67"/>
      <c r="CG70" s="67"/>
      <c r="CH70" s="67" t="s">
        <v>126</v>
      </c>
      <c r="CI70" s="67"/>
      <c r="CJ70" s="68" t="e">
        <f t="shared" si="23"/>
        <v>#DIV/0!</v>
      </c>
      <c r="CK70" s="68" t="e">
        <f t="shared" si="24"/>
        <v>#DIV/0!</v>
      </c>
      <c r="CL70" s="67"/>
      <c r="CM70" s="67"/>
      <c r="CN70" s="58">
        <f t="shared" si="25"/>
        <v>0</v>
      </c>
      <c r="CO70" s="58">
        <f t="shared" si="26"/>
        <v>0</v>
      </c>
      <c r="CP70" s="58">
        <f t="shared" si="27"/>
        <v>0</v>
      </c>
      <c r="CQ70" s="58">
        <f t="shared" si="28"/>
        <v>0</v>
      </c>
      <c r="CR70" s="58">
        <f t="shared" si="29"/>
        <v>0</v>
      </c>
      <c r="CS70" s="58">
        <f t="shared" si="30"/>
        <v>0</v>
      </c>
      <c r="CT70" s="58">
        <f t="shared" si="31"/>
        <v>0</v>
      </c>
      <c r="CU70" s="58">
        <f t="shared" si="32"/>
        <v>0</v>
      </c>
      <c r="CV70" s="58">
        <f t="shared" si="33"/>
        <v>0</v>
      </c>
      <c r="CW70" s="58">
        <f t="shared" si="34"/>
        <v>0</v>
      </c>
      <c r="CX70" s="58">
        <f t="shared" si="35"/>
        <v>0</v>
      </c>
      <c r="CY70" s="58">
        <f t="shared" si="36"/>
        <v>0</v>
      </c>
      <c r="CZ70" s="58">
        <f t="shared" si="37"/>
        <v>0</v>
      </c>
    </row>
    <row r="71" spans="1:104" ht="26" x14ac:dyDescent="0.35">
      <c r="A71" s="137" t="s">
        <v>456</v>
      </c>
      <c r="B71" s="279"/>
      <c r="C71" s="20" t="s">
        <v>738</v>
      </c>
      <c r="D71" s="22"/>
      <c r="E71" s="22"/>
      <c r="F71" s="22"/>
      <c r="G71" s="20">
        <f t="shared" si="0"/>
        <v>0</v>
      </c>
      <c r="H71" s="20"/>
      <c r="I71" s="20"/>
      <c r="J71" s="20"/>
      <c r="K71" s="20"/>
      <c r="L71" s="20"/>
      <c r="M71" s="20"/>
      <c r="N71" s="20"/>
      <c r="O71" s="20"/>
      <c r="P71" s="20"/>
      <c r="Q71" s="20"/>
      <c r="R71" s="20"/>
      <c r="S71" s="20"/>
      <c r="T71" s="67" t="s">
        <v>115</v>
      </c>
      <c r="U71" s="67"/>
      <c r="V71" s="68" t="e">
        <f t="shared" si="1"/>
        <v>#DIV/0!</v>
      </c>
      <c r="W71" s="68" t="e">
        <f t="shared" si="2"/>
        <v>#DIV/0!</v>
      </c>
      <c r="X71" s="67"/>
      <c r="Y71" s="67"/>
      <c r="Z71" s="67" t="s">
        <v>116</v>
      </c>
      <c r="AA71" s="67"/>
      <c r="AB71" s="68" t="e">
        <f t="shared" si="3"/>
        <v>#DIV/0!</v>
      </c>
      <c r="AC71" s="68" t="e">
        <f t="shared" si="4"/>
        <v>#DIV/0!</v>
      </c>
      <c r="AD71" s="67"/>
      <c r="AE71" s="67"/>
      <c r="AF71" s="67" t="s">
        <v>117</v>
      </c>
      <c r="AG71" s="67"/>
      <c r="AH71" s="68" t="e">
        <f t="shared" si="5"/>
        <v>#DIV/0!</v>
      </c>
      <c r="AI71" s="68" t="e">
        <f t="shared" si="6"/>
        <v>#DIV/0!</v>
      </c>
      <c r="AJ71" s="67"/>
      <c r="AK71" s="67"/>
      <c r="AL71" s="67" t="s">
        <v>118</v>
      </c>
      <c r="AM71" s="67"/>
      <c r="AN71" s="68" t="e">
        <f t="shared" si="7"/>
        <v>#DIV/0!</v>
      </c>
      <c r="AO71" s="68" t="e">
        <f t="shared" si="8"/>
        <v>#DIV/0!</v>
      </c>
      <c r="AP71" s="67"/>
      <c r="AQ71" s="67"/>
      <c r="AR71" s="67" t="s">
        <v>119</v>
      </c>
      <c r="AS71" s="67"/>
      <c r="AT71" s="68" t="e">
        <f t="shared" si="9"/>
        <v>#DIV/0!</v>
      </c>
      <c r="AU71" s="68" t="e">
        <f t="shared" si="10"/>
        <v>#DIV/0!</v>
      </c>
      <c r="AV71" s="67"/>
      <c r="AW71" s="67"/>
      <c r="AX71" s="67" t="s">
        <v>120</v>
      </c>
      <c r="AY71" s="67"/>
      <c r="AZ71" s="68" t="e">
        <f t="shared" si="11"/>
        <v>#DIV/0!</v>
      </c>
      <c r="BA71" s="68" t="e">
        <f t="shared" si="12"/>
        <v>#DIV/0!</v>
      </c>
      <c r="BB71" s="67"/>
      <c r="BC71" s="67"/>
      <c r="BD71" s="67" t="s">
        <v>121</v>
      </c>
      <c r="BE71" s="67"/>
      <c r="BF71" s="68" t="e">
        <f t="shared" si="13"/>
        <v>#DIV/0!</v>
      </c>
      <c r="BG71" s="68" t="e">
        <f t="shared" si="14"/>
        <v>#DIV/0!</v>
      </c>
      <c r="BH71" s="67"/>
      <c r="BI71" s="67"/>
      <c r="BJ71" s="67" t="s">
        <v>122</v>
      </c>
      <c r="BK71" s="67"/>
      <c r="BL71" s="68" t="e">
        <f t="shared" si="15"/>
        <v>#DIV/0!</v>
      </c>
      <c r="BM71" s="68" t="e">
        <f t="shared" si="16"/>
        <v>#DIV/0!</v>
      </c>
      <c r="BN71" s="67"/>
      <c r="BO71" s="67"/>
      <c r="BP71" s="67" t="s">
        <v>123</v>
      </c>
      <c r="BQ71" s="67"/>
      <c r="BR71" s="68" t="e">
        <f t="shared" si="17"/>
        <v>#DIV/0!</v>
      </c>
      <c r="BS71" s="68" t="e">
        <f t="shared" si="18"/>
        <v>#DIV/0!</v>
      </c>
      <c r="BT71" s="67"/>
      <c r="BU71" s="67"/>
      <c r="BV71" s="67" t="s">
        <v>124</v>
      </c>
      <c r="BW71" s="67"/>
      <c r="BX71" s="68" t="e">
        <f t="shared" si="19"/>
        <v>#DIV/0!</v>
      </c>
      <c r="BY71" s="68" t="e">
        <f t="shared" si="20"/>
        <v>#DIV/0!</v>
      </c>
      <c r="BZ71" s="67"/>
      <c r="CA71" s="67"/>
      <c r="CB71" s="67" t="s">
        <v>125</v>
      </c>
      <c r="CC71" s="67"/>
      <c r="CD71" s="68" t="e">
        <f t="shared" si="21"/>
        <v>#DIV/0!</v>
      </c>
      <c r="CE71" s="68" t="e">
        <f t="shared" si="22"/>
        <v>#DIV/0!</v>
      </c>
      <c r="CF71" s="67"/>
      <c r="CG71" s="67"/>
      <c r="CH71" s="67" t="s">
        <v>126</v>
      </c>
      <c r="CI71" s="67"/>
      <c r="CJ71" s="68" t="e">
        <f t="shared" si="23"/>
        <v>#DIV/0!</v>
      </c>
      <c r="CK71" s="68" t="e">
        <f t="shared" si="24"/>
        <v>#DIV/0!</v>
      </c>
      <c r="CL71" s="67"/>
      <c r="CM71" s="67"/>
      <c r="CN71" s="58">
        <f t="shared" si="25"/>
        <v>0</v>
      </c>
      <c r="CO71" s="58">
        <f t="shared" si="26"/>
        <v>0</v>
      </c>
      <c r="CP71" s="58">
        <f t="shared" si="27"/>
        <v>0</v>
      </c>
      <c r="CQ71" s="58">
        <f t="shared" si="28"/>
        <v>0</v>
      </c>
      <c r="CR71" s="58">
        <f t="shared" si="29"/>
        <v>0</v>
      </c>
      <c r="CS71" s="58">
        <f t="shared" si="30"/>
        <v>0</v>
      </c>
      <c r="CT71" s="58">
        <f t="shared" si="31"/>
        <v>0</v>
      </c>
      <c r="CU71" s="58">
        <f t="shared" si="32"/>
        <v>0</v>
      </c>
      <c r="CV71" s="58">
        <f t="shared" si="33"/>
        <v>0</v>
      </c>
      <c r="CW71" s="58">
        <f t="shared" si="34"/>
        <v>0</v>
      </c>
      <c r="CX71" s="58">
        <f t="shared" si="35"/>
        <v>0</v>
      </c>
      <c r="CY71" s="58">
        <f t="shared" si="36"/>
        <v>0</v>
      </c>
      <c r="CZ71" s="58">
        <f t="shared" si="37"/>
        <v>0</v>
      </c>
    </row>
    <row r="72" spans="1:104" ht="39" x14ac:dyDescent="0.35">
      <c r="A72" s="137" t="s">
        <v>499</v>
      </c>
      <c r="B72" s="277" t="s">
        <v>142</v>
      </c>
      <c r="C72" s="20" t="s">
        <v>739</v>
      </c>
      <c r="D72" s="22" t="s">
        <v>510</v>
      </c>
      <c r="E72" s="22" t="s">
        <v>511</v>
      </c>
      <c r="F72" s="22" t="s">
        <v>512</v>
      </c>
      <c r="G72" s="20">
        <f t="shared" ref="G72:G135" si="38">+SUM(H72:S72)</f>
        <v>5</v>
      </c>
      <c r="H72" s="20"/>
      <c r="I72" s="20"/>
      <c r="J72" s="20"/>
      <c r="K72" s="20"/>
      <c r="L72" s="20"/>
      <c r="M72" s="20"/>
      <c r="N72" s="20">
        <v>1</v>
      </c>
      <c r="O72" s="20">
        <v>1</v>
      </c>
      <c r="P72" s="20">
        <v>1</v>
      </c>
      <c r="Q72" s="20">
        <v>1</v>
      </c>
      <c r="R72" s="20">
        <v>1</v>
      </c>
      <c r="S72" s="20"/>
      <c r="T72" s="67" t="s">
        <v>115</v>
      </c>
      <c r="U72" s="67"/>
      <c r="V72" s="68" t="e">
        <f t="shared" ref="V72:V135" si="39">+U72/$H72</f>
        <v>#DIV/0!</v>
      </c>
      <c r="W72" s="68">
        <f t="shared" ref="W72:W135" si="40">+U72/$G72</f>
        <v>0</v>
      </c>
      <c r="X72" s="67"/>
      <c r="Y72" s="67"/>
      <c r="Z72" s="67" t="s">
        <v>116</v>
      </c>
      <c r="AA72" s="67"/>
      <c r="AB72" s="68" t="e">
        <f t="shared" ref="AB72:AB135" si="41">+AA72/$I72</f>
        <v>#DIV/0!</v>
      </c>
      <c r="AC72" s="68">
        <f t="shared" ref="AC72:AC135" si="42">+(AA72/$G72)+W72</f>
        <v>0</v>
      </c>
      <c r="AD72" s="67"/>
      <c r="AE72" s="67"/>
      <c r="AF72" s="67" t="s">
        <v>117</v>
      </c>
      <c r="AG72" s="67"/>
      <c r="AH72" s="68" t="e">
        <f t="shared" ref="AH72:AH135" si="43">+AG72/$J72</f>
        <v>#DIV/0!</v>
      </c>
      <c r="AI72" s="68">
        <f t="shared" ref="AI72:AI135" si="44">+(AG72/$G72)+AC72</f>
        <v>0</v>
      </c>
      <c r="AJ72" s="67"/>
      <c r="AK72" s="67"/>
      <c r="AL72" s="67" t="s">
        <v>118</v>
      </c>
      <c r="AM72" s="67"/>
      <c r="AN72" s="68" t="e">
        <f t="shared" ref="AN72:AN135" si="45">+AM72/$K72</f>
        <v>#DIV/0!</v>
      </c>
      <c r="AO72" s="68">
        <f t="shared" ref="AO72:AO135" si="46">+(AM72/$G72)+AI72</f>
        <v>0</v>
      </c>
      <c r="AP72" s="67"/>
      <c r="AQ72" s="67"/>
      <c r="AR72" s="67" t="s">
        <v>119</v>
      </c>
      <c r="AS72" s="67"/>
      <c r="AT72" s="68" t="e">
        <f t="shared" ref="AT72:AT135" si="47">+AS72/$L72</f>
        <v>#DIV/0!</v>
      </c>
      <c r="AU72" s="68">
        <f t="shared" ref="AU72:AU135" si="48">+(AS72/$G72)+AO72</f>
        <v>0</v>
      </c>
      <c r="AV72" s="67"/>
      <c r="AW72" s="67"/>
      <c r="AX72" s="67" t="s">
        <v>120</v>
      </c>
      <c r="AY72" s="67"/>
      <c r="AZ72" s="68" t="e">
        <f t="shared" ref="AZ72:AZ135" si="49">+AY72/$M72</f>
        <v>#DIV/0!</v>
      </c>
      <c r="BA72" s="68">
        <f t="shared" ref="BA72:BA135" si="50">+(AY72/$G72)+AU72</f>
        <v>0</v>
      </c>
      <c r="BB72" s="67"/>
      <c r="BC72" s="67"/>
      <c r="BD72" s="67" t="s">
        <v>121</v>
      </c>
      <c r="BE72" s="67"/>
      <c r="BF72" s="68">
        <f t="shared" ref="BF72:BF135" si="51">+BE72/$N72</f>
        <v>0</v>
      </c>
      <c r="BG72" s="68">
        <f t="shared" ref="BG72:BG135" si="52">+(BE72/$G72)+BA72</f>
        <v>0</v>
      </c>
      <c r="BH72" s="67"/>
      <c r="BI72" s="67"/>
      <c r="BJ72" s="67" t="s">
        <v>122</v>
      </c>
      <c r="BK72" s="67"/>
      <c r="BL72" s="68">
        <f t="shared" ref="BL72:BL135" si="53">+BK72/$O72</f>
        <v>0</v>
      </c>
      <c r="BM72" s="68">
        <f t="shared" ref="BM72:BM135" si="54">+(BK72/$G72)+BG72</f>
        <v>0</v>
      </c>
      <c r="BN72" s="67"/>
      <c r="BO72" s="67"/>
      <c r="BP72" s="67" t="s">
        <v>123</v>
      </c>
      <c r="BQ72" s="67"/>
      <c r="BR72" s="68">
        <f t="shared" ref="BR72:BR135" si="55">+BQ72/$P72</f>
        <v>0</v>
      </c>
      <c r="BS72" s="68">
        <f t="shared" ref="BS72:BS135" si="56">+(BQ72/$G72)+BM72</f>
        <v>0</v>
      </c>
      <c r="BT72" s="67"/>
      <c r="BU72" s="67"/>
      <c r="BV72" s="67" t="s">
        <v>124</v>
      </c>
      <c r="BW72" s="67"/>
      <c r="BX72" s="68">
        <f t="shared" ref="BX72:BX135" si="57">+BW72/$Q72</f>
        <v>0</v>
      </c>
      <c r="BY72" s="68">
        <f t="shared" ref="BY72:BY135" si="58">+(BW72/$G72)+BS72</f>
        <v>0</v>
      </c>
      <c r="BZ72" s="67"/>
      <c r="CA72" s="67"/>
      <c r="CB72" s="67" t="s">
        <v>125</v>
      </c>
      <c r="CC72" s="67"/>
      <c r="CD72" s="68">
        <f t="shared" ref="CD72:CD135" si="59">+CC72/$R72</f>
        <v>0</v>
      </c>
      <c r="CE72" s="68">
        <f t="shared" ref="CE72:CE135" si="60">+(CC72/$G72)+BY72</f>
        <v>0</v>
      </c>
      <c r="CF72" s="67"/>
      <c r="CG72" s="67"/>
      <c r="CH72" s="67" t="s">
        <v>126</v>
      </c>
      <c r="CI72" s="67"/>
      <c r="CJ72" s="68" t="e">
        <f t="shared" ref="CJ72:CJ135" si="61">+CI72/$S72</f>
        <v>#DIV/0!</v>
      </c>
      <c r="CK72" s="68">
        <f t="shared" ref="CK72:CK135" si="62">+(CI72/$G72)+CE72</f>
        <v>0</v>
      </c>
      <c r="CL72" s="67"/>
      <c r="CM72" s="67"/>
      <c r="CN72" s="58">
        <f t="shared" ref="CN72:CN135" si="63">+U72</f>
        <v>0</v>
      </c>
      <c r="CO72" s="58">
        <f t="shared" ref="CO72:CO135" si="64">+AA72</f>
        <v>0</v>
      </c>
      <c r="CP72" s="58">
        <f t="shared" ref="CP72:CP135" si="65">+AG72</f>
        <v>0</v>
      </c>
      <c r="CQ72" s="58">
        <f t="shared" ref="CQ72:CQ135" si="66">+AM72</f>
        <v>0</v>
      </c>
      <c r="CR72" s="58">
        <f t="shared" ref="CR72:CR135" si="67">+AS72</f>
        <v>0</v>
      </c>
      <c r="CS72" s="58">
        <f t="shared" ref="CS72:CS135" si="68">+AY72</f>
        <v>0</v>
      </c>
      <c r="CT72" s="58">
        <f t="shared" ref="CT72:CT135" si="69">+BE72</f>
        <v>0</v>
      </c>
      <c r="CU72" s="58">
        <f t="shared" ref="CU72:CU135" si="70">+BK72</f>
        <v>0</v>
      </c>
      <c r="CV72" s="58">
        <f t="shared" ref="CV72:CV135" si="71">+BQ72</f>
        <v>0</v>
      </c>
      <c r="CW72" s="58">
        <f t="shared" ref="CW72:CW135" si="72">+BW72</f>
        <v>0</v>
      </c>
      <c r="CX72" s="58">
        <f t="shared" ref="CX72:CX135" si="73">+CC72</f>
        <v>0</v>
      </c>
      <c r="CY72" s="58">
        <f t="shared" ref="CY72:CY135" si="74">+CI72</f>
        <v>0</v>
      </c>
      <c r="CZ72" s="58">
        <f t="shared" ref="CZ72:CZ135" si="75">+SUM(CN72:CY72)</f>
        <v>0</v>
      </c>
    </row>
    <row r="73" spans="1:104" ht="26" x14ac:dyDescent="0.35">
      <c r="A73" s="137" t="s">
        <v>499</v>
      </c>
      <c r="B73" s="278"/>
      <c r="C73" s="20" t="s">
        <v>740</v>
      </c>
      <c r="D73" s="22"/>
      <c r="E73" s="22"/>
      <c r="F73" s="22"/>
      <c r="G73" s="20">
        <f t="shared" si="38"/>
        <v>0</v>
      </c>
      <c r="H73" s="20"/>
      <c r="I73" s="20"/>
      <c r="J73" s="20"/>
      <c r="K73" s="20"/>
      <c r="L73" s="20"/>
      <c r="M73" s="20"/>
      <c r="N73" s="20"/>
      <c r="O73" s="20"/>
      <c r="P73" s="20"/>
      <c r="Q73" s="20"/>
      <c r="R73" s="20"/>
      <c r="S73" s="20"/>
      <c r="T73" s="67" t="s">
        <v>115</v>
      </c>
      <c r="U73" s="67"/>
      <c r="V73" s="68" t="e">
        <f t="shared" si="39"/>
        <v>#DIV/0!</v>
      </c>
      <c r="W73" s="68" t="e">
        <f t="shared" si="40"/>
        <v>#DIV/0!</v>
      </c>
      <c r="X73" s="67"/>
      <c r="Y73" s="67"/>
      <c r="Z73" s="67" t="s">
        <v>116</v>
      </c>
      <c r="AA73" s="67"/>
      <c r="AB73" s="68" t="e">
        <f t="shared" si="41"/>
        <v>#DIV/0!</v>
      </c>
      <c r="AC73" s="68" t="e">
        <f t="shared" si="42"/>
        <v>#DIV/0!</v>
      </c>
      <c r="AD73" s="67"/>
      <c r="AE73" s="67"/>
      <c r="AF73" s="67" t="s">
        <v>117</v>
      </c>
      <c r="AG73" s="67"/>
      <c r="AH73" s="68" t="e">
        <f t="shared" si="43"/>
        <v>#DIV/0!</v>
      </c>
      <c r="AI73" s="68" t="e">
        <f t="shared" si="44"/>
        <v>#DIV/0!</v>
      </c>
      <c r="AJ73" s="67"/>
      <c r="AK73" s="67"/>
      <c r="AL73" s="67" t="s">
        <v>118</v>
      </c>
      <c r="AM73" s="67"/>
      <c r="AN73" s="68" t="e">
        <f t="shared" si="45"/>
        <v>#DIV/0!</v>
      </c>
      <c r="AO73" s="68" t="e">
        <f t="shared" si="46"/>
        <v>#DIV/0!</v>
      </c>
      <c r="AP73" s="67"/>
      <c r="AQ73" s="67"/>
      <c r="AR73" s="67" t="s">
        <v>119</v>
      </c>
      <c r="AS73" s="67"/>
      <c r="AT73" s="68" t="e">
        <f t="shared" si="47"/>
        <v>#DIV/0!</v>
      </c>
      <c r="AU73" s="68" t="e">
        <f t="shared" si="48"/>
        <v>#DIV/0!</v>
      </c>
      <c r="AV73" s="67"/>
      <c r="AW73" s="67"/>
      <c r="AX73" s="67" t="s">
        <v>120</v>
      </c>
      <c r="AY73" s="67"/>
      <c r="AZ73" s="68" t="e">
        <f t="shared" si="49"/>
        <v>#DIV/0!</v>
      </c>
      <c r="BA73" s="68" t="e">
        <f t="shared" si="50"/>
        <v>#DIV/0!</v>
      </c>
      <c r="BB73" s="67"/>
      <c r="BC73" s="67"/>
      <c r="BD73" s="67" t="s">
        <v>121</v>
      </c>
      <c r="BE73" s="67"/>
      <c r="BF73" s="68" t="e">
        <f t="shared" si="51"/>
        <v>#DIV/0!</v>
      </c>
      <c r="BG73" s="68" t="e">
        <f t="shared" si="52"/>
        <v>#DIV/0!</v>
      </c>
      <c r="BH73" s="67"/>
      <c r="BI73" s="67"/>
      <c r="BJ73" s="67" t="s">
        <v>122</v>
      </c>
      <c r="BK73" s="67"/>
      <c r="BL73" s="68" t="e">
        <f t="shared" si="53"/>
        <v>#DIV/0!</v>
      </c>
      <c r="BM73" s="68" t="e">
        <f t="shared" si="54"/>
        <v>#DIV/0!</v>
      </c>
      <c r="BN73" s="67"/>
      <c r="BO73" s="67"/>
      <c r="BP73" s="67" t="s">
        <v>123</v>
      </c>
      <c r="BQ73" s="67"/>
      <c r="BR73" s="68" t="e">
        <f t="shared" si="55"/>
        <v>#DIV/0!</v>
      </c>
      <c r="BS73" s="68" t="e">
        <f t="shared" si="56"/>
        <v>#DIV/0!</v>
      </c>
      <c r="BT73" s="67"/>
      <c r="BU73" s="67"/>
      <c r="BV73" s="67" t="s">
        <v>124</v>
      </c>
      <c r="BW73" s="67"/>
      <c r="BX73" s="68" t="e">
        <f t="shared" si="57"/>
        <v>#DIV/0!</v>
      </c>
      <c r="BY73" s="68" t="e">
        <f t="shared" si="58"/>
        <v>#DIV/0!</v>
      </c>
      <c r="BZ73" s="67"/>
      <c r="CA73" s="67"/>
      <c r="CB73" s="67" t="s">
        <v>125</v>
      </c>
      <c r="CC73" s="67"/>
      <c r="CD73" s="68" t="e">
        <f t="shared" si="59"/>
        <v>#DIV/0!</v>
      </c>
      <c r="CE73" s="68" t="e">
        <f t="shared" si="60"/>
        <v>#DIV/0!</v>
      </c>
      <c r="CF73" s="67"/>
      <c r="CG73" s="67"/>
      <c r="CH73" s="67" t="s">
        <v>126</v>
      </c>
      <c r="CI73" s="67"/>
      <c r="CJ73" s="68" t="e">
        <f t="shared" si="61"/>
        <v>#DIV/0!</v>
      </c>
      <c r="CK73" s="68" t="e">
        <f t="shared" si="62"/>
        <v>#DIV/0!</v>
      </c>
      <c r="CL73" s="67"/>
      <c r="CM73" s="67"/>
      <c r="CN73" s="58">
        <f t="shared" si="63"/>
        <v>0</v>
      </c>
      <c r="CO73" s="58">
        <f t="shared" si="64"/>
        <v>0</v>
      </c>
      <c r="CP73" s="58">
        <f t="shared" si="65"/>
        <v>0</v>
      </c>
      <c r="CQ73" s="58">
        <f t="shared" si="66"/>
        <v>0</v>
      </c>
      <c r="CR73" s="58">
        <f t="shared" si="67"/>
        <v>0</v>
      </c>
      <c r="CS73" s="58">
        <f t="shared" si="68"/>
        <v>0</v>
      </c>
      <c r="CT73" s="58">
        <f t="shared" si="69"/>
        <v>0</v>
      </c>
      <c r="CU73" s="58">
        <f t="shared" si="70"/>
        <v>0</v>
      </c>
      <c r="CV73" s="58">
        <f t="shared" si="71"/>
        <v>0</v>
      </c>
      <c r="CW73" s="58">
        <f t="shared" si="72"/>
        <v>0</v>
      </c>
      <c r="CX73" s="58">
        <f t="shared" si="73"/>
        <v>0</v>
      </c>
      <c r="CY73" s="58">
        <f t="shared" si="74"/>
        <v>0</v>
      </c>
      <c r="CZ73" s="58">
        <f t="shared" si="75"/>
        <v>0</v>
      </c>
    </row>
    <row r="74" spans="1:104" ht="26" x14ac:dyDescent="0.35">
      <c r="A74" s="137" t="s">
        <v>499</v>
      </c>
      <c r="B74" s="278"/>
      <c r="C74" s="20" t="s">
        <v>741</v>
      </c>
      <c r="D74" s="22"/>
      <c r="E74" s="22"/>
      <c r="F74" s="22"/>
      <c r="G74" s="20">
        <f t="shared" si="38"/>
        <v>0</v>
      </c>
      <c r="H74" s="20"/>
      <c r="I74" s="20"/>
      <c r="J74" s="20"/>
      <c r="K74" s="20"/>
      <c r="L74" s="20"/>
      <c r="M74" s="20"/>
      <c r="N74" s="20"/>
      <c r="O74" s="20"/>
      <c r="P74" s="20"/>
      <c r="Q74" s="20"/>
      <c r="R74" s="20"/>
      <c r="S74" s="20"/>
      <c r="T74" s="67" t="s">
        <v>115</v>
      </c>
      <c r="U74" s="67"/>
      <c r="V74" s="68" t="e">
        <f t="shared" si="39"/>
        <v>#DIV/0!</v>
      </c>
      <c r="W74" s="68" t="e">
        <f t="shared" si="40"/>
        <v>#DIV/0!</v>
      </c>
      <c r="X74" s="67"/>
      <c r="Y74" s="67"/>
      <c r="Z74" s="67" t="s">
        <v>116</v>
      </c>
      <c r="AA74" s="67"/>
      <c r="AB74" s="68" t="e">
        <f t="shared" si="41"/>
        <v>#DIV/0!</v>
      </c>
      <c r="AC74" s="68" t="e">
        <f t="shared" si="42"/>
        <v>#DIV/0!</v>
      </c>
      <c r="AD74" s="67"/>
      <c r="AE74" s="67"/>
      <c r="AF74" s="67" t="s">
        <v>117</v>
      </c>
      <c r="AG74" s="67"/>
      <c r="AH74" s="68" t="e">
        <f t="shared" si="43"/>
        <v>#DIV/0!</v>
      </c>
      <c r="AI74" s="68" t="e">
        <f t="shared" si="44"/>
        <v>#DIV/0!</v>
      </c>
      <c r="AJ74" s="67"/>
      <c r="AK74" s="67"/>
      <c r="AL74" s="67" t="s">
        <v>118</v>
      </c>
      <c r="AM74" s="67"/>
      <c r="AN74" s="68" t="e">
        <f t="shared" si="45"/>
        <v>#DIV/0!</v>
      </c>
      <c r="AO74" s="68" t="e">
        <f t="shared" si="46"/>
        <v>#DIV/0!</v>
      </c>
      <c r="AP74" s="67"/>
      <c r="AQ74" s="67"/>
      <c r="AR74" s="67" t="s">
        <v>119</v>
      </c>
      <c r="AS74" s="67"/>
      <c r="AT74" s="68" t="e">
        <f t="shared" si="47"/>
        <v>#DIV/0!</v>
      </c>
      <c r="AU74" s="68" t="e">
        <f t="shared" si="48"/>
        <v>#DIV/0!</v>
      </c>
      <c r="AV74" s="67"/>
      <c r="AW74" s="67"/>
      <c r="AX74" s="67" t="s">
        <v>120</v>
      </c>
      <c r="AY74" s="67"/>
      <c r="AZ74" s="68" t="e">
        <f t="shared" si="49"/>
        <v>#DIV/0!</v>
      </c>
      <c r="BA74" s="68" t="e">
        <f t="shared" si="50"/>
        <v>#DIV/0!</v>
      </c>
      <c r="BB74" s="67"/>
      <c r="BC74" s="67"/>
      <c r="BD74" s="67" t="s">
        <v>121</v>
      </c>
      <c r="BE74" s="67"/>
      <c r="BF74" s="68" t="e">
        <f t="shared" si="51"/>
        <v>#DIV/0!</v>
      </c>
      <c r="BG74" s="68" t="e">
        <f t="shared" si="52"/>
        <v>#DIV/0!</v>
      </c>
      <c r="BH74" s="67"/>
      <c r="BI74" s="67"/>
      <c r="BJ74" s="67" t="s">
        <v>122</v>
      </c>
      <c r="BK74" s="67"/>
      <c r="BL74" s="68" t="e">
        <f t="shared" si="53"/>
        <v>#DIV/0!</v>
      </c>
      <c r="BM74" s="68" t="e">
        <f t="shared" si="54"/>
        <v>#DIV/0!</v>
      </c>
      <c r="BN74" s="67"/>
      <c r="BO74" s="67"/>
      <c r="BP74" s="67" t="s">
        <v>123</v>
      </c>
      <c r="BQ74" s="67"/>
      <c r="BR74" s="68" t="e">
        <f t="shared" si="55"/>
        <v>#DIV/0!</v>
      </c>
      <c r="BS74" s="68" t="e">
        <f t="shared" si="56"/>
        <v>#DIV/0!</v>
      </c>
      <c r="BT74" s="67"/>
      <c r="BU74" s="67"/>
      <c r="BV74" s="67" t="s">
        <v>124</v>
      </c>
      <c r="BW74" s="67"/>
      <c r="BX74" s="68" t="e">
        <f t="shared" si="57"/>
        <v>#DIV/0!</v>
      </c>
      <c r="BY74" s="68" t="e">
        <f t="shared" si="58"/>
        <v>#DIV/0!</v>
      </c>
      <c r="BZ74" s="67"/>
      <c r="CA74" s="67"/>
      <c r="CB74" s="67" t="s">
        <v>125</v>
      </c>
      <c r="CC74" s="67"/>
      <c r="CD74" s="68" t="e">
        <f t="shared" si="59"/>
        <v>#DIV/0!</v>
      </c>
      <c r="CE74" s="68" t="e">
        <f t="shared" si="60"/>
        <v>#DIV/0!</v>
      </c>
      <c r="CF74" s="67"/>
      <c r="CG74" s="67"/>
      <c r="CH74" s="67" t="s">
        <v>126</v>
      </c>
      <c r="CI74" s="67"/>
      <c r="CJ74" s="68" t="e">
        <f t="shared" si="61"/>
        <v>#DIV/0!</v>
      </c>
      <c r="CK74" s="68" t="e">
        <f t="shared" si="62"/>
        <v>#DIV/0!</v>
      </c>
      <c r="CL74" s="67"/>
      <c r="CM74" s="67"/>
      <c r="CN74" s="58">
        <f t="shared" si="63"/>
        <v>0</v>
      </c>
      <c r="CO74" s="58">
        <f t="shared" si="64"/>
        <v>0</v>
      </c>
      <c r="CP74" s="58">
        <f t="shared" si="65"/>
        <v>0</v>
      </c>
      <c r="CQ74" s="58">
        <f t="shared" si="66"/>
        <v>0</v>
      </c>
      <c r="CR74" s="58">
        <f t="shared" si="67"/>
        <v>0</v>
      </c>
      <c r="CS74" s="58">
        <f t="shared" si="68"/>
        <v>0</v>
      </c>
      <c r="CT74" s="58">
        <f t="shared" si="69"/>
        <v>0</v>
      </c>
      <c r="CU74" s="58">
        <f t="shared" si="70"/>
        <v>0</v>
      </c>
      <c r="CV74" s="58">
        <f t="shared" si="71"/>
        <v>0</v>
      </c>
      <c r="CW74" s="58">
        <f t="shared" si="72"/>
        <v>0</v>
      </c>
      <c r="CX74" s="58">
        <f t="shared" si="73"/>
        <v>0</v>
      </c>
      <c r="CY74" s="58">
        <f t="shared" si="74"/>
        <v>0</v>
      </c>
      <c r="CZ74" s="58">
        <f t="shared" si="75"/>
        <v>0</v>
      </c>
    </row>
    <row r="75" spans="1:104" ht="26" x14ac:dyDescent="0.35">
      <c r="A75" s="137" t="s">
        <v>499</v>
      </c>
      <c r="B75" s="279"/>
      <c r="C75" s="20" t="s">
        <v>742</v>
      </c>
      <c r="D75" s="22"/>
      <c r="E75" s="22"/>
      <c r="F75" s="22"/>
      <c r="G75" s="20">
        <f t="shared" si="38"/>
        <v>0</v>
      </c>
      <c r="H75" s="20"/>
      <c r="I75" s="20"/>
      <c r="J75" s="20"/>
      <c r="K75" s="20"/>
      <c r="L75" s="20"/>
      <c r="M75" s="20"/>
      <c r="N75" s="20"/>
      <c r="O75" s="20"/>
      <c r="P75" s="20"/>
      <c r="Q75" s="20"/>
      <c r="R75" s="20"/>
      <c r="S75" s="20"/>
      <c r="T75" s="67" t="s">
        <v>115</v>
      </c>
      <c r="U75" s="67"/>
      <c r="V75" s="68" t="e">
        <f t="shared" si="39"/>
        <v>#DIV/0!</v>
      </c>
      <c r="W75" s="68" t="e">
        <f t="shared" si="40"/>
        <v>#DIV/0!</v>
      </c>
      <c r="X75" s="67"/>
      <c r="Y75" s="67"/>
      <c r="Z75" s="67" t="s">
        <v>116</v>
      </c>
      <c r="AA75" s="67"/>
      <c r="AB75" s="68" t="e">
        <f t="shared" si="41"/>
        <v>#DIV/0!</v>
      </c>
      <c r="AC75" s="68" t="e">
        <f t="shared" si="42"/>
        <v>#DIV/0!</v>
      </c>
      <c r="AD75" s="67"/>
      <c r="AE75" s="67"/>
      <c r="AF75" s="67" t="s">
        <v>117</v>
      </c>
      <c r="AG75" s="67"/>
      <c r="AH75" s="68" t="e">
        <f t="shared" si="43"/>
        <v>#DIV/0!</v>
      </c>
      <c r="AI75" s="68" t="e">
        <f t="shared" si="44"/>
        <v>#DIV/0!</v>
      </c>
      <c r="AJ75" s="67"/>
      <c r="AK75" s="67"/>
      <c r="AL75" s="67" t="s">
        <v>118</v>
      </c>
      <c r="AM75" s="67"/>
      <c r="AN75" s="68" t="e">
        <f t="shared" si="45"/>
        <v>#DIV/0!</v>
      </c>
      <c r="AO75" s="68" t="e">
        <f t="shared" si="46"/>
        <v>#DIV/0!</v>
      </c>
      <c r="AP75" s="67"/>
      <c r="AQ75" s="67"/>
      <c r="AR75" s="67" t="s">
        <v>119</v>
      </c>
      <c r="AS75" s="67"/>
      <c r="AT75" s="68" t="e">
        <f t="shared" si="47"/>
        <v>#DIV/0!</v>
      </c>
      <c r="AU75" s="68" t="e">
        <f t="shared" si="48"/>
        <v>#DIV/0!</v>
      </c>
      <c r="AV75" s="67"/>
      <c r="AW75" s="67"/>
      <c r="AX75" s="67" t="s">
        <v>120</v>
      </c>
      <c r="AY75" s="67"/>
      <c r="AZ75" s="68" t="e">
        <f t="shared" si="49"/>
        <v>#DIV/0!</v>
      </c>
      <c r="BA75" s="68" t="e">
        <f t="shared" si="50"/>
        <v>#DIV/0!</v>
      </c>
      <c r="BB75" s="67"/>
      <c r="BC75" s="67"/>
      <c r="BD75" s="67" t="s">
        <v>121</v>
      </c>
      <c r="BE75" s="67"/>
      <c r="BF75" s="68" t="e">
        <f t="shared" si="51"/>
        <v>#DIV/0!</v>
      </c>
      <c r="BG75" s="68" t="e">
        <f t="shared" si="52"/>
        <v>#DIV/0!</v>
      </c>
      <c r="BH75" s="67"/>
      <c r="BI75" s="67"/>
      <c r="BJ75" s="67" t="s">
        <v>122</v>
      </c>
      <c r="BK75" s="67"/>
      <c r="BL75" s="68" t="e">
        <f t="shared" si="53"/>
        <v>#DIV/0!</v>
      </c>
      <c r="BM75" s="68" t="e">
        <f t="shared" si="54"/>
        <v>#DIV/0!</v>
      </c>
      <c r="BN75" s="67"/>
      <c r="BO75" s="67"/>
      <c r="BP75" s="67" t="s">
        <v>123</v>
      </c>
      <c r="BQ75" s="67"/>
      <c r="BR75" s="68" t="e">
        <f t="shared" si="55"/>
        <v>#DIV/0!</v>
      </c>
      <c r="BS75" s="68" t="e">
        <f t="shared" si="56"/>
        <v>#DIV/0!</v>
      </c>
      <c r="BT75" s="67"/>
      <c r="BU75" s="67"/>
      <c r="BV75" s="67" t="s">
        <v>124</v>
      </c>
      <c r="BW75" s="67"/>
      <c r="BX75" s="68" t="e">
        <f t="shared" si="57"/>
        <v>#DIV/0!</v>
      </c>
      <c r="BY75" s="68" t="e">
        <f t="shared" si="58"/>
        <v>#DIV/0!</v>
      </c>
      <c r="BZ75" s="67"/>
      <c r="CA75" s="67"/>
      <c r="CB75" s="67" t="s">
        <v>125</v>
      </c>
      <c r="CC75" s="67"/>
      <c r="CD75" s="68" t="e">
        <f t="shared" si="59"/>
        <v>#DIV/0!</v>
      </c>
      <c r="CE75" s="68" t="e">
        <f t="shared" si="60"/>
        <v>#DIV/0!</v>
      </c>
      <c r="CF75" s="67"/>
      <c r="CG75" s="67"/>
      <c r="CH75" s="67" t="s">
        <v>126</v>
      </c>
      <c r="CI75" s="67"/>
      <c r="CJ75" s="68" t="e">
        <f t="shared" si="61"/>
        <v>#DIV/0!</v>
      </c>
      <c r="CK75" s="68" t="e">
        <f t="shared" si="62"/>
        <v>#DIV/0!</v>
      </c>
      <c r="CL75" s="67"/>
      <c r="CM75" s="67"/>
      <c r="CN75" s="58">
        <f t="shared" si="63"/>
        <v>0</v>
      </c>
      <c r="CO75" s="58">
        <f t="shared" si="64"/>
        <v>0</v>
      </c>
      <c r="CP75" s="58">
        <f t="shared" si="65"/>
        <v>0</v>
      </c>
      <c r="CQ75" s="58">
        <f t="shared" si="66"/>
        <v>0</v>
      </c>
      <c r="CR75" s="58">
        <f t="shared" si="67"/>
        <v>0</v>
      </c>
      <c r="CS75" s="58">
        <f t="shared" si="68"/>
        <v>0</v>
      </c>
      <c r="CT75" s="58">
        <f t="shared" si="69"/>
        <v>0</v>
      </c>
      <c r="CU75" s="58">
        <f t="shared" si="70"/>
        <v>0</v>
      </c>
      <c r="CV75" s="58">
        <f t="shared" si="71"/>
        <v>0</v>
      </c>
      <c r="CW75" s="58">
        <f t="shared" si="72"/>
        <v>0</v>
      </c>
      <c r="CX75" s="58">
        <f t="shared" si="73"/>
        <v>0</v>
      </c>
      <c r="CY75" s="58">
        <f t="shared" si="74"/>
        <v>0</v>
      </c>
      <c r="CZ75" s="58">
        <f t="shared" si="75"/>
        <v>0</v>
      </c>
    </row>
    <row r="76" spans="1:104" ht="65" x14ac:dyDescent="0.35">
      <c r="A76" s="137" t="s">
        <v>591</v>
      </c>
      <c r="B76" s="277" t="s">
        <v>142</v>
      </c>
      <c r="C76" s="20" t="s">
        <v>743</v>
      </c>
      <c r="D76" s="22" t="s">
        <v>592</v>
      </c>
      <c r="E76" s="22" t="s">
        <v>593</v>
      </c>
      <c r="F76" s="22" t="s">
        <v>594</v>
      </c>
      <c r="G76" s="20">
        <f t="shared" si="38"/>
        <v>1</v>
      </c>
      <c r="H76" s="20"/>
      <c r="I76" s="20"/>
      <c r="J76" s="20"/>
      <c r="K76" s="20"/>
      <c r="L76" s="20"/>
      <c r="M76" s="20"/>
      <c r="N76" s="20"/>
      <c r="O76" s="20"/>
      <c r="P76" s="20"/>
      <c r="Q76" s="20"/>
      <c r="R76" s="20">
        <v>1</v>
      </c>
      <c r="S76" s="20"/>
      <c r="T76" s="67" t="s">
        <v>115</v>
      </c>
      <c r="U76" s="67"/>
      <c r="V76" s="68" t="e">
        <f t="shared" si="39"/>
        <v>#DIV/0!</v>
      </c>
      <c r="W76" s="68">
        <f t="shared" si="40"/>
        <v>0</v>
      </c>
      <c r="X76" s="67"/>
      <c r="Y76" s="67"/>
      <c r="Z76" s="67" t="s">
        <v>116</v>
      </c>
      <c r="AA76" s="67"/>
      <c r="AB76" s="68" t="e">
        <f t="shared" si="41"/>
        <v>#DIV/0!</v>
      </c>
      <c r="AC76" s="68">
        <f t="shared" si="42"/>
        <v>0</v>
      </c>
      <c r="AD76" s="67"/>
      <c r="AE76" s="67"/>
      <c r="AF76" s="67" t="s">
        <v>117</v>
      </c>
      <c r="AG76" s="67"/>
      <c r="AH76" s="68" t="e">
        <f t="shared" si="43"/>
        <v>#DIV/0!</v>
      </c>
      <c r="AI76" s="68">
        <f t="shared" si="44"/>
        <v>0</v>
      </c>
      <c r="AJ76" s="67"/>
      <c r="AK76" s="67"/>
      <c r="AL76" s="67" t="s">
        <v>118</v>
      </c>
      <c r="AM76" s="67"/>
      <c r="AN76" s="68" t="e">
        <f t="shared" si="45"/>
        <v>#DIV/0!</v>
      </c>
      <c r="AO76" s="68">
        <f t="shared" si="46"/>
        <v>0</v>
      </c>
      <c r="AP76" s="67"/>
      <c r="AQ76" s="67"/>
      <c r="AR76" s="67" t="s">
        <v>119</v>
      </c>
      <c r="AS76" s="67"/>
      <c r="AT76" s="68" t="e">
        <f t="shared" si="47"/>
        <v>#DIV/0!</v>
      </c>
      <c r="AU76" s="68">
        <f t="shared" si="48"/>
        <v>0</v>
      </c>
      <c r="AV76" s="67"/>
      <c r="AW76" s="67"/>
      <c r="AX76" s="67" t="s">
        <v>120</v>
      </c>
      <c r="AY76" s="67"/>
      <c r="AZ76" s="68" t="e">
        <f t="shared" si="49"/>
        <v>#DIV/0!</v>
      </c>
      <c r="BA76" s="68">
        <f t="shared" si="50"/>
        <v>0</v>
      </c>
      <c r="BB76" s="67"/>
      <c r="BC76" s="67"/>
      <c r="BD76" s="67" t="s">
        <v>121</v>
      </c>
      <c r="BE76" s="67"/>
      <c r="BF76" s="68" t="e">
        <f t="shared" si="51"/>
        <v>#DIV/0!</v>
      </c>
      <c r="BG76" s="68">
        <f t="shared" si="52"/>
        <v>0</v>
      </c>
      <c r="BH76" s="67"/>
      <c r="BI76" s="67"/>
      <c r="BJ76" s="67" t="s">
        <v>122</v>
      </c>
      <c r="BK76" s="67"/>
      <c r="BL76" s="68" t="e">
        <f t="shared" si="53"/>
        <v>#DIV/0!</v>
      </c>
      <c r="BM76" s="68">
        <f t="shared" si="54"/>
        <v>0</v>
      </c>
      <c r="BN76" s="67"/>
      <c r="BO76" s="67"/>
      <c r="BP76" s="67" t="s">
        <v>123</v>
      </c>
      <c r="BQ76" s="67"/>
      <c r="BR76" s="68" t="e">
        <f t="shared" si="55"/>
        <v>#DIV/0!</v>
      </c>
      <c r="BS76" s="68">
        <f t="shared" si="56"/>
        <v>0</v>
      </c>
      <c r="BT76" s="67"/>
      <c r="BU76" s="67"/>
      <c r="BV76" s="67" t="s">
        <v>124</v>
      </c>
      <c r="BW76" s="67"/>
      <c r="BX76" s="68" t="e">
        <f t="shared" si="57"/>
        <v>#DIV/0!</v>
      </c>
      <c r="BY76" s="68">
        <f t="shared" si="58"/>
        <v>0</v>
      </c>
      <c r="BZ76" s="67"/>
      <c r="CA76" s="67"/>
      <c r="CB76" s="67" t="s">
        <v>125</v>
      </c>
      <c r="CC76" s="67"/>
      <c r="CD76" s="68">
        <f t="shared" si="59"/>
        <v>0</v>
      </c>
      <c r="CE76" s="68">
        <f t="shared" si="60"/>
        <v>0</v>
      </c>
      <c r="CF76" s="67"/>
      <c r="CG76" s="67"/>
      <c r="CH76" s="67" t="s">
        <v>126</v>
      </c>
      <c r="CI76" s="67"/>
      <c r="CJ76" s="68" t="e">
        <f t="shared" si="61"/>
        <v>#DIV/0!</v>
      </c>
      <c r="CK76" s="68">
        <f t="shared" si="62"/>
        <v>0</v>
      </c>
      <c r="CL76" s="67"/>
      <c r="CM76" s="67"/>
      <c r="CN76" s="58">
        <f t="shared" si="63"/>
        <v>0</v>
      </c>
      <c r="CO76" s="58">
        <f t="shared" si="64"/>
        <v>0</v>
      </c>
      <c r="CP76" s="58">
        <f t="shared" si="65"/>
        <v>0</v>
      </c>
      <c r="CQ76" s="58">
        <f t="shared" si="66"/>
        <v>0</v>
      </c>
      <c r="CR76" s="58">
        <f t="shared" si="67"/>
        <v>0</v>
      </c>
      <c r="CS76" s="58">
        <f t="shared" si="68"/>
        <v>0</v>
      </c>
      <c r="CT76" s="58">
        <f t="shared" si="69"/>
        <v>0</v>
      </c>
      <c r="CU76" s="58">
        <f t="shared" si="70"/>
        <v>0</v>
      </c>
      <c r="CV76" s="58">
        <f t="shared" si="71"/>
        <v>0</v>
      </c>
      <c r="CW76" s="58">
        <f t="shared" si="72"/>
        <v>0</v>
      </c>
      <c r="CX76" s="58">
        <f t="shared" si="73"/>
        <v>0</v>
      </c>
      <c r="CY76" s="58">
        <f t="shared" si="74"/>
        <v>0</v>
      </c>
      <c r="CZ76" s="58">
        <f t="shared" si="75"/>
        <v>0</v>
      </c>
    </row>
    <row r="77" spans="1:104" ht="26" x14ac:dyDescent="0.35">
      <c r="A77" s="137" t="s">
        <v>591</v>
      </c>
      <c r="B77" s="278"/>
      <c r="C77" s="20" t="s">
        <v>744</v>
      </c>
      <c r="D77" s="22"/>
      <c r="E77" s="22"/>
      <c r="F77" s="22"/>
      <c r="G77" s="20">
        <f t="shared" si="38"/>
        <v>0</v>
      </c>
      <c r="H77" s="20"/>
      <c r="I77" s="20"/>
      <c r="J77" s="20"/>
      <c r="K77" s="20"/>
      <c r="L77" s="20"/>
      <c r="M77" s="20"/>
      <c r="N77" s="20"/>
      <c r="O77" s="20"/>
      <c r="P77" s="20"/>
      <c r="Q77" s="20"/>
      <c r="R77" s="20"/>
      <c r="S77" s="20"/>
      <c r="T77" s="67" t="s">
        <v>115</v>
      </c>
      <c r="U77" s="67"/>
      <c r="V77" s="68" t="e">
        <f t="shared" si="39"/>
        <v>#DIV/0!</v>
      </c>
      <c r="W77" s="68" t="e">
        <f t="shared" si="40"/>
        <v>#DIV/0!</v>
      </c>
      <c r="X77" s="67"/>
      <c r="Y77" s="67"/>
      <c r="Z77" s="67" t="s">
        <v>116</v>
      </c>
      <c r="AA77" s="67"/>
      <c r="AB77" s="68" t="e">
        <f t="shared" si="41"/>
        <v>#DIV/0!</v>
      </c>
      <c r="AC77" s="68" t="e">
        <f t="shared" si="42"/>
        <v>#DIV/0!</v>
      </c>
      <c r="AD77" s="67"/>
      <c r="AE77" s="67"/>
      <c r="AF77" s="67" t="s">
        <v>117</v>
      </c>
      <c r="AG77" s="67"/>
      <c r="AH77" s="68" t="e">
        <f t="shared" si="43"/>
        <v>#DIV/0!</v>
      </c>
      <c r="AI77" s="68" t="e">
        <f t="shared" si="44"/>
        <v>#DIV/0!</v>
      </c>
      <c r="AJ77" s="67"/>
      <c r="AK77" s="67"/>
      <c r="AL77" s="67" t="s">
        <v>118</v>
      </c>
      <c r="AM77" s="67"/>
      <c r="AN77" s="68" t="e">
        <f t="shared" si="45"/>
        <v>#DIV/0!</v>
      </c>
      <c r="AO77" s="68" t="e">
        <f t="shared" si="46"/>
        <v>#DIV/0!</v>
      </c>
      <c r="AP77" s="67"/>
      <c r="AQ77" s="67"/>
      <c r="AR77" s="67" t="s">
        <v>119</v>
      </c>
      <c r="AS77" s="67"/>
      <c r="AT77" s="68" t="e">
        <f t="shared" si="47"/>
        <v>#DIV/0!</v>
      </c>
      <c r="AU77" s="68" t="e">
        <f t="shared" si="48"/>
        <v>#DIV/0!</v>
      </c>
      <c r="AV77" s="67"/>
      <c r="AW77" s="67"/>
      <c r="AX77" s="67" t="s">
        <v>120</v>
      </c>
      <c r="AY77" s="67"/>
      <c r="AZ77" s="68" t="e">
        <f t="shared" si="49"/>
        <v>#DIV/0!</v>
      </c>
      <c r="BA77" s="68" t="e">
        <f t="shared" si="50"/>
        <v>#DIV/0!</v>
      </c>
      <c r="BB77" s="67"/>
      <c r="BC77" s="67"/>
      <c r="BD77" s="67" t="s">
        <v>121</v>
      </c>
      <c r="BE77" s="67"/>
      <c r="BF77" s="68" t="e">
        <f t="shared" si="51"/>
        <v>#DIV/0!</v>
      </c>
      <c r="BG77" s="68" t="e">
        <f t="shared" si="52"/>
        <v>#DIV/0!</v>
      </c>
      <c r="BH77" s="67"/>
      <c r="BI77" s="67"/>
      <c r="BJ77" s="67" t="s">
        <v>122</v>
      </c>
      <c r="BK77" s="67"/>
      <c r="BL77" s="68" t="e">
        <f t="shared" si="53"/>
        <v>#DIV/0!</v>
      </c>
      <c r="BM77" s="68" t="e">
        <f t="shared" si="54"/>
        <v>#DIV/0!</v>
      </c>
      <c r="BN77" s="67"/>
      <c r="BO77" s="67"/>
      <c r="BP77" s="67" t="s">
        <v>123</v>
      </c>
      <c r="BQ77" s="67"/>
      <c r="BR77" s="68" t="e">
        <f t="shared" si="55"/>
        <v>#DIV/0!</v>
      </c>
      <c r="BS77" s="68" t="e">
        <f t="shared" si="56"/>
        <v>#DIV/0!</v>
      </c>
      <c r="BT77" s="67"/>
      <c r="BU77" s="67"/>
      <c r="BV77" s="67" t="s">
        <v>124</v>
      </c>
      <c r="BW77" s="67"/>
      <c r="BX77" s="68" t="e">
        <f t="shared" si="57"/>
        <v>#DIV/0!</v>
      </c>
      <c r="BY77" s="68" t="e">
        <f t="shared" si="58"/>
        <v>#DIV/0!</v>
      </c>
      <c r="BZ77" s="67"/>
      <c r="CA77" s="67"/>
      <c r="CB77" s="67" t="s">
        <v>125</v>
      </c>
      <c r="CC77" s="67"/>
      <c r="CD77" s="68" t="e">
        <f t="shared" si="59"/>
        <v>#DIV/0!</v>
      </c>
      <c r="CE77" s="68" t="e">
        <f t="shared" si="60"/>
        <v>#DIV/0!</v>
      </c>
      <c r="CF77" s="67"/>
      <c r="CG77" s="67"/>
      <c r="CH77" s="67" t="s">
        <v>126</v>
      </c>
      <c r="CI77" s="67"/>
      <c r="CJ77" s="68" t="e">
        <f t="shared" si="61"/>
        <v>#DIV/0!</v>
      </c>
      <c r="CK77" s="68" t="e">
        <f t="shared" si="62"/>
        <v>#DIV/0!</v>
      </c>
      <c r="CL77" s="67"/>
      <c r="CM77" s="67"/>
      <c r="CN77" s="58">
        <f t="shared" si="63"/>
        <v>0</v>
      </c>
      <c r="CO77" s="58">
        <f t="shared" si="64"/>
        <v>0</v>
      </c>
      <c r="CP77" s="58">
        <f t="shared" si="65"/>
        <v>0</v>
      </c>
      <c r="CQ77" s="58">
        <f t="shared" si="66"/>
        <v>0</v>
      </c>
      <c r="CR77" s="58">
        <f t="shared" si="67"/>
        <v>0</v>
      </c>
      <c r="CS77" s="58">
        <f t="shared" si="68"/>
        <v>0</v>
      </c>
      <c r="CT77" s="58">
        <f t="shared" si="69"/>
        <v>0</v>
      </c>
      <c r="CU77" s="58">
        <f t="shared" si="70"/>
        <v>0</v>
      </c>
      <c r="CV77" s="58">
        <f t="shared" si="71"/>
        <v>0</v>
      </c>
      <c r="CW77" s="58">
        <f t="shared" si="72"/>
        <v>0</v>
      </c>
      <c r="CX77" s="58">
        <f t="shared" si="73"/>
        <v>0</v>
      </c>
      <c r="CY77" s="58">
        <f t="shared" si="74"/>
        <v>0</v>
      </c>
      <c r="CZ77" s="58">
        <f t="shared" si="75"/>
        <v>0</v>
      </c>
    </row>
    <row r="78" spans="1:104" ht="26" x14ac:dyDescent="0.35">
      <c r="A78" s="137" t="s">
        <v>591</v>
      </c>
      <c r="B78" s="278"/>
      <c r="C78" s="20" t="s">
        <v>745</v>
      </c>
      <c r="D78" s="22"/>
      <c r="E78" s="22"/>
      <c r="F78" s="22"/>
      <c r="G78" s="20">
        <f t="shared" si="38"/>
        <v>0</v>
      </c>
      <c r="H78" s="20"/>
      <c r="I78" s="20"/>
      <c r="J78" s="20"/>
      <c r="K78" s="20"/>
      <c r="L78" s="20"/>
      <c r="M78" s="20"/>
      <c r="N78" s="20"/>
      <c r="O78" s="20"/>
      <c r="P78" s="20"/>
      <c r="Q78" s="20"/>
      <c r="R78" s="20"/>
      <c r="S78" s="20"/>
      <c r="T78" s="67" t="s">
        <v>115</v>
      </c>
      <c r="U78" s="67"/>
      <c r="V78" s="68" t="e">
        <f t="shared" si="39"/>
        <v>#DIV/0!</v>
      </c>
      <c r="W78" s="68" t="e">
        <f t="shared" si="40"/>
        <v>#DIV/0!</v>
      </c>
      <c r="X78" s="67"/>
      <c r="Y78" s="67"/>
      <c r="Z78" s="67" t="s">
        <v>116</v>
      </c>
      <c r="AA78" s="67"/>
      <c r="AB78" s="68" t="e">
        <f t="shared" si="41"/>
        <v>#DIV/0!</v>
      </c>
      <c r="AC78" s="68" t="e">
        <f t="shared" si="42"/>
        <v>#DIV/0!</v>
      </c>
      <c r="AD78" s="67"/>
      <c r="AE78" s="67"/>
      <c r="AF78" s="67" t="s">
        <v>117</v>
      </c>
      <c r="AG78" s="67"/>
      <c r="AH78" s="68" t="e">
        <f t="shared" si="43"/>
        <v>#DIV/0!</v>
      </c>
      <c r="AI78" s="68" t="e">
        <f t="shared" si="44"/>
        <v>#DIV/0!</v>
      </c>
      <c r="AJ78" s="67"/>
      <c r="AK78" s="67"/>
      <c r="AL78" s="67" t="s">
        <v>118</v>
      </c>
      <c r="AM78" s="67"/>
      <c r="AN78" s="68" t="e">
        <f t="shared" si="45"/>
        <v>#DIV/0!</v>
      </c>
      <c r="AO78" s="68" t="e">
        <f t="shared" si="46"/>
        <v>#DIV/0!</v>
      </c>
      <c r="AP78" s="67"/>
      <c r="AQ78" s="67"/>
      <c r="AR78" s="67" t="s">
        <v>119</v>
      </c>
      <c r="AS78" s="67"/>
      <c r="AT78" s="68" t="e">
        <f t="shared" si="47"/>
        <v>#DIV/0!</v>
      </c>
      <c r="AU78" s="68" t="e">
        <f t="shared" si="48"/>
        <v>#DIV/0!</v>
      </c>
      <c r="AV78" s="67"/>
      <c r="AW78" s="67"/>
      <c r="AX78" s="67" t="s">
        <v>120</v>
      </c>
      <c r="AY78" s="67"/>
      <c r="AZ78" s="68" t="e">
        <f t="shared" si="49"/>
        <v>#DIV/0!</v>
      </c>
      <c r="BA78" s="68" t="e">
        <f t="shared" si="50"/>
        <v>#DIV/0!</v>
      </c>
      <c r="BB78" s="67"/>
      <c r="BC78" s="67"/>
      <c r="BD78" s="67" t="s">
        <v>121</v>
      </c>
      <c r="BE78" s="67"/>
      <c r="BF78" s="68" t="e">
        <f t="shared" si="51"/>
        <v>#DIV/0!</v>
      </c>
      <c r="BG78" s="68" t="e">
        <f t="shared" si="52"/>
        <v>#DIV/0!</v>
      </c>
      <c r="BH78" s="67"/>
      <c r="BI78" s="67"/>
      <c r="BJ78" s="67" t="s">
        <v>122</v>
      </c>
      <c r="BK78" s="67"/>
      <c r="BL78" s="68" t="e">
        <f t="shared" si="53"/>
        <v>#DIV/0!</v>
      </c>
      <c r="BM78" s="68" t="e">
        <f t="shared" si="54"/>
        <v>#DIV/0!</v>
      </c>
      <c r="BN78" s="67"/>
      <c r="BO78" s="67"/>
      <c r="BP78" s="67" t="s">
        <v>123</v>
      </c>
      <c r="BQ78" s="67"/>
      <c r="BR78" s="68" t="e">
        <f t="shared" si="55"/>
        <v>#DIV/0!</v>
      </c>
      <c r="BS78" s="68" t="e">
        <f t="shared" si="56"/>
        <v>#DIV/0!</v>
      </c>
      <c r="BT78" s="67"/>
      <c r="BU78" s="67"/>
      <c r="BV78" s="67" t="s">
        <v>124</v>
      </c>
      <c r="BW78" s="67"/>
      <c r="BX78" s="68" t="e">
        <f t="shared" si="57"/>
        <v>#DIV/0!</v>
      </c>
      <c r="BY78" s="68" t="e">
        <f t="shared" si="58"/>
        <v>#DIV/0!</v>
      </c>
      <c r="BZ78" s="67"/>
      <c r="CA78" s="67"/>
      <c r="CB78" s="67" t="s">
        <v>125</v>
      </c>
      <c r="CC78" s="67"/>
      <c r="CD78" s="68" t="e">
        <f t="shared" si="59"/>
        <v>#DIV/0!</v>
      </c>
      <c r="CE78" s="68" t="e">
        <f t="shared" si="60"/>
        <v>#DIV/0!</v>
      </c>
      <c r="CF78" s="67"/>
      <c r="CG78" s="67"/>
      <c r="CH78" s="67" t="s">
        <v>126</v>
      </c>
      <c r="CI78" s="67"/>
      <c r="CJ78" s="68" t="e">
        <f t="shared" si="61"/>
        <v>#DIV/0!</v>
      </c>
      <c r="CK78" s="68" t="e">
        <f t="shared" si="62"/>
        <v>#DIV/0!</v>
      </c>
      <c r="CL78" s="67"/>
      <c r="CM78" s="67"/>
      <c r="CN78" s="58">
        <f t="shared" si="63"/>
        <v>0</v>
      </c>
      <c r="CO78" s="58">
        <f t="shared" si="64"/>
        <v>0</v>
      </c>
      <c r="CP78" s="58">
        <f t="shared" si="65"/>
        <v>0</v>
      </c>
      <c r="CQ78" s="58">
        <f t="shared" si="66"/>
        <v>0</v>
      </c>
      <c r="CR78" s="58">
        <f t="shared" si="67"/>
        <v>0</v>
      </c>
      <c r="CS78" s="58">
        <f t="shared" si="68"/>
        <v>0</v>
      </c>
      <c r="CT78" s="58">
        <f t="shared" si="69"/>
        <v>0</v>
      </c>
      <c r="CU78" s="58">
        <f t="shared" si="70"/>
        <v>0</v>
      </c>
      <c r="CV78" s="58">
        <f t="shared" si="71"/>
        <v>0</v>
      </c>
      <c r="CW78" s="58">
        <f t="shared" si="72"/>
        <v>0</v>
      </c>
      <c r="CX78" s="58">
        <f t="shared" si="73"/>
        <v>0</v>
      </c>
      <c r="CY78" s="58">
        <f t="shared" si="74"/>
        <v>0</v>
      </c>
      <c r="CZ78" s="58">
        <f t="shared" si="75"/>
        <v>0</v>
      </c>
    </row>
    <row r="79" spans="1:104" ht="26" x14ac:dyDescent="0.35">
      <c r="A79" s="137" t="s">
        <v>591</v>
      </c>
      <c r="B79" s="279"/>
      <c r="C79" s="20" t="s">
        <v>746</v>
      </c>
      <c r="D79" s="22"/>
      <c r="E79" s="22"/>
      <c r="F79" s="22"/>
      <c r="G79" s="20">
        <f t="shared" si="38"/>
        <v>0</v>
      </c>
      <c r="H79" s="20"/>
      <c r="I79" s="20"/>
      <c r="J79" s="20"/>
      <c r="K79" s="20"/>
      <c r="L79" s="20"/>
      <c r="M79" s="20"/>
      <c r="N79" s="20"/>
      <c r="O79" s="20"/>
      <c r="P79" s="20"/>
      <c r="Q79" s="20"/>
      <c r="R79" s="20"/>
      <c r="S79" s="20"/>
      <c r="T79" s="67" t="s">
        <v>115</v>
      </c>
      <c r="U79" s="67"/>
      <c r="V79" s="68" t="e">
        <f t="shared" si="39"/>
        <v>#DIV/0!</v>
      </c>
      <c r="W79" s="68" t="e">
        <f t="shared" si="40"/>
        <v>#DIV/0!</v>
      </c>
      <c r="X79" s="67"/>
      <c r="Y79" s="67"/>
      <c r="Z79" s="67" t="s">
        <v>116</v>
      </c>
      <c r="AA79" s="67"/>
      <c r="AB79" s="68" t="e">
        <f t="shared" si="41"/>
        <v>#DIV/0!</v>
      </c>
      <c r="AC79" s="68" t="e">
        <f t="shared" si="42"/>
        <v>#DIV/0!</v>
      </c>
      <c r="AD79" s="67"/>
      <c r="AE79" s="67"/>
      <c r="AF79" s="67" t="s">
        <v>117</v>
      </c>
      <c r="AG79" s="67"/>
      <c r="AH79" s="68" t="e">
        <f t="shared" si="43"/>
        <v>#DIV/0!</v>
      </c>
      <c r="AI79" s="68" t="e">
        <f t="shared" si="44"/>
        <v>#DIV/0!</v>
      </c>
      <c r="AJ79" s="67"/>
      <c r="AK79" s="67"/>
      <c r="AL79" s="67" t="s">
        <v>118</v>
      </c>
      <c r="AM79" s="67"/>
      <c r="AN79" s="68" t="e">
        <f t="shared" si="45"/>
        <v>#DIV/0!</v>
      </c>
      <c r="AO79" s="68" t="e">
        <f t="shared" si="46"/>
        <v>#DIV/0!</v>
      </c>
      <c r="AP79" s="67"/>
      <c r="AQ79" s="67"/>
      <c r="AR79" s="67" t="s">
        <v>119</v>
      </c>
      <c r="AS79" s="67"/>
      <c r="AT79" s="68" t="e">
        <f t="shared" si="47"/>
        <v>#DIV/0!</v>
      </c>
      <c r="AU79" s="68" t="e">
        <f t="shared" si="48"/>
        <v>#DIV/0!</v>
      </c>
      <c r="AV79" s="67"/>
      <c r="AW79" s="67"/>
      <c r="AX79" s="67" t="s">
        <v>120</v>
      </c>
      <c r="AY79" s="67"/>
      <c r="AZ79" s="68" t="e">
        <f t="shared" si="49"/>
        <v>#DIV/0!</v>
      </c>
      <c r="BA79" s="68" t="e">
        <f t="shared" si="50"/>
        <v>#DIV/0!</v>
      </c>
      <c r="BB79" s="67"/>
      <c r="BC79" s="67"/>
      <c r="BD79" s="67" t="s">
        <v>121</v>
      </c>
      <c r="BE79" s="67"/>
      <c r="BF79" s="68" t="e">
        <f t="shared" si="51"/>
        <v>#DIV/0!</v>
      </c>
      <c r="BG79" s="68" t="e">
        <f t="shared" si="52"/>
        <v>#DIV/0!</v>
      </c>
      <c r="BH79" s="67"/>
      <c r="BI79" s="67"/>
      <c r="BJ79" s="67" t="s">
        <v>122</v>
      </c>
      <c r="BK79" s="67"/>
      <c r="BL79" s="68" t="e">
        <f t="shared" si="53"/>
        <v>#DIV/0!</v>
      </c>
      <c r="BM79" s="68" t="e">
        <f t="shared" si="54"/>
        <v>#DIV/0!</v>
      </c>
      <c r="BN79" s="67"/>
      <c r="BO79" s="67"/>
      <c r="BP79" s="67" t="s">
        <v>123</v>
      </c>
      <c r="BQ79" s="67"/>
      <c r="BR79" s="68" t="e">
        <f t="shared" si="55"/>
        <v>#DIV/0!</v>
      </c>
      <c r="BS79" s="68" t="e">
        <f t="shared" si="56"/>
        <v>#DIV/0!</v>
      </c>
      <c r="BT79" s="67"/>
      <c r="BU79" s="67"/>
      <c r="BV79" s="67" t="s">
        <v>124</v>
      </c>
      <c r="BW79" s="67"/>
      <c r="BX79" s="68" t="e">
        <f t="shared" si="57"/>
        <v>#DIV/0!</v>
      </c>
      <c r="BY79" s="68" t="e">
        <f t="shared" si="58"/>
        <v>#DIV/0!</v>
      </c>
      <c r="BZ79" s="67"/>
      <c r="CA79" s="67"/>
      <c r="CB79" s="67" t="s">
        <v>125</v>
      </c>
      <c r="CC79" s="67"/>
      <c r="CD79" s="68" t="e">
        <f t="shared" si="59"/>
        <v>#DIV/0!</v>
      </c>
      <c r="CE79" s="68" t="e">
        <f t="shared" si="60"/>
        <v>#DIV/0!</v>
      </c>
      <c r="CF79" s="67"/>
      <c r="CG79" s="67"/>
      <c r="CH79" s="67" t="s">
        <v>126</v>
      </c>
      <c r="CI79" s="67"/>
      <c r="CJ79" s="68" t="e">
        <f t="shared" si="61"/>
        <v>#DIV/0!</v>
      </c>
      <c r="CK79" s="68" t="e">
        <f t="shared" si="62"/>
        <v>#DIV/0!</v>
      </c>
      <c r="CL79" s="67"/>
      <c r="CM79" s="67"/>
      <c r="CN79" s="58">
        <f t="shared" si="63"/>
        <v>0</v>
      </c>
      <c r="CO79" s="58">
        <f t="shared" si="64"/>
        <v>0</v>
      </c>
      <c r="CP79" s="58">
        <f t="shared" si="65"/>
        <v>0</v>
      </c>
      <c r="CQ79" s="58">
        <f t="shared" si="66"/>
        <v>0</v>
      </c>
      <c r="CR79" s="58">
        <f t="shared" si="67"/>
        <v>0</v>
      </c>
      <c r="CS79" s="58">
        <f t="shared" si="68"/>
        <v>0</v>
      </c>
      <c r="CT79" s="58">
        <f t="shared" si="69"/>
        <v>0</v>
      </c>
      <c r="CU79" s="58">
        <f t="shared" si="70"/>
        <v>0</v>
      </c>
      <c r="CV79" s="58">
        <f t="shared" si="71"/>
        <v>0</v>
      </c>
      <c r="CW79" s="58">
        <f t="shared" si="72"/>
        <v>0</v>
      </c>
      <c r="CX79" s="58">
        <f t="shared" si="73"/>
        <v>0</v>
      </c>
      <c r="CY79" s="58">
        <f t="shared" si="74"/>
        <v>0</v>
      </c>
      <c r="CZ79" s="58">
        <f t="shared" si="75"/>
        <v>0</v>
      </c>
    </row>
    <row r="80" spans="1:104" ht="39" x14ac:dyDescent="0.35">
      <c r="A80" s="137" t="s">
        <v>549</v>
      </c>
      <c r="B80" s="277" t="s">
        <v>142</v>
      </c>
      <c r="C80" s="20" t="s">
        <v>747</v>
      </c>
      <c r="D80" s="22" t="s">
        <v>550</v>
      </c>
      <c r="E80" s="22" t="s">
        <v>551</v>
      </c>
      <c r="F80" s="22" t="s">
        <v>552</v>
      </c>
      <c r="G80" s="20">
        <f t="shared" si="38"/>
        <v>2</v>
      </c>
      <c r="H80" s="20"/>
      <c r="I80" s="20"/>
      <c r="J80" s="20"/>
      <c r="K80" s="20"/>
      <c r="L80" s="20"/>
      <c r="M80" s="20"/>
      <c r="N80" s="20">
        <v>1</v>
      </c>
      <c r="O80" s="20"/>
      <c r="P80" s="20"/>
      <c r="Q80" s="20"/>
      <c r="R80" s="20">
        <v>1</v>
      </c>
      <c r="S80" s="20"/>
      <c r="T80" s="67" t="s">
        <v>115</v>
      </c>
      <c r="U80" s="67"/>
      <c r="V80" s="68" t="e">
        <f t="shared" si="39"/>
        <v>#DIV/0!</v>
      </c>
      <c r="W80" s="68">
        <f t="shared" si="40"/>
        <v>0</v>
      </c>
      <c r="X80" s="67"/>
      <c r="Y80" s="67"/>
      <c r="Z80" s="67" t="s">
        <v>116</v>
      </c>
      <c r="AA80" s="67"/>
      <c r="AB80" s="68" t="e">
        <f t="shared" si="41"/>
        <v>#DIV/0!</v>
      </c>
      <c r="AC80" s="68">
        <f t="shared" si="42"/>
        <v>0</v>
      </c>
      <c r="AD80" s="67"/>
      <c r="AE80" s="67"/>
      <c r="AF80" s="67" t="s">
        <v>117</v>
      </c>
      <c r="AG80" s="67"/>
      <c r="AH80" s="68" t="e">
        <f t="shared" si="43"/>
        <v>#DIV/0!</v>
      </c>
      <c r="AI80" s="68">
        <f t="shared" si="44"/>
        <v>0</v>
      </c>
      <c r="AJ80" s="67"/>
      <c r="AK80" s="67"/>
      <c r="AL80" s="67" t="s">
        <v>118</v>
      </c>
      <c r="AM80" s="67"/>
      <c r="AN80" s="68" t="e">
        <f t="shared" si="45"/>
        <v>#DIV/0!</v>
      </c>
      <c r="AO80" s="68">
        <f t="shared" si="46"/>
        <v>0</v>
      </c>
      <c r="AP80" s="67"/>
      <c r="AQ80" s="67"/>
      <c r="AR80" s="67" t="s">
        <v>119</v>
      </c>
      <c r="AS80" s="67"/>
      <c r="AT80" s="68" t="e">
        <f t="shared" si="47"/>
        <v>#DIV/0!</v>
      </c>
      <c r="AU80" s="68">
        <f t="shared" si="48"/>
        <v>0</v>
      </c>
      <c r="AV80" s="67"/>
      <c r="AW80" s="67"/>
      <c r="AX80" s="67" t="s">
        <v>120</v>
      </c>
      <c r="AY80" s="67"/>
      <c r="AZ80" s="68" t="e">
        <f t="shared" si="49"/>
        <v>#DIV/0!</v>
      </c>
      <c r="BA80" s="68">
        <f t="shared" si="50"/>
        <v>0</v>
      </c>
      <c r="BB80" s="67"/>
      <c r="BC80" s="67"/>
      <c r="BD80" s="67" t="s">
        <v>121</v>
      </c>
      <c r="BE80" s="67"/>
      <c r="BF80" s="68">
        <f t="shared" si="51"/>
        <v>0</v>
      </c>
      <c r="BG80" s="68">
        <f t="shared" si="52"/>
        <v>0</v>
      </c>
      <c r="BH80" s="67"/>
      <c r="BI80" s="67"/>
      <c r="BJ80" s="67" t="s">
        <v>122</v>
      </c>
      <c r="BK80" s="67"/>
      <c r="BL80" s="68" t="e">
        <f t="shared" si="53"/>
        <v>#DIV/0!</v>
      </c>
      <c r="BM80" s="68">
        <f t="shared" si="54"/>
        <v>0</v>
      </c>
      <c r="BN80" s="67"/>
      <c r="BO80" s="67"/>
      <c r="BP80" s="67" t="s">
        <v>123</v>
      </c>
      <c r="BQ80" s="67"/>
      <c r="BR80" s="68" t="e">
        <f t="shared" si="55"/>
        <v>#DIV/0!</v>
      </c>
      <c r="BS80" s="68">
        <f t="shared" si="56"/>
        <v>0</v>
      </c>
      <c r="BT80" s="67"/>
      <c r="BU80" s="67"/>
      <c r="BV80" s="67" t="s">
        <v>124</v>
      </c>
      <c r="BW80" s="67"/>
      <c r="BX80" s="68" t="e">
        <f t="shared" si="57"/>
        <v>#DIV/0!</v>
      </c>
      <c r="BY80" s="68">
        <f t="shared" si="58"/>
        <v>0</v>
      </c>
      <c r="BZ80" s="67"/>
      <c r="CA80" s="67"/>
      <c r="CB80" s="67" t="s">
        <v>125</v>
      </c>
      <c r="CC80" s="67"/>
      <c r="CD80" s="68">
        <f t="shared" si="59"/>
        <v>0</v>
      </c>
      <c r="CE80" s="68">
        <f t="shared" si="60"/>
        <v>0</v>
      </c>
      <c r="CF80" s="67"/>
      <c r="CG80" s="67"/>
      <c r="CH80" s="67" t="s">
        <v>126</v>
      </c>
      <c r="CI80" s="67"/>
      <c r="CJ80" s="68" t="e">
        <f t="shared" si="61"/>
        <v>#DIV/0!</v>
      </c>
      <c r="CK80" s="68">
        <f t="shared" si="62"/>
        <v>0</v>
      </c>
      <c r="CL80" s="67"/>
      <c r="CM80" s="67"/>
      <c r="CN80" s="58">
        <f t="shared" si="63"/>
        <v>0</v>
      </c>
      <c r="CO80" s="58">
        <f t="shared" si="64"/>
        <v>0</v>
      </c>
      <c r="CP80" s="58">
        <f t="shared" si="65"/>
        <v>0</v>
      </c>
      <c r="CQ80" s="58">
        <f t="shared" si="66"/>
        <v>0</v>
      </c>
      <c r="CR80" s="58">
        <f t="shared" si="67"/>
        <v>0</v>
      </c>
      <c r="CS80" s="58">
        <f t="shared" si="68"/>
        <v>0</v>
      </c>
      <c r="CT80" s="58">
        <f t="shared" si="69"/>
        <v>0</v>
      </c>
      <c r="CU80" s="58">
        <f t="shared" si="70"/>
        <v>0</v>
      </c>
      <c r="CV80" s="58">
        <f t="shared" si="71"/>
        <v>0</v>
      </c>
      <c r="CW80" s="58">
        <f t="shared" si="72"/>
        <v>0</v>
      </c>
      <c r="CX80" s="58">
        <f t="shared" si="73"/>
        <v>0</v>
      </c>
      <c r="CY80" s="58">
        <f t="shared" si="74"/>
        <v>0</v>
      </c>
      <c r="CZ80" s="58">
        <f t="shared" si="75"/>
        <v>0</v>
      </c>
    </row>
    <row r="81" spans="1:104" ht="39" x14ac:dyDescent="0.35">
      <c r="A81" s="137" t="s">
        <v>549</v>
      </c>
      <c r="B81" s="278"/>
      <c r="C81" s="20" t="s">
        <v>748</v>
      </c>
      <c r="D81" s="22" t="s">
        <v>550</v>
      </c>
      <c r="E81" s="22" t="s">
        <v>553</v>
      </c>
      <c r="F81" s="22" t="s">
        <v>554</v>
      </c>
      <c r="G81" s="20">
        <f t="shared" si="38"/>
        <v>2</v>
      </c>
      <c r="H81" s="20"/>
      <c r="I81" s="20"/>
      <c r="J81" s="20"/>
      <c r="K81" s="20"/>
      <c r="L81" s="20"/>
      <c r="M81" s="20"/>
      <c r="N81" s="20">
        <v>1</v>
      </c>
      <c r="O81" s="20"/>
      <c r="P81" s="20"/>
      <c r="Q81" s="20"/>
      <c r="R81" s="20">
        <v>1</v>
      </c>
      <c r="S81" s="20"/>
      <c r="T81" s="67" t="s">
        <v>115</v>
      </c>
      <c r="U81" s="67"/>
      <c r="V81" s="68" t="e">
        <f t="shared" si="39"/>
        <v>#DIV/0!</v>
      </c>
      <c r="W81" s="68">
        <f t="shared" si="40"/>
        <v>0</v>
      </c>
      <c r="X81" s="67"/>
      <c r="Y81" s="67"/>
      <c r="Z81" s="67" t="s">
        <v>116</v>
      </c>
      <c r="AA81" s="67"/>
      <c r="AB81" s="68" t="e">
        <f t="shared" si="41"/>
        <v>#DIV/0!</v>
      </c>
      <c r="AC81" s="68">
        <f t="shared" si="42"/>
        <v>0</v>
      </c>
      <c r="AD81" s="67"/>
      <c r="AE81" s="67"/>
      <c r="AF81" s="67" t="s">
        <v>117</v>
      </c>
      <c r="AG81" s="67"/>
      <c r="AH81" s="68" t="e">
        <f t="shared" si="43"/>
        <v>#DIV/0!</v>
      </c>
      <c r="AI81" s="68">
        <f t="shared" si="44"/>
        <v>0</v>
      </c>
      <c r="AJ81" s="67"/>
      <c r="AK81" s="67"/>
      <c r="AL81" s="67" t="s">
        <v>118</v>
      </c>
      <c r="AM81" s="67"/>
      <c r="AN81" s="68" t="e">
        <f t="shared" si="45"/>
        <v>#DIV/0!</v>
      </c>
      <c r="AO81" s="68">
        <f t="shared" si="46"/>
        <v>0</v>
      </c>
      <c r="AP81" s="67"/>
      <c r="AQ81" s="67"/>
      <c r="AR81" s="67" t="s">
        <v>119</v>
      </c>
      <c r="AS81" s="67"/>
      <c r="AT81" s="68" t="e">
        <f t="shared" si="47"/>
        <v>#DIV/0!</v>
      </c>
      <c r="AU81" s="68">
        <f t="shared" si="48"/>
        <v>0</v>
      </c>
      <c r="AV81" s="67"/>
      <c r="AW81" s="67"/>
      <c r="AX81" s="67" t="s">
        <v>120</v>
      </c>
      <c r="AY81" s="67"/>
      <c r="AZ81" s="68" t="e">
        <f t="shared" si="49"/>
        <v>#DIV/0!</v>
      </c>
      <c r="BA81" s="68">
        <f t="shared" si="50"/>
        <v>0</v>
      </c>
      <c r="BB81" s="67"/>
      <c r="BC81" s="67"/>
      <c r="BD81" s="67" t="s">
        <v>121</v>
      </c>
      <c r="BE81" s="67"/>
      <c r="BF81" s="68">
        <f t="shared" si="51"/>
        <v>0</v>
      </c>
      <c r="BG81" s="68">
        <f t="shared" si="52"/>
        <v>0</v>
      </c>
      <c r="BH81" s="67"/>
      <c r="BI81" s="67"/>
      <c r="BJ81" s="67" t="s">
        <v>122</v>
      </c>
      <c r="BK81" s="67"/>
      <c r="BL81" s="68" t="e">
        <f t="shared" si="53"/>
        <v>#DIV/0!</v>
      </c>
      <c r="BM81" s="68">
        <f t="shared" si="54"/>
        <v>0</v>
      </c>
      <c r="BN81" s="67"/>
      <c r="BO81" s="67"/>
      <c r="BP81" s="67" t="s">
        <v>123</v>
      </c>
      <c r="BQ81" s="67"/>
      <c r="BR81" s="68" t="e">
        <f t="shared" si="55"/>
        <v>#DIV/0!</v>
      </c>
      <c r="BS81" s="68">
        <f t="shared" si="56"/>
        <v>0</v>
      </c>
      <c r="BT81" s="67"/>
      <c r="BU81" s="67"/>
      <c r="BV81" s="67" t="s">
        <v>124</v>
      </c>
      <c r="BW81" s="67"/>
      <c r="BX81" s="68" t="e">
        <f t="shared" si="57"/>
        <v>#DIV/0!</v>
      </c>
      <c r="BY81" s="68">
        <f t="shared" si="58"/>
        <v>0</v>
      </c>
      <c r="BZ81" s="67"/>
      <c r="CA81" s="67"/>
      <c r="CB81" s="67" t="s">
        <v>125</v>
      </c>
      <c r="CC81" s="67"/>
      <c r="CD81" s="68">
        <f t="shared" si="59"/>
        <v>0</v>
      </c>
      <c r="CE81" s="68">
        <f t="shared" si="60"/>
        <v>0</v>
      </c>
      <c r="CF81" s="67"/>
      <c r="CG81" s="67"/>
      <c r="CH81" s="67" t="s">
        <v>126</v>
      </c>
      <c r="CI81" s="67"/>
      <c r="CJ81" s="68" t="e">
        <f t="shared" si="61"/>
        <v>#DIV/0!</v>
      </c>
      <c r="CK81" s="68">
        <f t="shared" si="62"/>
        <v>0</v>
      </c>
      <c r="CL81" s="67"/>
      <c r="CM81" s="67"/>
      <c r="CN81" s="58">
        <f t="shared" si="63"/>
        <v>0</v>
      </c>
      <c r="CO81" s="58">
        <f t="shared" si="64"/>
        <v>0</v>
      </c>
      <c r="CP81" s="58">
        <f t="shared" si="65"/>
        <v>0</v>
      </c>
      <c r="CQ81" s="58">
        <f t="shared" si="66"/>
        <v>0</v>
      </c>
      <c r="CR81" s="58">
        <f t="shared" si="67"/>
        <v>0</v>
      </c>
      <c r="CS81" s="58">
        <f t="shared" si="68"/>
        <v>0</v>
      </c>
      <c r="CT81" s="58">
        <f t="shared" si="69"/>
        <v>0</v>
      </c>
      <c r="CU81" s="58">
        <f t="shared" si="70"/>
        <v>0</v>
      </c>
      <c r="CV81" s="58">
        <f t="shared" si="71"/>
        <v>0</v>
      </c>
      <c r="CW81" s="58">
        <f t="shared" si="72"/>
        <v>0</v>
      </c>
      <c r="CX81" s="58">
        <f t="shared" si="73"/>
        <v>0</v>
      </c>
      <c r="CY81" s="58">
        <f t="shared" si="74"/>
        <v>0</v>
      </c>
      <c r="CZ81" s="58">
        <f t="shared" si="75"/>
        <v>0</v>
      </c>
    </row>
    <row r="82" spans="1:104" ht="39" x14ac:dyDescent="0.35">
      <c r="A82" s="137" t="s">
        <v>549</v>
      </c>
      <c r="B82" s="278"/>
      <c r="C82" s="20" t="s">
        <v>749</v>
      </c>
      <c r="D82" s="22" t="s">
        <v>555</v>
      </c>
      <c r="E82" s="22" t="s">
        <v>551</v>
      </c>
      <c r="F82" s="22" t="s">
        <v>552</v>
      </c>
      <c r="G82" s="20">
        <f t="shared" si="38"/>
        <v>2</v>
      </c>
      <c r="H82" s="20"/>
      <c r="I82" s="20"/>
      <c r="J82" s="20"/>
      <c r="K82" s="20"/>
      <c r="L82" s="20"/>
      <c r="M82" s="20"/>
      <c r="N82" s="20">
        <v>1</v>
      </c>
      <c r="O82" s="20"/>
      <c r="P82" s="20"/>
      <c r="Q82" s="20"/>
      <c r="R82" s="20">
        <v>1</v>
      </c>
      <c r="S82" s="20"/>
      <c r="T82" s="67" t="s">
        <v>115</v>
      </c>
      <c r="U82" s="67"/>
      <c r="V82" s="68" t="e">
        <f t="shared" si="39"/>
        <v>#DIV/0!</v>
      </c>
      <c r="W82" s="68">
        <f t="shared" si="40"/>
        <v>0</v>
      </c>
      <c r="X82" s="67"/>
      <c r="Y82" s="67"/>
      <c r="Z82" s="67" t="s">
        <v>116</v>
      </c>
      <c r="AA82" s="67"/>
      <c r="AB82" s="68" t="e">
        <f t="shared" si="41"/>
        <v>#DIV/0!</v>
      </c>
      <c r="AC82" s="68">
        <f t="shared" si="42"/>
        <v>0</v>
      </c>
      <c r="AD82" s="67"/>
      <c r="AE82" s="67"/>
      <c r="AF82" s="67" t="s">
        <v>117</v>
      </c>
      <c r="AG82" s="67"/>
      <c r="AH82" s="68" t="e">
        <f t="shared" si="43"/>
        <v>#DIV/0!</v>
      </c>
      <c r="AI82" s="68">
        <f t="shared" si="44"/>
        <v>0</v>
      </c>
      <c r="AJ82" s="67"/>
      <c r="AK82" s="67"/>
      <c r="AL82" s="67" t="s">
        <v>118</v>
      </c>
      <c r="AM82" s="67"/>
      <c r="AN82" s="68" t="e">
        <f t="shared" si="45"/>
        <v>#DIV/0!</v>
      </c>
      <c r="AO82" s="68">
        <f t="shared" si="46"/>
        <v>0</v>
      </c>
      <c r="AP82" s="67"/>
      <c r="AQ82" s="67"/>
      <c r="AR82" s="67" t="s">
        <v>119</v>
      </c>
      <c r="AS82" s="67"/>
      <c r="AT82" s="68" t="e">
        <f t="shared" si="47"/>
        <v>#DIV/0!</v>
      </c>
      <c r="AU82" s="68">
        <f t="shared" si="48"/>
        <v>0</v>
      </c>
      <c r="AV82" s="67"/>
      <c r="AW82" s="67"/>
      <c r="AX82" s="67" t="s">
        <v>120</v>
      </c>
      <c r="AY82" s="67"/>
      <c r="AZ82" s="68" t="e">
        <f t="shared" si="49"/>
        <v>#DIV/0!</v>
      </c>
      <c r="BA82" s="68">
        <f t="shared" si="50"/>
        <v>0</v>
      </c>
      <c r="BB82" s="67"/>
      <c r="BC82" s="67"/>
      <c r="BD82" s="67" t="s">
        <v>121</v>
      </c>
      <c r="BE82" s="67"/>
      <c r="BF82" s="68">
        <f t="shared" si="51"/>
        <v>0</v>
      </c>
      <c r="BG82" s="68">
        <f t="shared" si="52"/>
        <v>0</v>
      </c>
      <c r="BH82" s="67"/>
      <c r="BI82" s="67"/>
      <c r="BJ82" s="67" t="s">
        <v>122</v>
      </c>
      <c r="BK82" s="67"/>
      <c r="BL82" s="68" t="e">
        <f t="shared" si="53"/>
        <v>#DIV/0!</v>
      </c>
      <c r="BM82" s="68">
        <f t="shared" si="54"/>
        <v>0</v>
      </c>
      <c r="BN82" s="67"/>
      <c r="BO82" s="67"/>
      <c r="BP82" s="67" t="s">
        <v>123</v>
      </c>
      <c r="BQ82" s="67"/>
      <c r="BR82" s="68" t="e">
        <f t="shared" si="55"/>
        <v>#DIV/0!</v>
      </c>
      <c r="BS82" s="68">
        <f t="shared" si="56"/>
        <v>0</v>
      </c>
      <c r="BT82" s="67"/>
      <c r="BU82" s="67"/>
      <c r="BV82" s="67" t="s">
        <v>124</v>
      </c>
      <c r="BW82" s="67"/>
      <c r="BX82" s="68" t="e">
        <f t="shared" si="57"/>
        <v>#DIV/0!</v>
      </c>
      <c r="BY82" s="68">
        <f t="shared" si="58"/>
        <v>0</v>
      </c>
      <c r="BZ82" s="67"/>
      <c r="CA82" s="67"/>
      <c r="CB82" s="67" t="s">
        <v>125</v>
      </c>
      <c r="CC82" s="67"/>
      <c r="CD82" s="68">
        <f t="shared" si="59"/>
        <v>0</v>
      </c>
      <c r="CE82" s="68">
        <f t="shared" si="60"/>
        <v>0</v>
      </c>
      <c r="CF82" s="67"/>
      <c r="CG82" s="67"/>
      <c r="CH82" s="67" t="s">
        <v>126</v>
      </c>
      <c r="CI82" s="67"/>
      <c r="CJ82" s="68" t="e">
        <f t="shared" si="61"/>
        <v>#DIV/0!</v>
      </c>
      <c r="CK82" s="68">
        <f t="shared" si="62"/>
        <v>0</v>
      </c>
      <c r="CL82" s="67"/>
      <c r="CM82" s="67"/>
      <c r="CN82" s="58">
        <f t="shared" si="63"/>
        <v>0</v>
      </c>
      <c r="CO82" s="58">
        <f t="shared" si="64"/>
        <v>0</v>
      </c>
      <c r="CP82" s="58">
        <f t="shared" si="65"/>
        <v>0</v>
      </c>
      <c r="CQ82" s="58">
        <f t="shared" si="66"/>
        <v>0</v>
      </c>
      <c r="CR82" s="58">
        <f t="shared" si="67"/>
        <v>0</v>
      </c>
      <c r="CS82" s="58">
        <f t="shared" si="68"/>
        <v>0</v>
      </c>
      <c r="CT82" s="58">
        <f t="shared" si="69"/>
        <v>0</v>
      </c>
      <c r="CU82" s="58">
        <f t="shared" si="70"/>
        <v>0</v>
      </c>
      <c r="CV82" s="58">
        <f t="shared" si="71"/>
        <v>0</v>
      </c>
      <c r="CW82" s="58">
        <f t="shared" si="72"/>
        <v>0</v>
      </c>
      <c r="CX82" s="58">
        <f t="shared" si="73"/>
        <v>0</v>
      </c>
      <c r="CY82" s="58">
        <f t="shared" si="74"/>
        <v>0</v>
      </c>
      <c r="CZ82" s="58">
        <f t="shared" si="75"/>
        <v>0</v>
      </c>
    </row>
    <row r="83" spans="1:104" ht="39" x14ac:dyDescent="0.35">
      <c r="A83" s="137" t="s">
        <v>549</v>
      </c>
      <c r="B83" s="279"/>
      <c r="C83" s="20" t="s">
        <v>750</v>
      </c>
      <c r="D83" s="22" t="s">
        <v>555</v>
      </c>
      <c r="E83" s="22" t="s">
        <v>556</v>
      </c>
      <c r="F83" s="22" t="s">
        <v>554</v>
      </c>
      <c r="G83" s="20">
        <f t="shared" si="38"/>
        <v>1</v>
      </c>
      <c r="H83" s="20"/>
      <c r="I83" s="20"/>
      <c r="J83" s="20"/>
      <c r="K83" s="20"/>
      <c r="L83" s="20"/>
      <c r="M83" s="20"/>
      <c r="N83" s="20"/>
      <c r="O83" s="20"/>
      <c r="P83" s="20"/>
      <c r="Q83" s="20"/>
      <c r="R83" s="20">
        <v>1</v>
      </c>
      <c r="S83" s="20"/>
      <c r="T83" s="67" t="s">
        <v>115</v>
      </c>
      <c r="U83" s="67"/>
      <c r="V83" s="68" t="e">
        <f t="shared" si="39"/>
        <v>#DIV/0!</v>
      </c>
      <c r="W83" s="68">
        <f t="shared" si="40"/>
        <v>0</v>
      </c>
      <c r="X83" s="67"/>
      <c r="Y83" s="67"/>
      <c r="Z83" s="67" t="s">
        <v>116</v>
      </c>
      <c r="AA83" s="67"/>
      <c r="AB83" s="68" t="e">
        <f t="shared" si="41"/>
        <v>#DIV/0!</v>
      </c>
      <c r="AC83" s="68">
        <f t="shared" si="42"/>
        <v>0</v>
      </c>
      <c r="AD83" s="67"/>
      <c r="AE83" s="67"/>
      <c r="AF83" s="67" t="s">
        <v>117</v>
      </c>
      <c r="AG83" s="67"/>
      <c r="AH83" s="68" t="e">
        <f t="shared" si="43"/>
        <v>#DIV/0!</v>
      </c>
      <c r="AI83" s="68">
        <f t="shared" si="44"/>
        <v>0</v>
      </c>
      <c r="AJ83" s="67"/>
      <c r="AK83" s="67"/>
      <c r="AL83" s="67" t="s">
        <v>118</v>
      </c>
      <c r="AM83" s="67"/>
      <c r="AN83" s="68" t="e">
        <f t="shared" si="45"/>
        <v>#DIV/0!</v>
      </c>
      <c r="AO83" s="68">
        <f t="shared" si="46"/>
        <v>0</v>
      </c>
      <c r="AP83" s="67"/>
      <c r="AQ83" s="67"/>
      <c r="AR83" s="67" t="s">
        <v>119</v>
      </c>
      <c r="AS83" s="67"/>
      <c r="AT83" s="68" t="e">
        <f t="shared" si="47"/>
        <v>#DIV/0!</v>
      </c>
      <c r="AU83" s="68">
        <f t="shared" si="48"/>
        <v>0</v>
      </c>
      <c r="AV83" s="67"/>
      <c r="AW83" s="67"/>
      <c r="AX83" s="67" t="s">
        <v>120</v>
      </c>
      <c r="AY83" s="67"/>
      <c r="AZ83" s="68" t="e">
        <f t="shared" si="49"/>
        <v>#DIV/0!</v>
      </c>
      <c r="BA83" s="68">
        <f t="shared" si="50"/>
        <v>0</v>
      </c>
      <c r="BB83" s="67"/>
      <c r="BC83" s="67"/>
      <c r="BD83" s="67" t="s">
        <v>121</v>
      </c>
      <c r="BE83" s="67"/>
      <c r="BF83" s="68" t="e">
        <f t="shared" si="51"/>
        <v>#DIV/0!</v>
      </c>
      <c r="BG83" s="68">
        <f t="shared" si="52"/>
        <v>0</v>
      </c>
      <c r="BH83" s="67"/>
      <c r="BI83" s="67"/>
      <c r="BJ83" s="67" t="s">
        <v>122</v>
      </c>
      <c r="BK83" s="67"/>
      <c r="BL83" s="68" t="e">
        <f t="shared" si="53"/>
        <v>#DIV/0!</v>
      </c>
      <c r="BM83" s="68">
        <f t="shared" si="54"/>
        <v>0</v>
      </c>
      <c r="BN83" s="67"/>
      <c r="BO83" s="67"/>
      <c r="BP83" s="67" t="s">
        <v>123</v>
      </c>
      <c r="BQ83" s="67"/>
      <c r="BR83" s="68" t="e">
        <f t="shared" si="55"/>
        <v>#DIV/0!</v>
      </c>
      <c r="BS83" s="68">
        <f t="shared" si="56"/>
        <v>0</v>
      </c>
      <c r="BT83" s="67"/>
      <c r="BU83" s="67"/>
      <c r="BV83" s="67" t="s">
        <v>124</v>
      </c>
      <c r="BW83" s="67"/>
      <c r="BX83" s="68" t="e">
        <f t="shared" si="57"/>
        <v>#DIV/0!</v>
      </c>
      <c r="BY83" s="68">
        <f t="shared" si="58"/>
        <v>0</v>
      </c>
      <c r="BZ83" s="67"/>
      <c r="CA83" s="67"/>
      <c r="CB83" s="67" t="s">
        <v>125</v>
      </c>
      <c r="CC83" s="67"/>
      <c r="CD83" s="68">
        <f t="shared" si="59"/>
        <v>0</v>
      </c>
      <c r="CE83" s="68">
        <f t="shared" si="60"/>
        <v>0</v>
      </c>
      <c r="CF83" s="67"/>
      <c r="CG83" s="67"/>
      <c r="CH83" s="67" t="s">
        <v>126</v>
      </c>
      <c r="CI83" s="67"/>
      <c r="CJ83" s="68" t="e">
        <f t="shared" si="61"/>
        <v>#DIV/0!</v>
      </c>
      <c r="CK83" s="68">
        <f t="shared" si="62"/>
        <v>0</v>
      </c>
      <c r="CL83" s="67"/>
      <c r="CM83" s="67"/>
      <c r="CN83" s="58">
        <f t="shared" si="63"/>
        <v>0</v>
      </c>
      <c r="CO83" s="58">
        <f t="shared" si="64"/>
        <v>0</v>
      </c>
      <c r="CP83" s="58">
        <f t="shared" si="65"/>
        <v>0</v>
      </c>
      <c r="CQ83" s="58">
        <f t="shared" si="66"/>
        <v>0</v>
      </c>
      <c r="CR83" s="58">
        <f t="shared" si="67"/>
        <v>0</v>
      </c>
      <c r="CS83" s="58">
        <f t="shared" si="68"/>
        <v>0</v>
      </c>
      <c r="CT83" s="58">
        <f t="shared" si="69"/>
        <v>0</v>
      </c>
      <c r="CU83" s="58">
        <f t="shared" si="70"/>
        <v>0</v>
      </c>
      <c r="CV83" s="58">
        <f t="shared" si="71"/>
        <v>0</v>
      </c>
      <c r="CW83" s="58">
        <f t="shared" si="72"/>
        <v>0</v>
      </c>
      <c r="CX83" s="58">
        <f t="shared" si="73"/>
        <v>0</v>
      </c>
      <c r="CY83" s="58">
        <f t="shared" si="74"/>
        <v>0</v>
      </c>
      <c r="CZ83" s="58">
        <f t="shared" si="75"/>
        <v>0</v>
      </c>
    </row>
    <row r="84" spans="1:104" ht="39" x14ac:dyDescent="0.35">
      <c r="A84" s="137" t="s">
        <v>499</v>
      </c>
      <c r="B84" s="277" t="s">
        <v>144</v>
      </c>
      <c r="C84" s="20" t="s">
        <v>751</v>
      </c>
      <c r="D84" s="22" t="s">
        <v>514</v>
      </c>
      <c r="E84" s="22" t="s">
        <v>515</v>
      </c>
      <c r="F84" s="22" t="s">
        <v>516</v>
      </c>
      <c r="G84" s="20">
        <f t="shared" si="38"/>
        <v>3</v>
      </c>
      <c r="H84" s="20"/>
      <c r="I84" s="20"/>
      <c r="J84" s="20"/>
      <c r="K84" s="20"/>
      <c r="L84" s="20"/>
      <c r="M84" s="20"/>
      <c r="N84" s="20">
        <v>1</v>
      </c>
      <c r="O84" s="20"/>
      <c r="P84" s="20">
        <v>1</v>
      </c>
      <c r="Q84" s="20"/>
      <c r="R84" s="20">
        <v>1</v>
      </c>
      <c r="S84" s="20"/>
      <c r="T84" s="67" t="s">
        <v>115</v>
      </c>
      <c r="U84" s="67"/>
      <c r="V84" s="68" t="e">
        <f t="shared" si="39"/>
        <v>#DIV/0!</v>
      </c>
      <c r="W84" s="68">
        <f t="shared" si="40"/>
        <v>0</v>
      </c>
      <c r="X84" s="67"/>
      <c r="Y84" s="67"/>
      <c r="Z84" s="67" t="s">
        <v>116</v>
      </c>
      <c r="AA84" s="67"/>
      <c r="AB84" s="68" t="e">
        <f t="shared" si="41"/>
        <v>#DIV/0!</v>
      </c>
      <c r="AC84" s="68">
        <f t="shared" si="42"/>
        <v>0</v>
      </c>
      <c r="AD84" s="67"/>
      <c r="AE84" s="67"/>
      <c r="AF84" s="67" t="s">
        <v>117</v>
      </c>
      <c r="AG84" s="67"/>
      <c r="AH84" s="68" t="e">
        <f t="shared" si="43"/>
        <v>#DIV/0!</v>
      </c>
      <c r="AI84" s="68">
        <f t="shared" si="44"/>
        <v>0</v>
      </c>
      <c r="AJ84" s="67"/>
      <c r="AK84" s="67"/>
      <c r="AL84" s="67" t="s">
        <v>118</v>
      </c>
      <c r="AM84" s="67"/>
      <c r="AN84" s="68" t="e">
        <f t="shared" si="45"/>
        <v>#DIV/0!</v>
      </c>
      <c r="AO84" s="68">
        <f t="shared" si="46"/>
        <v>0</v>
      </c>
      <c r="AP84" s="67"/>
      <c r="AQ84" s="67"/>
      <c r="AR84" s="67" t="s">
        <v>119</v>
      </c>
      <c r="AS84" s="67"/>
      <c r="AT84" s="68" t="e">
        <f t="shared" si="47"/>
        <v>#DIV/0!</v>
      </c>
      <c r="AU84" s="68">
        <f t="shared" si="48"/>
        <v>0</v>
      </c>
      <c r="AV84" s="67"/>
      <c r="AW84" s="67"/>
      <c r="AX84" s="67" t="s">
        <v>120</v>
      </c>
      <c r="AY84" s="67"/>
      <c r="AZ84" s="68" t="e">
        <f t="shared" si="49"/>
        <v>#DIV/0!</v>
      </c>
      <c r="BA84" s="68">
        <f t="shared" si="50"/>
        <v>0</v>
      </c>
      <c r="BB84" s="67"/>
      <c r="BC84" s="67"/>
      <c r="BD84" s="67" t="s">
        <v>121</v>
      </c>
      <c r="BE84" s="67"/>
      <c r="BF84" s="68">
        <f t="shared" si="51"/>
        <v>0</v>
      </c>
      <c r="BG84" s="68">
        <f t="shared" si="52"/>
        <v>0</v>
      </c>
      <c r="BH84" s="67"/>
      <c r="BI84" s="67"/>
      <c r="BJ84" s="67" t="s">
        <v>122</v>
      </c>
      <c r="BK84" s="67"/>
      <c r="BL84" s="68" t="e">
        <f t="shared" si="53"/>
        <v>#DIV/0!</v>
      </c>
      <c r="BM84" s="68">
        <f t="shared" si="54"/>
        <v>0</v>
      </c>
      <c r="BN84" s="67"/>
      <c r="BO84" s="67"/>
      <c r="BP84" s="67" t="s">
        <v>123</v>
      </c>
      <c r="BQ84" s="67"/>
      <c r="BR84" s="68">
        <f t="shared" si="55"/>
        <v>0</v>
      </c>
      <c r="BS84" s="68">
        <f t="shared" si="56"/>
        <v>0</v>
      </c>
      <c r="BT84" s="67"/>
      <c r="BU84" s="67"/>
      <c r="BV84" s="67" t="s">
        <v>124</v>
      </c>
      <c r="BW84" s="67"/>
      <c r="BX84" s="68" t="e">
        <f t="shared" si="57"/>
        <v>#DIV/0!</v>
      </c>
      <c r="BY84" s="68">
        <f t="shared" si="58"/>
        <v>0</v>
      </c>
      <c r="BZ84" s="67"/>
      <c r="CA84" s="67"/>
      <c r="CB84" s="67" t="s">
        <v>125</v>
      </c>
      <c r="CC84" s="67"/>
      <c r="CD84" s="68">
        <f t="shared" si="59"/>
        <v>0</v>
      </c>
      <c r="CE84" s="68">
        <f t="shared" si="60"/>
        <v>0</v>
      </c>
      <c r="CF84" s="67"/>
      <c r="CG84" s="67"/>
      <c r="CH84" s="67" t="s">
        <v>126</v>
      </c>
      <c r="CI84" s="67"/>
      <c r="CJ84" s="68" t="e">
        <f t="shared" si="61"/>
        <v>#DIV/0!</v>
      </c>
      <c r="CK84" s="68">
        <f t="shared" si="62"/>
        <v>0</v>
      </c>
      <c r="CL84" s="67"/>
      <c r="CM84" s="67"/>
      <c r="CN84" s="58">
        <f t="shared" si="63"/>
        <v>0</v>
      </c>
      <c r="CO84" s="58">
        <f t="shared" si="64"/>
        <v>0</v>
      </c>
      <c r="CP84" s="58">
        <f t="shared" si="65"/>
        <v>0</v>
      </c>
      <c r="CQ84" s="58">
        <f t="shared" si="66"/>
        <v>0</v>
      </c>
      <c r="CR84" s="58">
        <f t="shared" si="67"/>
        <v>0</v>
      </c>
      <c r="CS84" s="58">
        <f t="shared" si="68"/>
        <v>0</v>
      </c>
      <c r="CT84" s="58">
        <f t="shared" si="69"/>
        <v>0</v>
      </c>
      <c r="CU84" s="58">
        <f t="shared" si="70"/>
        <v>0</v>
      </c>
      <c r="CV84" s="58">
        <f t="shared" si="71"/>
        <v>0</v>
      </c>
      <c r="CW84" s="58">
        <f t="shared" si="72"/>
        <v>0</v>
      </c>
      <c r="CX84" s="58">
        <f t="shared" si="73"/>
        <v>0</v>
      </c>
      <c r="CY84" s="58">
        <f t="shared" si="74"/>
        <v>0</v>
      </c>
      <c r="CZ84" s="58">
        <f t="shared" si="75"/>
        <v>0</v>
      </c>
    </row>
    <row r="85" spans="1:104" ht="52" x14ac:dyDescent="0.35">
      <c r="A85" s="137" t="s">
        <v>499</v>
      </c>
      <c r="B85" s="278"/>
      <c r="C85" s="20" t="s">
        <v>752</v>
      </c>
      <c r="D85" s="22" t="s">
        <v>514</v>
      </c>
      <c r="E85" s="22" t="s">
        <v>517</v>
      </c>
      <c r="F85" s="22" t="s">
        <v>518</v>
      </c>
      <c r="G85" s="20">
        <f t="shared" si="38"/>
        <v>2</v>
      </c>
      <c r="H85" s="20"/>
      <c r="I85" s="20"/>
      <c r="J85" s="20"/>
      <c r="K85" s="20"/>
      <c r="L85" s="20"/>
      <c r="M85" s="20"/>
      <c r="N85" s="20"/>
      <c r="O85" s="20">
        <v>1</v>
      </c>
      <c r="P85" s="20"/>
      <c r="Q85" s="20"/>
      <c r="R85" s="20">
        <v>1</v>
      </c>
      <c r="S85" s="20"/>
      <c r="T85" s="67" t="s">
        <v>115</v>
      </c>
      <c r="U85" s="67"/>
      <c r="V85" s="68" t="e">
        <f t="shared" si="39"/>
        <v>#DIV/0!</v>
      </c>
      <c r="W85" s="68">
        <f t="shared" si="40"/>
        <v>0</v>
      </c>
      <c r="X85" s="67"/>
      <c r="Y85" s="67"/>
      <c r="Z85" s="67" t="s">
        <v>116</v>
      </c>
      <c r="AA85" s="67"/>
      <c r="AB85" s="68" t="e">
        <f t="shared" si="41"/>
        <v>#DIV/0!</v>
      </c>
      <c r="AC85" s="68">
        <f t="shared" si="42"/>
        <v>0</v>
      </c>
      <c r="AD85" s="67"/>
      <c r="AE85" s="67"/>
      <c r="AF85" s="67" t="s">
        <v>117</v>
      </c>
      <c r="AG85" s="67"/>
      <c r="AH85" s="68" t="e">
        <f t="shared" si="43"/>
        <v>#DIV/0!</v>
      </c>
      <c r="AI85" s="68">
        <f t="shared" si="44"/>
        <v>0</v>
      </c>
      <c r="AJ85" s="67"/>
      <c r="AK85" s="67"/>
      <c r="AL85" s="67" t="s">
        <v>118</v>
      </c>
      <c r="AM85" s="67"/>
      <c r="AN85" s="68" t="e">
        <f t="shared" si="45"/>
        <v>#DIV/0!</v>
      </c>
      <c r="AO85" s="68">
        <f t="shared" si="46"/>
        <v>0</v>
      </c>
      <c r="AP85" s="67"/>
      <c r="AQ85" s="67"/>
      <c r="AR85" s="67" t="s">
        <v>119</v>
      </c>
      <c r="AS85" s="67"/>
      <c r="AT85" s="68" t="e">
        <f t="shared" si="47"/>
        <v>#DIV/0!</v>
      </c>
      <c r="AU85" s="68">
        <f t="shared" si="48"/>
        <v>0</v>
      </c>
      <c r="AV85" s="67"/>
      <c r="AW85" s="67"/>
      <c r="AX85" s="67" t="s">
        <v>120</v>
      </c>
      <c r="AY85" s="67"/>
      <c r="AZ85" s="68" t="e">
        <f t="shared" si="49"/>
        <v>#DIV/0!</v>
      </c>
      <c r="BA85" s="68">
        <f t="shared" si="50"/>
        <v>0</v>
      </c>
      <c r="BB85" s="67"/>
      <c r="BC85" s="67"/>
      <c r="BD85" s="67" t="s">
        <v>121</v>
      </c>
      <c r="BE85" s="67"/>
      <c r="BF85" s="68" t="e">
        <f t="shared" si="51"/>
        <v>#DIV/0!</v>
      </c>
      <c r="BG85" s="68">
        <f t="shared" si="52"/>
        <v>0</v>
      </c>
      <c r="BH85" s="67"/>
      <c r="BI85" s="67"/>
      <c r="BJ85" s="67" t="s">
        <v>122</v>
      </c>
      <c r="BK85" s="67"/>
      <c r="BL85" s="68">
        <f t="shared" si="53"/>
        <v>0</v>
      </c>
      <c r="BM85" s="68">
        <f t="shared" si="54"/>
        <v>0</v>
      </c>
      <c r="BN85" s="67"/>
      <c r="BO85" s="67"/>
      <c r="BP85" s="67" t="s">
        <v>123</v>
      </c>
      <c r="BQ85" s="67"/>
      <c r="BR85" s="68" t="e">
        <f t="shared" si="55"/>
        <v>#DIV/0!</v>
      </c>
      <c r="BS85" s="68">
        <f t="shared" si="56"/>
        <v>0</v>
      </c>
      <c r="BT85" s="67"/>
      <c r="BU85" s="67"/>
      <c r="BV85" s="67" t="s">
        <v>124</v>
      </c>
      <c r="BW85" s="67"/>
      <c r="BX85" s="68" t="e">
        <f t="shared" si="57"/>
        <v>#DIV/0!</v>
      </c>
      <c r="BY85" s="68">
        <f t="shared" si="58"/>
        <v>0</v>
      </c>
      <c r="BZ85" s="67"/>
      <c r="CA85" s="67"/>
      <c r="CB85" s="67" t="s">
        <v>125</v>
      </c>
      <c r="CC85" s="67"/>
      <c r="CD85" s="68">
        <f t="shared" si="59"/>
        <v>0</v>
      </c>
      <c r="CE85" s="68">
        <f t="shared" si="60"/>
        <v>0</v>
      </c>
      <c r="CF85" s="67"/>
      <c r="CG85" s="67"/>
      <c r="CH85" s="67" t="s">
        <v>126</v>
      </c>
      <c r="CI85" s="67"/>
      <c r="CJ85" s="68" t="e">
        <f t="shared" si="61"/>
        <v>#DIV/0!</v>
      </c>
      <c r="CK85" s="68">
        <f t="shared" si="62"/>
        <v>0</v>
      </c>
      <c r="CL85" s="67"/>
      <c r="CM85" s="67"/>
      <c r="CN85" s="58">
        <f t="shared" si="63"/>
        <v>0</v>
      </c>
      <c r="CO85" s="58">
        <f t="shared" si="64"/>
        <v>0</v>
      </c>
      <c r="CP85" s="58">
        <f t="shared" si="65"/>
        <v>0</v>
      </c>
      <c r="CQ85" s="58">
        <f t="shared" si="66"/>
        <v>0</v>
      </c>
      <c r="CR85" s="58">
        <f t="shared" si="67"/>
        <v>0</v>
      </c>
      <c r="CS85" s="58">
        <f t="shared" si="68"/>
        <v>0</v>
      </c>
      <c r="CT85" s="58">
        <f t="shared" si="69"/>
        <v>0</v>
      </c>
      <c r="CU85" s="58">
        <f t="shared" si="70"/>
        <v>0</v>
      </c>
      <c r="CV85" s="58">
        <f t="shared" si="71"/>
        <v>0</v>
      </c>
      <c r="CW85" s="58">
        <f t="shared" si="72"/>
        <v>0</v>
      </c>
      <c r="CX85" s="58">
        <f t="shared" si="73"/>
        <v>0</v>
      </c>
      <c r="CY85" s="58">
        <f t="shared" si="74"/>
        <v>0</v>
      </c>
      <c r="CZ85" s="58">
        <f t="shared" si="75"/>
        <v>0</v>
      </c>
    </row>
    <row r="86" spans="1:104" ht="26" x14ac:dyDescent="0.35">
      <c r="A86" s="137" t="s">
        <v>499</v>
      </c>
      <c r="B86" s="278"/>
      <c r="C86" s="20" t="s">
        <v>753</v>
      </c>
      <c r="D86" s="22"/>
      <c r="E86" s="22"/>
      <c r="F86" s="22"/>
      <c r="G86" s="20">
        <f t="shared" si="38"/>
        <v>0</v>
      </c>
      <c r="H86" s="20"/>
      <c r="I86" s="20"/>
      <c r="J86" s="20"/>
      <c r="K86" s="20"/>
      <c r="L86" s="20"/>
      <c r="M86" s="20"/>
      <c r="N86" s="20"/>
      <c r="O86" s="20"/>
      <c r="P86" s="20"/>
      <c r="Q86" s="20"/>
      <c r="R86" s="20"/>
      <c r="S86" s="20"/>
      <c r="T86" s="67" t="s">
        <v>115</v>
      </c>
      <c r="U86" s="67"/>
      <c r="V86" s="68" t="e">
        <f t="shared" si="39"/>
        <v>#DIV/0!</v>
      </c>
      <c r="W86" s="68" t="e">
        <f t="shared" si="40"/>
        <v>#DIV/0!</v>
      </c>
      <c r="X86" s="67"/>
      <c r="Y86" s="67"/>
      <c r="Z86" s="67" t="s">
        <v>116</v>
      </c>
      <c r="AA86" s="67"/>
      <c r="AB86" s="68" t="e">
        <f t="shared" si="41"/>
        <v>#DIV/0!</v>
      </c>
      <c r="AC86" s="68" t="e">
        <f t="shared" si="42"/>
        <v>#DIV/0!</v>
      </c>
      <c r="AD86" s="67"/>
      <c r="AE86" s="67"/>
      <c r="AF86" s="67" t="s">
        <v>117</v>
      </c>
      <c r="AG86" s="67"/>
      <c r="AH86" s="68" t="e">
        <f t="shared" si="43"/>
        <v>#DIV/0!</v>
      </c>
      <c r="AI86" s="68" t="e">
        <f t="shared" si="44"/>
        <v>#DIV/0!</v>
      </c>
      <c r="AJ86" s="67"/>
      <c r="AK86" s="67"/>
      <c r="AL86" s="67" t="s">
        <v>118</v>
      </c>
      <c r="AM86" s="67"/>
      <c r="AN86" s="68" t="e">
        <f t="shared" si="45"/>
        <v>#DIV/0!</v>
      </c>
      <c r="AO86" s="68" t="e">
        <f t="shared" si="46"/>
        <v>#DIV/0!</v>
      </c>
      <c r="AP86" s="67"/>
      <c r="AQ86" s="67"/>
      <c r="AR86" s="67" t="s">
        <v>119</v>
      </c>
      <c r="AS86" s="67"/>
      <c r="AT86" s="68" t="e">
        <f t="shared" si="47"/>
        <v>#DIV/0!</v>
      </c>
      <c r="AU86" s="68" t="e">
        <f t="shared" si="48"/>
        <v>#DIV/0!</v>
      </c>
      <c r="AV86" s="67"/>
      <c r="AW86" s="67"/>
      <c r="AX86" s="67" t="s">
        <v>120</v>
      </c>
      <c r="AY86" s="67"/>
      <c r="AZ86" s="68" t="e">
        <f t="shared" si="49"/>
        <v>#DIV/0!</v>
      </c>
      <c r="BA86" s="68" t="e">
        <f t="shared" si="50"/>
        <v>#DIV/0!</v>
      </c>
      <c r="BB86" s="67"/>
      <c r="BC86" s="67"/>
      <c r="BD86" s="67" t="s">
        <v>121</v>
      </c>
      <c r="BE86" s="67"/>
      <c r="BF86" s="68" t="e">
        <f t="shared" si="51"/>
        <v>#DIV/0!</v>
      </c>
      <c r="BG86" s="68" t="e">
        <f t="shared" si="52"/>
        <v>#DIV/0!</v>
      </c>
      <c r="BH86" s="67"/>
      <c r="BI86" s="67"/>
      <c r="BJ86" s="67" t="s">
        <v>122</v>
      </c>
      <c r="BK86" s="67"/>
      <c r="BL86" s="68" t="e">
        <f t="shared" si="53"/>
        <v>#DIV/0!</v>
      </c>
      <c r="BM86" s="68" t="e">
        <f t="shared" si="54"/>
        <v>#DIV/0!</v>
      </c>
      <c r="BN86" s="67"/>
      <c r="BO86" s="67"/>
      <c r="BP86" s="67" t="s">
        <v>123</v>
      </c>
      <c r="BQ86" s="67"/>
      <c r="BR86" s="68" t="e">
        <f t="shared" si="55"/>
        <v>#DIV/0!</v>
      </c>
      <c r="BS86" s="68" t="e">
        <f t="shared" si="56"/>
        <v>#DIV/0!</v>
      </c>
      <c r="BT86" s="67"/>
      <c r="BU86" s="67"/>
      <c r="BV86" s="67" t="s">
        <v>124</v>
      </c>
      <c r="BW86" s="67"/>
      <c r="BX86" s="68" t="e">
        <f t="shared" si="57"/>
        <v>#DIV/0!</v>
      </c>
      <c r="BY86" s="68" t="e">
        <f t="shared" si="58"/>
        <v>#DIV/0!</v>
      </c>
      <c r="BZ86" s="67"/>
      <c r="CA86" s="67"/>
      <c r="CB86" s="67" t="s">
        <v>125</v>
      </c>
      <c r="CC86" s="67"/>
      <c r="CD86" s="68" t="e">
        <f t="shared" si="59"/>
        <v>#DIV/0!</v>
      </c>
      <c r="CE86" s="68" t="e">
        <f t="shared" si="60"/>
        <v>#DIV/0!</v>
      </c>
      <c r="CF86" s="67"/>
      <c r="CG86" s="67"/>
      <c r="CH86" s="67" t="s">
        <v>126</v>
      </c>
      <c r="CI86" s="67"/>
      <c r="CJ86" s="68" t="e">
        <f t="shared" si="61"/>
        <v>#DIV/0!</v>
      </c>
      <c r="CK86" s="68" t="e">
        <f t="shared" si="62"/>
        <v>#DIV/0!</v>
      </c>
      <c r="CL86" s="67"/>
      <c r="CM86" s="67"/>
      <c r="CN86" s="58">
        <f t="shared" si="63"/>
        <v>0</v>
      </c>
      <c r="CO86" s="58">
        <f t="shared" si="64"/>
        <v>0</v>
      </c>
      <c r="CP86" s="58">
        <f t="shared" si="65"/>
        <v>0</v>
      </c>
      <c r="CQ86" s="58">
        <f t="shared" si="66"/>
        <v>0</v>
      </c>
      <c r="CR86" s="58">
        <f t="shared" si="67"/>
        <v>0</v>
      </c>
      <c r="CS86" s="58">
        <f t="shared" si="68"/>
        <v>0</v>
      </c>
      <c r="CT86" s="58">
        <f t="shared" si="69"/>
        <v>0</v>
      </c>
      <c r="CU86" s="58">
        <f t="shared" si="70"/>
        <v>0</v>
      </c>
      <c r="CV86" s="58">
        <f t="shared" si="71"/>
        <v>0</v>
      </c>
      <c r="CW86" s="58">
        <f t="shared" si="72"/>
        <v>0</v>
      </c>
      <c r="CX86" s="58">
        <f t="shared" si="73"/>
        <v>0</v>
      </c>
      <c r="CY86" s="58">
        <f t="shared" si="74"/>
        <v>0</v>
      </c>
      <c r="CZ86" s="58">
        <f t="shared" si="75"/>
        <v>0</v>
      </c>
    </row>
    <row r="87" spans="1:104" ht="26" x14ac:dyDescent="0.35">
      <c r="A87" s="137" t="s">
        <v>499</v>
      </c>
      <c r="B87" s="279"/>
      <c r="C87" s="20" t="s">
        <v>754</v>
      </c>
      <c r="D87" s="22"/>
      <c r="E87" s="22"/>
      <c r="F87" s="22"/>
      <c r="G87" s="20">
        <f t="shared" si="38"/>
        <v>0</v>
      </c>
      <c r="H87" s="20"/>
      <c r="I87" s="20"/>
      <c r="J87" s="20"/>
      <c r="K87" s="20"/>
      <c r="L87" s="20"/>
      <c r="M87" s="20"/>
      <c r="N87" s="20"/>
      <c r="O87" s="20"/>
      <c r="P87" s="20"/>
      <c r="Q87" s="20"/>
      <c r="R87" s="20"/>
      <c r="S87" s="20"/>
      <c r="T87" s="67" t="s">
        <v>115</v>
      </c>
      <c r="U87" s="67"/>
      <c r="V87" s="68" t="e">
        <f t="shared" si="39"/>
        <v>#DIV/0!</v>
      </c>
      <c r="W87" s="68" t="e">
        <f t="shared" si="40"/>
        <v>#DIV/0!</v>
      </c>
      <c r="X87" s="67"/>
      <c r="Y87" s="67"/>
      <c r="Z87" s="67" t="s">
        <v>116</v>
      </c>
      <c r="AA87" s="67"/>
      <c r="AB87" s="68" t="e">
        <f t="shared" si="41"/>
        <v>#DIV/0!</v>
      </c>
      <c r="AC87" s="68" t="e">
        <f t="shared" si="42"/>
        <v>#DIV/0!</v>
      </c>
      <c r="AD87" s="67"/>
      <c r="AE87" s="67"/>
      <c r="AF87" s="67" t="s">
        <v>117</v>
      </c>
      <c r="AG87" s="67"/>
      <c r="AH87" s="68" t="e">
        <f t="shared" si="43"/>
        <v>#DIV/0!</v>
      </c>
      <c r="AI87" s="68" t="e">
        <f t="shared" si="44"/>
        <v>#DIV/0!</v>
      </c>
      <c r="AJ87" s="67"/>
      <c r="AK87" s="67"/>
      <c r="AL87" s="67" t="s">
        <v>118</v>
      </c>
      <c r="AM87" s="67"/>
      <c r="AN87" s="68" t="e">
        <f t="shared" si="45"/>
        <v>#DIV/0!</v>
      </c>
      <c r="AO87" s="68" t="e">
        <f t="shared" si="46"/>
        <v>#DIV/0!</v>
      </c>
      <c r="AP87" s="67"/>
      <c r="AQ87" s="67"/>
      <c r="AR87" s="67" t="s">
        <v>119</v>
      </c>
      <c r="AS87" s="67"/>
      <c r="AT87" s="68" t="e">
        <f t="shared" si="47"/>
        <v>#DIV/0!</v>
      </c>
      <c r="AU87" s="68" t="e">
        <f t="shared" si="48"/>
        <v>#DIV/0!</v>
      </c>
      <c r="AV87" s="67"/>
      <c r="AW87" s="67"/>
      <c r="AX87" s="67" t="s">
        <v>120</v>
      </c>
      <c r="AY87" s="67"/>
      <c r="AZ87" s="68" t="e">
        <f t="shared" si="49"/>
        <v>#DIV/0!</v>
      </c>
      <c r="BA87" s="68" t="e">
        <f t="shared" si="50"/>
        <v>#DIV/0!</v>
      </c>
      <c r="BB87" s="67"/>
      <c r="BC87" s="67"/>
      <c r="BD87" s="67" t="s">
        <v>121</v>
      </c>
      <c r="BE87" s="67"/>
      <c r="BF87" s="68" t="e">
        <f t="shared" si="51"/>
        <v>#DIV/0!</v>
      </c>
      <c r="BG87" s="68" t="e">
        <f t="shared" si="52"/>
        <v>#DIV/0!</v>
      </c>
      <c r="BH87" s="67"/>
      <c r="BI87" s="67"/>
      <c r="BJ87" s="67" t="s">
        <v>122</v>
      </c>
      <c r="BK87" s="67"/>
      <c r="BL87" s="68" t="e">
        <f t="shared" si="53"/>
        <v>#DIV/0!</v>
      </c>
      <c r="BM87" s="68" t="e">
        <f t="shared" si="54"/>
        <v>#DIV/0!</v>
      </c>
      <c r="BN87" s="67"/>
      <c r="BO87" s="67"/>
      <c r="BP87" s="67" t="s">
        <v>123</v>
      </c>
      <c r="BQ87" s="67"/>
      <c r="BR87" s="68" t="e">
        <f t="shared" si="55"/>
        <v>#DIV/0!</v>
      </c>
      <c r="BS87" s="68" t="e">
        <f t="shared" si="56"/>
        <v>#DIV/0!</v>
      </c>
      <c r="BT87" s="67"/>
      <c r="BU87" s="67"/>
      <c r="BV87" s="67" t="s">
        <v>124</v>
      </c>
      <c r="BW87" s="67"/>
      <c r="BX87" s="68" t="e">
        <f t="shared" si="57"/>
        <v>#DIV/0!</v>
      </c>
      <c r="BY87" s="68" t="e">
        <f t="shared" si="58"/>
        <v>#DIV/0!</v>
      </c>
      <c r="BZ87" s="67"/>
      <c r="CA87" s="67"/>
      <c r="CB87" s="67" t="s">
        <v>125</v>
      </c>
      <c r="CC87" s="67"/>
      <c r="CD87" s="68" t="e">
        <f t="shared" si="59"/>
        <v>#DIV/0!</v>
      </c>
      <c r="CE87" s="68" t="e">
        <f t="shared" si="60"/>
        <v>#DIV/0!</v>
      </c>
      <c r="CF87" s="67"/>
      <c r="CG87" s="67"/>
      <c r="CH87" s="67" t="s">
        <v>126</v>
      </c>
      <c r="CI87" s="67"/>
      <c r="CJ87" s="68" t="e">
        <f t="shared" si="61"/>
        <v>#DIV/0!</v>
      </c>
      <c r="CK87" s="68" t="e">
        <f t="shared" si="62"/>
        <v>#DIV/0!</v>
      </c>
      <c r="CL87" s="67"/>
      <c r="CM87" s="67"/>
      <c r="CN87" s="58">
        <f t="shared" si="63"/>
        <v>0</v>
      </c>
      <c r="CO87" s="58">
        <f t="shared" si="64"/>
        <v>0</v>
      </c>
      <c r="CP87" s="58">
        <f t="shared" si="65"/>
        <v>0</v>
      </c>
      <c r="CQ87" s="58">
        <f t="shared" si="66"/>
        <v>0</v>
      </c>
      <c r="CR87" s="58">
        <f t="shared" si="67"/>
        <v>0</v>
      </c>
      <c r="CS87" s="58">
        <f t="shared" si="68"/>
        <v>0</v>
      </c>
      <c r="CT87" s="58">
        <f t="shared" si="69"/>
        <v>0</v>
      </c>
      <c r="CU87" s="58">
        <f t="shared" si="70"/>
        <v>0</v>
      </c>
      <c r="CV87" s="58">
        <f t="shared" si="71"/>
        <v>0</v>
      </c>
      <c r="CW87" s="58">
        <f t="shared" si="72"/>
        <v>0</v>
      </c>
      <c r="CX87" s="58">
        <f t="shared" si="73"/>
        <v>0</v>
      </c>
      <c r="CY87" s="58">
        <f t="shared" si="74"/>
        <v>0</v>
      </c>
      <c r="CZ87" s="58">
        <f t="shared" si="75"/>
        <v>0</v>
      </c>
    </row>
    <row r="88" spans="1:104" ht="78" x14ac:dyDescent="0.35">
      <c r="A88" s="137" t="s">
        <v>499</v>
      </c>
      <c r="B88" s="277" t="s">
        <v>144</v>
      </c>
      <c r="C88" s="20" t="s">
        <v>755</v>
      </c>
      <c r="D88" s="22" t="s">
        <v>514</v>
      </c>
      <c r="E88" s="22" t="s">
        <v>520</v>
      </c>
      <c r="F88" s="22" t="s">
        <v>521</v>
      </c>
      <c r="G88" s="20">
        <f t="shared" si="38"/>
        <v>10</v>
      </c>
      <c r="H88" s="20"/>
      <c r="I88" s="20">
        <v>1</v>
      </c>
      <c r="J88" s="20">
        <v>1</v>
      </c>
      <c r="K88" s="20">
        <v>1</v>
      </c>
      <c r="L88" s="20">
        <v>1</v>
      </c>
      <c r="M88" s="20">
        <v>1</v>
      </c>
      <c r="N88" s="20">
        <v>1</v>
      </c>
      <c r="O88" s="20">
        <v>1</v>
      </c>
      <c r="P88" s="20">
        <v>1</v>
      </c>
      <c r="Q88" s="20">
        <v>1</v>
      </c>
      <c r="R88" s="20">
        <v>1</v>
      </c>
      <c r="S88" s="20"/>
      <c r="T88" s="67" t="s">
        <v>115</v>
      </c>
      <c r="U88" s="67"/>
      <c r="V88" s="68" t="e">
        <f t="shared" si="39"/>
        <v>#DIV/0!</v>
      </c>
      <c r="W88" s="68">
        <f t="shared" si="40"/>
        <v>0</v>
      </c>
      <c r="X88" s="67"/>
      <c r="Y88" s="67"/>
      <c r="Z88" s="67" t="s">
        <v>116</v>
      </c>
      <c r="AA88" s="67"/>
      <c r="AB88" s="68">
        <f t="shared" si="41"/>
        <v>0</v>
      </c>
      <c r="AC88" s="68">
        <f t="shared" si="42"/>
        <v>0</v>
      </c>
      <c r="AD88" s="67"/>
      <c r="AE88" s="67"/>
      <c r="AF88" s="67" t="s">
        <v>117</v>
      </c>
      <c r="AG88" s="67"/>
      <c r="AH88" s="68">
        <f t="shared" si="43"/>
        <v>0</v>
      </c>
      <c r="AI88" s="68">
        <f t="shared" si="44"/>
        <v>0</v>
      </c>
      <c r="AJ88" s="67"/>
      <c r="AK88" s="67"/>
      <c r="AL88" s="67" t="s">
        <v>118</v>
      </c>
      <c r="AM88" s="67"/>
      <c r="AN88" s="68">
        <f t="shared" si="45"/>
        <v>0</v>
      </c>
      <c r="AO88" s="68">
        <f t="shared" si="46"/>
        <v>0</v>
      </c>
      <c r="AP88" s="67"/>
      <c r="AQ88" s="67"/>
      <c r="AR88" s="67" t="s">
        <v>119</v>
      </c>
      <c r="AS88" s="67"/>
      <c r="AT88" s="68">
        <f t="shared" si="47"/>
        <v>0</v>
      </c>
      <c r="AU88" s="68">
        <f t="shared" si="48"/>
        <v>0</v>
      </c>
      <c r="AV88" s="67"/>
      <c r="AW88" s="67"/>
      <c r="AX88" s="67" t="s">
        <v>120</v>
      </c>
      <c r="AY88" s="67"/>
      <c r="AZ88" s="68">
        <f t="shared" si="49"/>
        <v>0</v>
      </c>
      <c r="BA88" s="68">
        <f t="shared" si="50"/>
        <v>0</v>
      </c>
      <c r="BB88" s="67"/>
      <c r="BC88" s="67"/>
      <c r="BD88" s="67" t="s">
        <v>121</v>
      </c>
      <c r="BE88" s="67"/>
      <c r="BF88" s="68">
        <f t="shared" si="51"/>
        <v>0</v>
      </c>
      <c r="BG88" s="68">
        <f t="shared" si="52"/>
        <v>0</v>
      </c>
      <c r="BH88" s="67"/>
      <c r="BI88" s="67"/>
      <c r="BJ88" s="67" t="s">
        <v>122</v>
      </c>
      <c r="BK88" s="67"/>
      <c r="BL88" s="68">
        <f t="shared" si="53"/>
        <v>0</v>
      </c>
      <c r="BM88" s="68">
        <f t="shared" si="54"/>
        <v>0</v>
      </c>
      <c r="BN88" s="67"/>
      <c r="BO88" s="67"/>
      <c r="BP88" s="67" t="s">
        <v>123</v>
      </c>
      <c r="BQ88" s="67"/>
      <c r="BR88" s="68">
        <f t="shared" si="55"/>
        <v>0</v>
      </c>
      <c r="BS88" s="68">
        <f t="shared" si="56"/>
        <v>0</v>
      </c>
      <c r="BT88" s="67"/>
      <c r="BU88" s="67"/>
      <c r="BV88" s="67" t="s">
        <v>124</v>
      </c>
      <c r="BW88" s="67"/>
      <c r="BX88" s="68">
        <f t="shared" si="57"/>
        <v>0</v>
      </c>
      <c r="BY88" s="68">
        <f t="shared" si="58"/>
        <v>0</v>
      </c>
      <c r="BZ88" s="67"/>
      <c r="CA88" s="67"/>
      <c r="CB88" s="67" t="s">
        <v>125</v>
      </c>
      <c r="CC88" s="67"/>
      <c r="CD88" s="68">
        <f t="shared" si="59"/>
        <v>0</v>
      </c>
      <c r="CE88" s="68">
        <f t="shared" si="60"/>
        <v>0</v>
      </c>
      <c r="CF88" s="67"/>
      <c r="CG88" s="67"/>
      <c r="CH88" s="67" t="s">
        <v>126</v>
      </c>
      <c r="CI88" s="67"/>
      <c r="CJ88" s="68" t="e">
        <f t="shared" si="61"/>
        <v>#DIV/0!</v>
      </c>
      <c r="CK88" s="68">
        <f t="shared" si="62"/>
        <v>0</v>
      </c>
      <c r="CL88" s="67"/>
      <c r="CM88" s="67"/>
      <c r="CN88" s="58">
        <f t="shared" si="63"/>
        <v>0</v>
      </c>
      <c r="CO88" s="58">
        <f t="shared" si="64"/>
        <v>0</v>
      </c>
      <c r="CP88" s="58">
        <f t="shared" si="65"/>
        <v>0</v>
      </c>
      <c r="CQ88" s="58">
        <f t="shared" si="66"/>
        <v>0</v>
      </c>
      <c r="CR88" s="58">
        <f t="shared" si="67"/>
        <v>0</v>
      </c>
      <c r="CS88" s="58">
        <f t="shared" si="68"/>
        <v>0</v>
      </c>
      <c r="CT88" s="58">
        <f t="shared" si="69"/>
        <v>0</v>
      </c>
      <c r="CU88" s="58">
        <f t="shared" si="70"/>
        <v>0</v>
      </c>
      <c r="CV88" s="58">
        <f t="shared" si="71"/>
        <v>0</v>
      </c>
      <c r="CW88" s="58">
        <f t="shared" si="72"/>
        <v>0</v>
      </c>
      <c r="CX88" s="58">
        <f t="shared" si="73"/>
        <v>0</v>
      </c>
      <c r="CY88" s="58">
        <f t="shared" si="74"/>
        <v>0</v>
      </c>
      <c r="CZ88" s="58">
        <f t="shared" si="75"/>
        <v>0</v>
      </c>
    </row>
    <row r="89" spans="1:104" ht="52" x14ac:dyDescent="0.35">
      <c r="A89" s="137" t="s">
        <v>499</v>
      </c>
      <c r="B89" s="278"/>
      <c r="C89" s="20" t="s">
        <v>756</v>
      </c>
      <c r="D89" s="22" t="s">
        <v>514</v>
      </c>
      <c r="E89" s="22" t="s">
        <v>522</v>
      </c>
      <c r="F89" s="22" t="s">
        <v>523</v>
      </c>
      <c r="G89" s="20">
        <f t="shared" si="38"/>
        <v>10</v>
      </c>
      <c r="H89" s="20"/>
      <c r="I89" s="20">
        <v>1</v>
      </c>
      <c r="J89" s="20">
        <v>1</v>
      </c>
      <c r="K89" s="20">
        <v>1</v>
      </c>
      <c r="L89" s="20">
        <v>1</v>
      </c>
      <c r="M89" s="20">
        <v>1</v>
      </c>
      <c r="N89" s="20">
        <v>1</v>
      </c>
      <c r="O89" s="20">
        <v>1</v>
      </c>
      <c r="P89" s="20">
        <v>1</v>
      </c>
      <c r="Q89" s="20">
        <v>1</v>
      </c>
      <c r="R89" s="20">
        <v>1</v>
      </c>
      <c r="S89" s="20"/>
      <c r="T89" s="67" t="s">
        <v>115</v>
      </c>
      <c r="U89" s="67"/>
      <c r="V89" s="68" t="e">
        <f t="shared" si="39"/>
        <v>#DIV/0!</v>
      </c>
      <c r="W89" s="68">
        <f t="shared" si="40"/>
        <v>0</v>
      </c>
      <c r="X89" s="67"/>
      <c r="Y89" s="67"/>
      <c r="Z89" s="67" t="s">
        <v>116</v>
      </c>
      <c r="AA89" s="67"/>
      <c r="AB89" s="68">
        <f t="shared" si="41"/>
        <v>0</v>
      </c>
      <c r="AC89" s="68">
        <f t="shared" si="42"/>
        <v>0</v>
      </c>
      <c r="AD89" s="67"/>
      <c r="AE89" s="67"/>
      <c r="AF89" s="67" t="s">
        <v>117</v>
      </c>
      <c r="AG89" s="67"/>
      <c r="AH89" s="68">
        <f t="shared" si="43"/>
        <v>0</v>
      </c>
      <c r="AI89" s="68">
        <f t="shared" si="44"/>
        <v>0</v>
      </c>
      <c r="AJ89" s="67"/>
      <c r="AK89" s="67"/>
      <c r="AL89" s="67" t="s">
        <v>118</v>
      </c>
      <c r="AM89" s="67"/>
      <c r="AN89" s="68">
        <f t="shared" si="45"/>
        <v>0</v>
      </c>
      <c r="AO89" s="68">
        <f t="shared" si="46"/>
        <v>0</v>
      </c>
      <c r="AP89" s="67"/>
      <c r="AQ89" s="67"/>
      <c r="AR89" s="67" t="s">
        <v>119</v>
      </c>
      <c r="AS89" s="67"/>
      <c r="AT89" s="68">
        <f t="shared" si="47"/>
        <v>0</v>
      </c>
      <c r="AU89" s="68">
        <f t="shared" si="48"/>
        <v>0</v>
      </c>
      <c r="AV89" s="67"/>
      <c r="AW89" s="67"/>
      <c r="AX89" s="67" t="s">
        <v>120</v>
      </c>
      <c r="AY89" s="67"/>
      <c r="AZ89" s="68">
        <f t="shared" si="49"/>
        <v>0</v>
      </c>
      <c r="BA89" s="68">
        <f t="shared" si="50"/>
        <v>0</v>
      </c>
      <c r="BB89" s="67"/>
      <c r="BC89" s="67"/>
      <c r="BD89" s="67" t="s">
        <v>121</v>
      </c>
      <c r="BE89" s="67"/>
      <c r="BF89" s="68">
        <f t="shared" si="51"/>
        <v>0</v>
      </c>
      <c r="BG89" s="68">
        <f t="shared" si="52"/>
        <v>0</v>
      </c>
      <c r="BH89" s="67"/>
      <c r="BI89" s="67"/>
      <c r="BJ89" s="67" t="s">
        <v>122</v>
      </c>
      <c r="BK89" s="67"/>
      <c r="BL89" s="68">
        <f t="shared" si="53"/>
        <v>0</v>
      </c>
      <c r="BM89" s="68">
        <f t="shared" si="54"/>
        <v>0</v>
      </c>
      <c r="BN89" s="67"/>
      <c r="BO89" s="67"/>
      <c r="BP89" s="67" t="s">
        <v>123</v>
      </c>
      <c r="BQ89" s="67"/>
      <c r="BR89" s="68">
        <f t="shared" si="55"/>
        <v>0</v>
      </c>
      <c r="BS89" s="68">
        <f t="shared" si="56"/>
        <v>0</v>
      </c>
      <c r="BT89" s="67"/>
      <c r="BU89" s="67"/>
      <c r="BV89" s="67" t="s">
        <v>124</v>
      </c>
      <c r="BW89" s="67"/>
      <c r="BX89" s="68">
        <f t="shared" si="57"/>
        <v>0</v>
      </c>
      <c r="BY89" s="68">
        <f t="shared" si="58"/>
        <v>0</v>
      </c>
      <c r="BZ89" s="67"/>
      <c r="CA89" s="67"/>
      <c r="CB89" s="67" t="s">
        <v>125</v>
      </c>
      <c r="CC89" s="67"/>
      <c r="CD89" s="68">
        <f t="shared" si="59"/>
        <v>0</v>
      </c>
      <c r="CE89" s="68">
        <f t="shared" si="60"/>
        <v>0</v>
      </c>
      <c r="CF89" s="67"/>
      <c r="CG89" s="67"/>
      <c r="CH89" s="67" t="s">
        <v>126</v>
      </c>
      <c r="CI89" s="67"/>
      <c r="CJ89" s="68" t="e">
        <f t="shared" si="61"/>
        <v>#DIV/0!</v>
      </c>
      <c r="CK89" s="68">
        <f t="shared" si="62"/>
        <v>0</v>
      </c>
      <c r="CL89" s="67"/>
      <c r="CM89" s="67"/>
      <c r="CN89" s="58">
        <f t="shared" si="63"/>
        <v>0</v>
      </c>
      <c r="CO89" s="58">
        <f t="shared" si="64"/>
        <v>0</v>
      </c>
      <c r="CP89" s="58">
        <f t="shared" si="65"/>
        <v>0</v>
      </c>
      <c r="CQ89" s="58">
        <f t="shared" si="66"/>
        <v>0</v>
      </c>
      <c r="CR89" s="58">
        <f t="shared" si="67"/>
        <v>0</v>
      </c>
      <c r="CS89" s="58">
        <f t="shared" si="68"/>
        <v>0</v>
      </c>
      <c r="CT89" s="58">
        <f t="shared" si="69"/>
        <v>0</v>
      </c>
      <c r="CU89" s="58">
        <f t="shared" si="70"/>
        <v>0</v>
      </c>
      <c r="CV89" s="58">
        <f t="shared" si="71"/>
        <v>0</v>
      </c>
      <c r="CW89" s="58">
        <f t="shared" si="72"/>
        <v>0</v>
      </c>
      <c r="CX89" s="58">
        <f t="shared" si="73"/>
        <v>0</v>
      </c>
      <c r="CY89" s="58">
        <f t="shared" si="74"/>
        <v>0</v>
      </c>
      <c r="CZ89" s="58">
        <f t="shared" si="75"/>
        <v>0</v>
      </c>
    </row>
    <row r="90" spans="1:104" ht="26" x14ac:dyDescent="0.35">
      <c r="A90" s="137" t="s">
        <v>499</v>
      </c>
      <c r="B90" s="278"/>
      <c r="C90" s="20" t="s">
        <v>757</v>
      </c>
      <c r="D90" s="22"/>
      <c r="E90" s="22"/>
      <c r="F90" s="22"/>
      <c r="G90" s="20">
        <f t="shared" si="38"/>
        <v>0</v>
      </c>
      <c r="H90" s="20"/>
      <c r="I90" s="20"/>
      <c r="J90" s="20"/>
      <c r="K90" s="20"/>
      <c r="L90" s="20"/>
      <c r="M90" s="20"/>
      <c r="N90" s="20"/>
      <c r="O90" s="20"/>
      <c r="P90" s="20"/>
      <c r="Q90" s="20"/>
      <c r="R90" s="20"/>
      <c r="S90" s="20"/>
      <c r="T90" s="67" t="s">
        <v>115</v>
      </c>
      <c r="U90" s="67"/>
      <c r="V90" s="68" t="e">
        <f t="shared" si="39"/>
        <v>#DIV/0!</v>
      </c>
      <c r="W90" s="68" t="e">
        <f t="shared" si="40"/>
        <v>#DIV/0!</v>
      </c>
      <c r="X90" s="67"/>
      <c r="Y90" s="67"/>
      <c r="Z90" s="67" t="s">
        <v>116</v>
      </c>
      <c r="AA90" s="67"/>
      <c r="AB90" s="68" t="e">
        <f t="shared" si="41"/>
        <v>#DIV/0!</v>
      </c>
      <c r="AC90" s="68" t="e">
        <f t="shared" si="42"/>
        <v>#DIV/0!</v>
      </c>
      <c r="AD90" s="67"/>
      <c r="AE90" s="67"/>
      <c r="AF90" s="67" t="s">
        <v>117</v>
      </c>
      <c r="AG90" s="67"/>
      <c r="AH90" s="68" t="e">
        <f t="shared" si="43"/>
        <v>#DIV/0!</v>
      </c>
      <c r="AI90" s="68" t="e">
        <f t="shared" si="44"/>
        <v>#DIV/0!</v>
      </c>
      <c r="AJ90" s="67"/>
      <c r="AK90" s="67"/>
      <c r="AL90" s="67" t="s">
        <v>118</v>
      </c>
      <c r="AM90" s="67"/>
      <c r="AN90" s="68" t="e">
        <f t="shared" si="45"/>
        <v>#DIV/0!</v>
      </c>
      <c r="AO90" s="68" t="e">
        <f t="shared" si="46"/>
        <v>#DIV/0!</v>
      </c>
      <c r="AP90" s="67"/>
      <c r="AQ90" s="67"/>
      <c r="AR90" s="67" t="s">
        <v>119</v>
      </c>
      <c r="AS90" s="67"/>
      <c r="AT90" s="68" t="e">
        <f t="shared" si="47"/>
        <v>#DIV/0!</v>
      </c>
      <c r="AU90" s="68" t="e">
        <f t="shared" si="48"/>
        <v>#DIV/0!</v>
      </c>
      <c r="AV90" s="67"/>
      <c r="AW90" s="67"/>
      <c r="AX90" s="67" t="s">
        <v>120</v>
      </c>
      <c r="AY90" s="67"/>
      <c r="AZ90" s="68" t="e">
        <f t="shared" si="49"/>
        <v>#DIV/0!</v>
      </c>
      <c r="BA90" s="68" t="e">
        <f t="shared" si="50"/>
        <v>#DIV/0!</v>
      </c>
      <c r="BB90" s="67"/>
      <c r="BC90" s="67"/>
      <c r="BD90" s="67" t="s">
        <v>121</v>
      </c>
      <c r="BE90" s="67"/>
      <c r="BF90" s="68" t="e">
        <f t="shared" si="51"/>
        <v>#DIV/0!</v>
      </c>
      <c r="BG90" s="68" t="e">
        <f t="shared" si="52"/>
        <v>#DIV/0!</v>
      </c>
      <c r="BH90" s="67"/>
      <c r="BI90" s="67"/>
      <c r="BJ90" s="67" t="s">
        <v>122</v>
      </c>
      <c r="BK90" s="67"/>
      <c r="BL90" s="68" t="e">
        <f t="shared" si="53"/>
        <v>#DIV/0!</v>
      </c>
      <c r="BM90" s="68" t="e">
        <f t="shared" si="54"/>
        <v>#DIV/0!</v>
      </c>
      <c r="BN90" s="67"/>
      <c r="BO90" s="67"/>
      <c r="BP90" s="67" t="s">
        <v>123</v>
      </c>
      <c r="BQ90" s="67"/>
      <c r="BR90" s="68" t="e">
        <f t="shared" si="55"/>
        <v>#DIV/0!</v>
      </c>
      <c r="BS90" s="68" t="e">
        <f t="shared" si="56"/>
        <v>#DIV/0!</v>
      </c>
      <c r="BT90" s="67"/>
      <c r="BU90" s="67"/>
      <c r="BV90" s="67" t="s">
        <v>124</v>
      </c>
      <c r="BW90" s="67"/>
      <c r="BX90" s="68" t="e">
        <f t="shared" si="57"/>
        <v>#DIV/0!</v>
      </c>
      <c r="BY90" s="68" t="e">
        <f t="shared" si="58"/>
        <v>#DIV/0!</v>
      </c>
      <c r="BZ90" s="67"/>
      <c r="CA90" s="67"/>
      <c r="CB90" s="67" t="s">
        <v>125</v>
      </c>
      <c r="CC90" s="67"/>
      <c r="CD90" s="68" t="e">
        <f t="shared" si="59"/>
        <v>#DIV/0!</v>
      </c>
      <c r="CE90" s="68" t="e">
        <f t="shared" si="60"/>
        <v>#DIV/0!</v>
      </c>
      <c r="CF90" s="67"/>
      <c r="CG90" s="67"/>
      <c r="CH90" s="67" t="s">
        <v>126</v>
      </c>
      <c r="CI90" s="67"/>
      <c r="CJ90" s="68" t="e">
        <f t="shared" si="61"/>
        <v>#DIV/0!</v>
      </c>
      <c r="CK90" s="68" t="e">
        <f t="shared" si="62"/>
        <v>#DIV/0!</v>
      </c>
      <c r="CL90" s="67"/>
      <c r="CM90" s="67"/>
      <c r="CN90" s="58">
        <f t="shared" si="63"/>
        <v>0</v>
      </c>
      <c r="CO90" s="58">
        <f t="shared" si="64"/>
        <v>0</v>
      </c>
      <c r="CP90" s="58">
        <f t="shared" si="65"/>
        <v>0</v>
      </c>
      <c r="CQ90" s="58">
        <f t="shared" si="66"/>
        <v>0</v>
      </c>
      <c r="CR90" s="58">
        <f t="shared" si="67"/>
        <v>0</v>
      </c>
      <c r="CS90" s="58">
        <f t="shared" si="68"/>
        <v>0</v>
      </c>
      <c r="CT90" s="58">
        <f t="shared" si="69"/>
        <v>0</v>
      </c>
      <c r="CU90" s="58">
        <f t="shared" si="70"/>
        <v>0</v>
      </c>
      <c r="CV90" s="58">
        <f t="shared" si="71"/>
        <v>0</v>
      </c>
      <c r="CW90" s="58">
        <f t="shared" si="72"/>
        <v>0</v>
      </c>
      <c r="CX90" s="58">
        <f t="shared" si="73"/>
        <v>0</v>
      </c>
      <c r="CY90" s="58">
        <f t="shared" si="74"/>
        <v>0</v>
      </c>
      <c r="CZ90" s="58">
        <f t="shared" si="75"/>
        <v>0</v>
      </c>
    </row>
    <row r="91" spans="1:104" ht="26" x14ac:dyDescent="0.35">
      <c r="A91" s="137" t="s">
        <v>499</v>
      </c>
      <c r="B91" s="279"/>
      <c r="C91" s="20" t="s">
        <v>758</v>
      </c>
      <c r="D91" s="22"/>
      <c r="E91" s="22"/>
      <c r="F91" s="22"/>
      <c r="G91" s="20">
        <f t="shared" si="38"/>
        <v>0</v>
      </c>
      <c r="H91" s="20"/>
      <c r="I91" s="20"/>
      <c r="J91" s="20"/>
      <c r="K91" s="20"/>
      <c r="L91" s="20"/>
      <c r="M91" s="20"/>
      <c r="N91" s="20"/>
      <c r="O91" s="20"/>
      <c r="P91" s="20"/>
      <c r="Q91" s="20"/>
      <c r="R91" s="20"/>
      <c r="S91" s="20"/>
      <c r="T91" s="67" t="s">
        <v>115</v>
      </c>
      <c r="U91" s="67"/>
      <c r="V91" s="68" t="e">
        <f t="shared" si="39"/>
        <v>#DIV/0!</v>
      </c>
      <c r="W91" s="68" t="e">
        <f t="shared" si="40"/>
        <v>#DIV/0!</v>
      </c>
      <c r="X91" s="67"/>
      <c r="Y91" s="67"/>
      <c r="Z91" s="67" t="s">
        <v>116</v>
      </c>
      <c r="AA91" s="67"/>
      <c r="AB91" s="68" t="e">
        <f t="shared" si="41"/>
        <v>#DIV/0!</v>
      </c>
      <c r="AC91" s="68" t="e">
        <f t="shared" si="42"/>
        <v>#DIV/0!</v>
      </c>
      <c r="AD91" s="67"/>
      <c r="AE91" s="67"/>
      <c r="AF91" s="67" t="s">
        <v>117</v>
      </c>
      <c r="AG91" s="67"/>
      <c r="AH91" s="68" t="e">
        <f t="shared" si="43"/>
        <v>#DIV/0!</v>
      </c>
      <c r="AI91" s="68" t="e">
        <f t="shared" si="44"/>
        <v>#DIV/0!</v>
      </c>
      <c r="AJ91" s="67"/>
      <c r="AK91" s="67"/>
      <c r="AL91" s="67" t="s">
        <v>118</v>
      </c>
      <c r="AM91" s="67"/>
      <c r="AN91" s="68" t="e">
        <f t="shared" si="45"/>
        <v>#DIV/0!</v>
      </c>
      <c r="AO91" s="68" t="e">
        <f t="shared" si="46"/>
        <v>#DIV/0!</v>
      </c>
      <c r="AP91" s="67"/>
      <c r="AQ91" s="67"/>
      <c r="AR91" s="67" t="s">
        <v>119</v>
      </c>
      <c r="AS91" s="67"/>
      <c r="AT91" s="68" t="e">
        <f t="shared" si="47"/>
        <v>#DIV/0!</v>
      </c>
      <c r="AU91" s="68" t="e">
        <f t="shared" si="48"/>
        <v>#DIV/0!</v>
      </c>
      <c r="AV91" s="67"/>
      <c r="AW91" s="67"/>
      <c r="AX91" s="67" t="s">
        <v>120</v>
      </c>
      <c r="AY91" s="67"/>
      <c r="AZ91" s="68" t="e">
        <f t="shared" si="49"/>
        <v>#DIV/0!</v>
      </c>
      <c r="BA91" s="68" t="e">
        <f t="shared" si="50"/>
        <v>#DIV/0!</v>
      </c>
      <c r="BB91" s="67"/>
      <c r="BC91" s="67"/>
      <c r="BD91" s="67" t="s">
        <v>121</v>
      </c>
      <c r="BE91" s="67"/>
      <c r="BF91" s="68" t="e">
        <f t="shared" si="51"/>
        <v>#DIV/0!</v>
      </c>
      <c r="BG91" s="68" t="e">
        <f t="shared" si="52"/>
        <v>#DIV/0!</v>
      </c>
      <c r="BH91" s="67"/>
      <c r="BI91" s="67"/>
      <c r="BJ91" s="67" t="s">
        <v>122</v>
      </c>
      <c r="BK91" s="67"/>
      <c r="BL91" s="68" t="e">
        <f t="shared" si="53"/>
        <v>#DIV/0!</v>
      </c>
      <c r="BM91" s="68" t="e">
        <f t="shared" si="54"/>
        <v>#DIV/0!</v>
      </c>
      <c r="BN91" s="67"/>
      <c r="BO91" s="67"/>
      <c r="BP91" s="67" t="s">
        <v>123</v>
      </c>
      <c r="BQ91" s="67"/>
      <c r="BR91" s="68" t="e">
        <f t="shared" si="55"/>
        <v>#DIV/0!</v>
      </c>
      <c r="BS91" s="68" t="e">
        <f t="shared" si="56"/>
        <v>#DIV/0!</v>
      </c>
      <c r="BT91" s="67"/>
      <c r="BU91" s="67"/>
      <c r="BV91" s="67" t="s">
        <v>124</v>
      </c>
      <c r="BW91" s="67"/>
      <c r="BX91" s="68" t="e">
        <f t="shared" si="57"/>
        <v>#DIV/0!</v>
      </c>
      <c r="BY91" s="68" t="e">
        <f t="shared" si="58"/>
        <v>#DIV/0!</v>
      </c>
      <c r="BZ91" s="67"/>
      <c r="CA91" s="67"/>
      <c r="CB91" s="67" t="s">
        <v>125</v>
      </c>
      <c r="CC91" s="67"/>
      <c r="CD91" s="68" t="e">
        <f t="shared" si="59"/>
        <v>#DIV/0!</v>
      </c>
      <c r="CE91" s="68" t="e">
        <f t="shared" si="60"/>
        <v>#DIV/0!</v>
      </c>
      <c r="CF91" s="67"/>
      <c r="CG91" s="67"/>
      <c r="CH91" s="67" t="s">
        <v>126</v>
      </c>
      <c r="CI91" s="67"/>
      <c r="CJ91" s="68" t="e">
        <f t="shared" si="61"/>
        <v>#DIV/0!</v>
      </c>
      <c r="CK91" s="68" t="e">
        <f t="shared" si="62"/>
        <v>#DIV/0!</v>
      </c>
      <c r="CL91" s="67"/>
      <c r="CM91" s="67"/>
      <c r="CN91" s="58">
        <f t="shared" si="63"/>
        <v>0</v>
      </c>
      <c r="CO91" s="58">
        <f t="shared" si="64"/>
        <v>0</v>
      </c>
      <c r="CP91" s="58">
        <f t="shared" si="65"/>
        <v>0</v>
      </c>
      <c r="CQ91" s="58">
        <f t="shared" si="66"/>
        <v>0</v>
      </c>
      <c r="CR91" s="58">
        <f t="shared" si="67"/>
        <v>0</v>
      </c>
      <c r="CS91" s="58">
        <f t="shared" si="68"/>
        <v>0</v>
      </c>
      <c r="CT91" s="58">
        <f t="shared" si="69"/>
        <v>0</v>
      </c>
      <c r="CU91" s="58">
        <f t="shared" si="70"/>
        <v>0</v>
      </c>
      <c r="CV91" s="58">
        <f t="shared" si="71"/>
        <v>0</v>
      </c>
      <c r="CW91" s="58">
        <f t="shared" si="72"/>
        <v>0</v>
      </c>
      <c r="CX91" s="58">
        <f t="shared" si="73"/>
        <v>0</v>
      </c>
      <c r="CY91" s="58">
        <f t="shared" si="74"/>
        <v>0</v>
      </c>
      <c r="CZ91" s="58">
        <f t="shared" si="75"/>
        <v>0</v>
      </c>
    </row>
    <row r="92" spans="1:104" ht="52" x14ac:dyDescent="0.35">
      <c r="A92" s="137" t="s">
        <v>499</v>
      </c>
      <c r="B92" s="277" t="s">
        <v>144</v>
      </c>
      <c r="C92" s="20" t="s">
        <v>759</v>
      </c>
      <c r="D92" s="22" t="s">
        <v>525</v>
      </c>
      <c r="E92" s="22" t="s">
        <v>526</v>
      </c>
      <c r="F92" s="22" t="s">
        <v>527</v>
      </c>
      <c r="G92" s="20">
        <f t="shared" si="38"/>
        <v>10</v>
      </c>
      <c r="H92" s="20"/>
      <c r="I92" s="20">
        <v>1</v>
      </c>
      <c r="J92" s="20">
        <v>1</v>
      </c>
      <c r="K92" s="20">
        <v>1</v>
      </c>
      <c r="L92" s="20">
        <v>1</v>
      </c>
      <c r="M92" s="20">
        <v>1</v>
      </c>
      <c r="N92" s="20">
        <v>1</v>
      </c>
      <c r="O92" s="20">
        <v>1</v>
      </c>
      <c r="P92" s="20">
        <v>1</v>
      </c>
      <c r="Q92" s="20">
        <v>1</v>
      </c>
      <c r="R92" s="20">
        <v>1</v>
      </c>
      <c r="S92" s="20"/>
      <c r="T92" s="67" t="s">
        <v>115</v>
      </c>
      <c r="U92" s="67"/>
      <c r="V92" s="68" t="e">
        <f t="shared" si="39"/>
        <v>#DIV/0!</v>
      </c>
      <c r="W92" s="68">
        <f t="shared" si="40"/>
        <v>0</v>
      </c>
      <c r="X92" s="67"/>
      <c r="Y92" s="67"/>
      <c r="Z92" s="67" t="s">
        <v>116</v>
      </c>
      <c r="AA92" s="67"/>
      <c r="AB92" s="68">
        <f t="shared" si="41"/>
        <v>0</v>
      </c>
      <c r="AC92" s="68">
        <f t="shared" si="42"/>
        <v>0</v>
      </c>
      <c r="AD92" s="67"/>
      <c r="AE92" s="67"/>
      <c r="AF92" s="67" t="s">
        <v>117</v>
      </c>
      <c r="AG92" s="67"/>
      <c r="AH92" s="68">
        <f t="shared" si="43"/>
        <v>0</v>
      </c>
      <c r="AI92" s="68">
        <f t="shared" si="44"/>
        <v>0</v>
      </c>
      <c r="AJ92" s="67"/>
      <c r="AK92" s="67"/>
      <c r="AL92" s="67" t="s">
        <v>118</v>
      </c>
      <c r="AM92" s="67"/>
      <c r="AN92" s="68">
        <f t="shared" si="45"/>
        <v>0</v>
      </c>
      <c r="AO92" s="68">
        <f t="shared" si="46"/>
        <v>0</v>
      </c>
      <c r="AP92" s="67"/>
      <c r="AQ92" s="67"/>
      <c r="AR92" s="67" t="s">
        <v>119</v>
      </c>
      <c r="AS92" s="67"/>
      <c r="AT92" s="68">
        <f t="shared" si="47"/>
        <v>0</v>
      </c>
      <c r="AU92" s="68">
        <f t="shared" si="48"/>
        <v>0</v>
      </c>
      <c r="AV92" s="67"/>
      <c r="AW92" s="67"/>
      <c r="AX92" s="67" t="s">
        <v>120</v>
      </c>
      <c r="AY92" s="67"/>
      <c r="AZ92" s="68">
        <f t="shared" si="49"/>
        <v>0</v>
      </c>
      <c r="BA92" s="68">
        <f t="shared" si="50"/>
        <v>0</v>
      </c>
      <c r="BB92" s="67"/>
      <c r="BC92" s="67"/>
      <c r="BD92" s="67" t="s">
        <v>121</v>
      </c>
      <c r="BE92" s="67"/>
      <c r="BF92" s="68">
        <f t="shared" si="51"/>
        <v>0</v>
      </c>
      <c r="BG92" s="68">
        <f t="shared" si="52"/>
        <v>0</v>
      </c>
      <c r="BH92" s="67"/>
      <c r="BI92" s="67"/>
      <c r="BJ92" s="67" t="s">
        <v>122</v>
      </c>
      <c r="BK92" s="67"/>
      <c r="BL92" s="68">
        <f t="shared" si="53"/>
        <v>0</v>
      </c>
      <c r="BM92" s="68">
        <f t="shared" si="54"/>
        <v>0</v>
      </c>
      <c r="BN92" s="67"/>
      <c r="BO92" s="67"/>
      <c r="BP92" s="67" t="s">
        <v>123</v>
      </c>
      <c r="BQ92" s="67"/>
      <c r="BR92" s="68">
        <f t="shared" si="55"/>
        <v>0</v>
      </c>
      <c r="BS92" s="68">
        <f t="shared" si="56"/>
        <v>0</v>
      </c>
      <c r="BT92" s="67"/>
      <c r="BU92" s="67"/>
      <c r="BV92" s="67" t="s">
        <v>124</v>
      </c>
      <c r="BW92" s="67"/>
      <c r="BX92" s="68">
        <f t="shared" si="57"/>
        <v>0</v>
      </c>
      <c r="BY92" s="68">
        <f t="shared" si="58"/>
        <v>0</v>
      </c>
      <c r="BZ92" s="67"/>
      <c r="CA92" s="67"/>
      <c r="CB92" s="67" t="s">
        <v>125</v>
      </c>
      <c r="CC92" s="67"/>
      <c r="CD92" s="68">
        <f t="shared" si="59"/>
        <v>0</v>
      </c>
      <c r="CE92" s="68">
        <f t="shared" si="60"/>
        <v>0</v>
      </c>
      <c r="CF92" s="67"/>
      <c r="CG92" s="67"/>
      <c r="CH92" s="67" t="s">
        <v>126</v>
      </c>
      <c r="CI92" s="67"/>
      <c r="CJ92" s="68" t="e">
        <f t="shared" si="61"/>
        <v>#DIV/0!</v>
      </c>
      <c r="CK92" s="68">
        <f t="shared" si="62"/>
        <v>0</v>
      </c>
      <c r="CL92" s="67"/>
      <c r="CM92" s="67"/>
      <c r="CN92" s="58">
        <f t="shared" si="63"/>
        <v>0</v>
      </c>
      <c r="CO92" s="58">
        <f t="shared" si="64"/>
        <v>0</v>
      </c>
      <c r="CP92" s="58">
        <f t="shared" si="65"/>
        <v>0</v>
      </c>
      <c r="CQ92" s="58">
        <f t="shared" si="66"/>
        <v>0</v>
      </c>
      <c r="CR92" s="58">
        <f t="shared" si="67"/>
        <v>0</v>
      </c>
      <c r="CS92" s="58">
        <f t="shared" si="68"/>
        <v>0</v>
      </c>
      <c r="CT92" s="58">
        <f t="shared" si="69"/>
        <v>0</v>
      </c>
      <c r="CU92" s="58">
        <f t="shared" si="70"/>
        <v>0</v>
      </c>
      <c r="CV92" s="58">
        <f t="shared" si="71"/>
        <v>0</v>
      </c>
      <c r="CW92" s="58">
        <f t="shared" si="72"/>
        <v>0</v>
      </c>
      <c r="CX92" s="58">
        <f t="shared" si="73"/>
        <v>0</v>
      </c>
      <c r="CY92" s="58">
        <f t="shared" si="74"/>
        <v>0</v>
      </c>
      <c r="CZ92" s="58">
        <f t="shared" si="75"/>
        <v>0</v>
      </c>
    </row>
    <row r="93" spans="1:104" ht="26" x14ac:dyDescent="0.35">
      <c r="A93" s="137" t="s">
        <v>499</v>
      </c>
      <c r="B93" s="278"/>
      <c r="C93" s="20" t="s">
        <v>760</v>
      </c>
      <c r="D93" s="22"/>
      <c r="E93" s="22"/>
      <c r="F93" s="22"/>
      <c r="G93" s="20">
        <f t="shared" si="38"/>
        <v>0</v>
      </c>
      <c r="H93" s="20"/>
      <c r="I93" s="20"/>
      <c r="J93" s="20"/>
      <c r="K93" s="20"/>
      <c r="L93" s="20"/>
      <c r="M93" s="20"/>
      <c r="N93" s="20"/>
      <c r="O93" s="20"/>
      <c r="P93" s="20"/>
      <c r="Q93" s="20"/>
      <c r="R93" s="20"/>
      <c r="S93" s="20"/>
      <c r="T93" s="67" t="s">
        <v>115</v>
      </c>
      <c r="U93" s="67"/>
      <c r="V93" s="68" t="e">
        <f t="shared" si="39"/>
        <v>#DIV/0!</v>
      </c>
      <c r="W93" s="68" t="e">
        <f t="shared" si="40"/>
        <v>#DIV/0!</v>
      </c>
      <c r="X93" s="67"/>
      <c r="Y93" s="67"/>
      <c r="Z93" s="67" t="s">
        <v>116</v>
      </c>
      <c r="AA93" s="67"/>
      <c r="AB93" s="68" t="e">
        <f t="shared" si="41"/>
        <v>#DIV/0!</v>
      </c>
      <c r="AC93" s="68" t="e">
        <f t="shared" si="42"/>
        <v>#DIV/0!</v>
      </c>
      <c r="AD93" s="67"/>
      <c r="AE93" s="67"/>
      <c r="AF93" s="67" t="s">
        <v>117</v>
      </c>
      <c r="AG93" s="67"/>
      <c r="AH93" s="68" t="e">
        <f t="shared" si="43"/>
        <v>#DIV/0!</v>
      </c>
      <c r="AI93" s="68" t="e">
        <f t="shared" si="44"/>
        <v>#DIV/0!</v>
      </c>
      <c r="AJ93" s="67"/>
      <c r="AK93" s="67"/>
      <c r="AL93" s="67" t="s">
        <v>118</v>
      </c>
      <c r="AM93" s="67"/>
      <c r="AN93" s="68" t="e">
        <f t="shared" si="45"/>
        <v>#DIV/0!</v>
      </c>
      <c r="AO93" s="68" t="e">
        <f t="shared" si="46"/>
        <v>#DIV/0!</v>
      </c>
      <c r="AP93" s="67"/>
      <c r="AQ93" s="67"/>
      <c r="AR93" s="67" t="s">
        <v>119</v>
      </c>
      <c r="AS93" s="67"/>
      <c r="AT93" s="68" t="e">
        <f t="shared" si="47"/>
        <v>#DIV/0!</v>
      </c>
      <c r="AU93" s="68" t="e">
        <f t="shared" si="48"/>
        <v>#DIV/0!</v>
      </c>
      <c r="AV93" s="67"/>
      <c r="AW93" s="67"/>
      <c r="AX93" s="67" t="s">
        <v>120</v>
      </c>
      <c r="AY93" s="67"/>
      <c r="AZ93" s="68" t="e">
        <f t="shared" si="49"/>
        <v>#DIV/0!</v>
      </c>
      <c r="BA93" s="68" t="e">
        <f t="shared" si="50"/>
        <v>#DIV/0!</v>
      </c>
      <c r="BB93" s="67"/>
      <c r="BC93" s="67"/>
      <c r="BD93" s="67" t="s">
        <v>121</v>
      </c>
      <c r="BE93" s="67"/>
      <c r="BF93" s="68" t="e">
        <f t="shared" si="51"/>
        <v>#DIV/0!</v>
      </c>
      <c r="BG93" s="68" t="e">
        <f t="shared" si="52"/>
        <v>#DIV/0!</v>
      </c>
      <c r="BH93" s="67"/>
      <c r="BI93" s="67"/>
      <c r="BJ93" s="67" t="s">
        <v>122</v>
      </c>
      <c r="BK93" s="67"/>
      <c r="BL93" s="68" t="e">
        <f t="shared" si="53"/>
        <v>#DIV/0!</v>
      </c>
      <c r="BM93" s="68" t="e">
        <f t="shared" si="54"/>
        <v>#DIV/0!</v>
      </c>
      <c r="BN93" s="67"/>
      <c r="BO93" s="67"/>
      <c r="BP93" s="67" t="s">
        <v>123</v>
      </c>
      <c r="BQ93" s="67"/>
      <c r="BR93" s="68" t="e">
        <f t="shared" si="55"/>
        <v>#DIV/0!</v>
      </c>
      <c r="BS93" s="68" t="e">
        <f t="shared" si="56"/>
        <v>#DIV/0!</v>
      </c>
      <c r="BT93" s="67"/>
      <c r="BU93" s="67"/>
      <c r="BV93" s="67" t="s">
        <v>124</v>
      </c>
      <c r="BW93" s="67"/>
      <c r="BX93" s="68" t="e">
        <f t="shared" si="57"/>
        <v>#DIV/0!</v>
      </c>
      <c r="BY93" s="68" t="e">
        <f t="shared" si="58"/>
        <v>#DIV/0!</v>
      </c>
      <c r="BZ93" s="67"/>
      <c r="CA93" s="67"/>
      <c r="CB93" s="67" t="s">
        <v>125</v>
      </c>
      <c r="CC93" s="67"/>
      <c r="CD93" s="68" t="e">
        <f t="shared" si="59"/>
        <v>#DIV/0!</v>
      </c>
      <c r="CE93" s="68" t="e">
        <f t="shared" si="60"/>
        <v>#DIV/0!</v>
      </c>
      <c r="CF93" s="67"/>
      <c r="CG93" s="67"/>
      <c r="CH93" s="67" t="s">
        <v>126</v>
      </c>
      <c r="CI93" s="67"/>
      <c r="CJ93" s="68" t="e">
        <f t="shared" si="61"/>
        <v>#DIV/0!</v>
      </c>
      <c r="CK93" s="68" t="e">
        <f t="shared" si="62"/>
        <v>#DIV/0!</v>
      </c>
      <c r="CL93" s="67"/>
      <c r="CM93" s="67"/>
      <c r="CN93" s="58">
        <f t="shared" si="63"/>
        <v>0</v>
      </c>
      <c r="CO93" s="58">
        <f t="shared" si="64"/>
        <v>0</v>
      </c>
      <c r="CP93" s="58">
        <f t="shared" si="65"/>
        <v>0</v>
      </c>
      <c r="CQ93" s="58">
        <f t="shared" si="66"/>
        <v>0</v>
      </c>
      <c r="CR93" s="58">
        <f t="shared" si="67"/>
        <v>0</v>
      </c>
      <c r="CS93" s="58">
        <f t="shared" si="68"/>
        <v>0</v>
      </c>
      <c r="CT93" s="58">
        <f t="shared" si="69"/>
        <v>0</v>
      </c>
      <c r="CU93" s="58">
        <f t="shared" si="70"/>
        <v>0</v>
      </c>
      <c r="CV93" s="58">
        <f t="shared" si="71"/>
        <v>0</v>
      </c>
      <c r="CW93" s="58">
        <f t="shared" si="72"/>
        <v>0</v>
      </c>
      <c r="CX93" s="58">
        <f t="shared" si="73"/>
        <v>0</v>
      </c>
      <c r="CY93" s="58">
        <f t="shared" si="74"/>
        <v>0</v>
      </c>
      <c r="CZ93" s="58">
        <f t="shared" si="75"/>
        <v>0</v>
      </c>
    </row>
    <row r="94" spans="1:104" ht="26" x14ac:dyDescent="0.35">
      <c r="A94" s="137" t="s">
        <v>499</v>
      </c>
      <c r="B94" s="278"/>
      <c r="C94" s="20" t="s">
        <v>761</v>
      </c>
      <c r="D94" s="22"/>
      <c r="E94" s="22"/>
      <c r="F94" s="22"/>
      <c r="G94" s="20">
        <f t="shared" si="38"/>
        <v>0</v>
      </c>
      <c r="H94" s="20"/>
      <c r="I94" s="20"/>
      <c r="J94" s="20"/>
      <c r="K94" s="20"/>
      <c r="L94" s="20"/>
      <c r="M94" s="20"/>
      <c r="N94" s="20"/>
      <c r="O94" s="20"/>
      <c r="P94" s="20"/>
      <c r="Q94" s="20"/>
      <c r="R94" s="20"/>
      <c r="S94" s="20"/>
      <c r="T94" s="67" t="s">
        <v>115</v>
      </c>
      <c r="U94" s="67"/>
      <c r="V94" s="68" t="e">
        <f t="shared" si="39"/>
        <v>#DIV/0!</v>
      </c>
      <c r="W94" s="68" t="e">
        <f t="shared" si="40"/>
        <v>#DIV/0!</v>
      </c>
      <c r="X94" s="67"/>
      <c r="Y94" s="67"/>
      <c r="Z94" s="67" t="s">
        <v>116</v>
      </c>
      <c r="AA94" s="67"/>
      <c r="AB94" s="68" t="e">
        <f t="shared" si="41"/>
        <v>#DIV/0!</v>
      </c>
      <c r="AC94" s="68" t="e">
        <f t="shared" si="42"/>
        <v>#DIV/0!</v>
      </c>
      <c r="AD94" s="67"/>
      <c r="AE94" s="67"/>
      <c r="AF94" s="67" t="s">
        <v>117</v>
      </c>
      <c r="AG94" s="67"/>
      <c r="AH94" s="68" t="e">
        <f t="shared" si="43"/>
        <v>#DIV/0!</v>
      </c>
      <c r="AI94" s="68" t="e">
        <f t="shared" si="44"/>
        <v>#DIV/0!</v>
      </c>
      <c r="AJ94" s="67"/>
      <c r="AK94" s="67"/>
      <c r="AL94" s="67" t="s">
        <v>118</v>
      </c>
      <c r="AM94" s="67"/>
      <c r="AN94" s="68" t="e">
        <f t="shared" si="45"/>
        <v>#DIV/0!</v>
      </c>
      <c r="AO94" s="68" t="e">
        <f t="shared" si="46"/>
        <v>#DIV/0!</v>
      </c>
      <c r="AP94" s="67"/>
      <c r="AQ94" s="67"/>
      <c r="AR94" s="67" t="s">
        <v>119</v>
      </c>
      <c r="AS94" s="67"/>
      <c r="AT94" s="68" t="e">
        <f t="shared" si="47"/>
        <v>#DIV/0!</v>
      </c>
      <c r="AU94" s="68" t="e">
        <f t="shared" si="48"/>
        <v>#DIV/0!</v>
      </c>
      <c r="AV94" s="67"/>
      <c r="AW94" s="67"/>
      <c r="AX94" s="67" t="s">
        <v>120</v>
      </c>
      <c r="AY94" s="67"/>
      <c r="AZ94" s="68" t="e">
        <f t="shared" si="49"/>
        <v>#DIV/0!</v>
      </c>
      <c r="BA94" s="68" t="e">
        <f t="shared" si="50"/>
        <v>#DIV/0!</v>
      </c>
      <c r="BB94" s="67"/>
      <c r="BC94" s="67"/>
      <c r="BD94" s="67" t="s">
        <v>121</v>
      </c>
      <c r="BE94" s="67"/>
      <c r="BF94" s="68" t="e">
        <f t="shared" si="51"/>
        <v>#DIV/0!</v>
      </c>
      <c r="BG94" s="68" t="e">
        <f t="shared" si="52"/>
        <v>#DIV/0!</v>
      </c>
      <c r="BH94" s="67"/>
      <c r="BI94" s="67"/>
      <c r="BJ94" s="67" t="s">
        <v>122</v>
      </c>
      <c r="BK94" s="67"/>
      <c r="BL94" s="68" t="e">
        <f t="shared" si="53"/>
        <v>#DIV/0!</v>
      </c>
      <c r="BM94" s="68" t="e">
        <f t="shared" si="54"/>
        <v>#DIV/0!</v>
      </c>
      <c r="BN94" s="67"/>
      <c r="BO94" s="67"/>
      <c r="BP94" s="67" t="s">
        <v>123</v>
      </c>
      <c r="BQ94" s="67"/>
      <c r="BR94" s="68" t="e">
        <f t="shared" si="55"/>
        <v>#DIV/0!</v>
      </c>
      <c r="BS94" s="68" t="e">
        <f t="shared" si="56"/>
        <v>#DIV/0!</v>
      </c>
      <c r="BT94" s="67"/>
      <c r="BU94" s="67"/>
      <c r="BV94" s="67" t="s">
        <v>124</v>
      </c>
      <c r="BW94" s="67"/>
      <c r="BX94" s="68" t="e">
        <f t="shared" si="57"/>
        <v>#DIV/0!</v>
      </c>
      <c r="BY94" s="68" t="e">
        <f t="shared" si="58"/>
        <v>#DIV/0!</v>
      </c>
      <c r="BZ94" s="67"/>
      <c r="CA94" s="67"/>
      <c r="CB94" s="67" t="s">
        <v>125</v>
      </c>
      <c r="CC94" s="67"/>
      <c r="CD94" s="68" t="e">
        <f t="shared" si="59"/>
        <v>#DIV/0!</v>
      </c>
      <c r="CE94" s="68" t="e">
        <f t="shared" si="60"/>
        <v>#DIV/0!</v>
      </c>
      <c r="CF94" s="67"/>
      <c r="CG94" s="67"/>
      <c r="CH94" s="67" t="s">
        <v>126</v>
      </c>
      <c r="CI94" s="67"/>
      <c r="CJ94" s="68" t="e">
        <f t="shared" si="61"/>
        <v>#DIV/0!</v>
      </c>
      <c r="CK94" s="68" t="e">
        <f t="shared" si="62"/>
        <v>#DIV/0!</v>
      </c>
      <c r="CL94" s="67"/>
      <c r="CM94" s="67"/>
      <c r="CN94" s="58">
        <f t="shared" si="63"/>
        <v>0</v>
      </c>
      <c r="CO94" s="58">
        <f t="shared" si="64"/>
        <v>0</v>
      </c>
      <c r="CP94" s="58">
        <f t="shared" si="65"/>
        <v>0</v>
      </c>
      <c r="CQ94" s="58">
        <f t="shared" si="66"/>
        <v>0</v>
      </c>
      <c r="CR94" s="58">
        <f t="shared" si="67"/>
        <v>0</v>
      </c>
      <c r="CS94" s="58">
        <f t="shared" si="68"/>
        <v>0</v>
      </c>
      <c r="CT94" s="58">
        <f t="shared" si="69"/>
        <v>0</v>
      </c>
      <c r="CU94" s="58">
        <f t="shared" si="70"/>
        <v>0</v>
      </c>
      <c r="CV94" s="58">
        <f t="shared" si="71"/>
        <v>0</v>
      </c>
      <c r="CW94" s="58">
        <f t="shared" si="72"/>
        <v>0</v>
      </c>
      <c r="CX94" s="58">
        <f t="shared" si="73"/>
        <v>0</v>
      </c>
      <c r="CY94" s="58">
        <f t="shared" si="74"/>
        <v>0</v>
      </c>
      <c r="CZ94" s="58">
        <f t="shared" si="75"/>
        <v>0</v>
      </c>
    </row>
    <row r="95" spans="1:104" ht="26" x14ac:dyDescent="0.35">
      <c r="A95" s="137" t="s">
        <v>499</v>
      </c>
      <c r="B95" s="279"/>
      <c r="C95" s="20" t="s">
        <v>762</v>
      </c>
      <c r="D95" s="22"/>
      <c r="E95" s="22"/>
      <c r="F95" s="22"/>
      <c r="G95" s="20">
        <f t="shared" si="38"/>
        <v>0</v>
      </c>
      <c r="H95" s="20"/>
      <c r="I95" s="20"/>
      <c r="J95" s="20"/>
      <c r="K95" s="20"/>
      <c r="L95" s="20"/>
      <c r="M95" s="20"/>
      <c r="N95" s="20"/>
      <c r="O95" s="20"/>
      <c r="P95" s="20"/>
      <c r="Q95" s="20"/>
      <c r="R95" s="20"/>
      <c r="S95" s="20"/>
      <c r="T95" s="67" t="s">
        <v>115</v>
      </c>
      <c r="U95" s="67"/>
      <c r="V95" s="68" t="e">
        <f t="shared" si="39"/>
        <v>#DIV/0!</v>
      </c>
      <c r="W95" s="68" t="e">
        <f t="shared" si="40"/>
        <v>#DIV/0!</v>
      </c>
      <c r="X95" s="67"/>
      <c r="Y95" s="67"/>
      <c r="Z95" s="67" t="s">
        <v>116</v>
      </c>
      <c r="AA95" s="67"/>
      <c r="AB95" s="68" t="e">
        <f t="shared" si="41"/>
        <v>#DIV/0!</v>
      </c>
      <c r="AC95" s="68" t="e">
        <f t="shared" si="42"/>
        <v>#DIV/0!</v>
      </c>
      <c r="AD95" s="67"/>
      <c r="AE95" s="67"/>
      <c r="AF95" s="67" t="s">
        <v>117</v>
      </c>
      <c r="AG95" s="67"/>
      <c r="AH95" s="68" t="e">
        <f t="shared" si="43"/>
        <v>#DIV/0!</v>
      </c>
      <c r="AI95" s="68" t="e">
        <f t="shared" si="44"/>
        <v>#DIV/0!</v>
      </c>
      <c r="AJ95" s="67"/>
      <c r="AK95" s="67"/>
      <c r="AL95" s="67" t="s">
        <v>118</v>
      </c>
      <c r="AM95" s="67"/>
      <c r="AN95" s="68" t="e">
        <f t="shared" si="45"/>
        <v>#DIV/0!</v>
      </c>
      <c r="AO95" s="68" t="e">
        <f t="shared" si="46"/>
        <v>#DIV/0!</v>
      </c>
      <c r="AP95" s="67"/>
      <c r="AQ95" s="67"/>
      <c r="AR95" s="67" t="s">
        <v>119</v>
      </c>
      <c r="AS95" s="67"/>
      <c r="AT95" s="68" t="e">
        <f t="shared" si="47"/>
        <v>#DIV/0!</v>
      </c>
      <c r="AU95" s="68" t="e">
        <f t="shared" si="48"/>
        <v>#DIV/0!</v>
      </c>
      <c r="AV95" s="67"/>
      <c r="AW95" s="67"/>
      <c r="AX95" s="67" t="s">
        <v>120</v>
      </c>
      <c r="AY95" s="67"/>
      <c r="AZ95" s="68" t="e">
        <f t="shared" si="49"/>
        <v>#DIV/0!</v>
      </c>
      <c r="BA95" s="68" t="e">
        <f t="shared" si="50"/>
        <v>#DIV/0!</v>
      </c>
      <c r="BB95" s="67"/>
      <c r="BC95" s="67"/>
      <c r="BD95" s="67" t="s">
        <v>121</v>
      </c>
      <c r="BE95" s="67"/>
      <c r="BF95" s="68" t="e">
        <f t="shared" si="51"/>
        <v>#DIV/0!</v>
      </c>
      <c r="BG95" s="68" t="e">
        <f t="shared" si="52"/>
        <v>#DIV/0!</v>
      </c>
      <c r="BH95" s="67"/>
      <c r="BI95" s="67"/>
      <c r="BJ95" s="67" t="s">
        <v>122</v>
      </c>
      <c r="BK95" s="67"/>
      <c r="BL95" s="68" t="e">
        <f t="shared" si="53"/>
        <v>#DIV/0!</v>
      </c>
      <c r="BM95" s="68" t="e">
        <f t="shared" si="54"/>
        <v>#DIV/0!</v>
      </c>
      <c r="BN95" s="67"/>
      <c r="BO95" s="67"/>
      <c r="BP95" s="67" t="s">
        <v>123</v>
      </c>
      <c r="BQ95" s="67"/>
      <c r="BR95" s="68" t="e">
        <f t="shared" si="55"/>
        <v>#DIV/0!</v>
      </c>
      <c r="BS95" s="68" t="e">
        <f t="shared" si="56"/>
        <v>#DIV/0!</v>
      </c>
      <c r="BT95" s="67"/>
      <c r="BU95" s="67"/>
      <c r="BV95" s="67" t="s">
        <v>124</v>
      </c>
      <c r="BW95" s="67"/>
      <c r="BX95" s="68" t="e">
        <f t="shared" si="57"/>
        <v>#DIV/0!</v>
      </c>
      <c r="BY95" s="68" t="e">
        <f t="shared" si="58"/>
        <v>#DIV/0!</v>
      </c>
      <c r="BZ95" s="67"/>
      <c r="CA95" s="67"/>
      <c r="CB95" s="67" t="s">
        <v>125</v>
      </c>
      <c r="CC95" s="67"/>
      <c r="CD95" s="68" t="e">
        <f t="shared" si="59"/>
        <v>#DIV/0!</v>
      </c>
      <c r="CE95" s="68" t="e">
        <f t="shared" si="60"/>
        <v>#DIV/0!</v>
      </c>
      <c r="CF95" s="67"/>
      <c r="CG95" s="67"/>
      <c r="CH95" s="67" t="s">
        <v>126</v>
      </c>
      <c r="CI95" s="67"/>
      <c r="CJ95" s="68" t="e">
        <f t="shared" si="61"/>
        <v>#DIV/0!</v>
      </c>
      <c r="CK95" s="68" t="e">
        <f t="shared" si="62"/>
        <v>#DIV/0!</v>
      </c>
      <c r="CL95" s="67"/>
      <c r="CM95" s="67"/>
      <c r="CN95" s="58">
        <f t="shared" si="63"/>
        <v>0</v>
      </c>
      <c r="CO95" s="58">
        <f t="shared" si="64"/>
        <v>0</v>
      </c>
      <c r="CP95" s="58">
        <f t="shared" si="65"/>
        <v>0</v>
      </c>
      <c r="CQ95" s="58">
        <f t="shared" si="66"/>
        <v>0</v>
      </c>
      <c r="CR95" s="58">
        <f t="shared" si="67"/>
        <v>0</v>
      </c>
      <c r="CS95" s="58">
        <f t="shared" si="68"/>
        <v>0</v>
      </c>
      <c r="CT95" s="58">
        <f t="shared" si="69"/>
        <v>0</v>
      </c>
      <c r="CU95" s="58">
        <f t="shared" si="70"/>
        <v>0</v>
      </c>
      <c r="CV95" s="58">
        <f t="shared" si="71"/>
        <v>0</v>
      </c>
      <c r="CW95" s="58">
        <f t="shared" si="72"/>
        <v>0</v>
      </c>
      <c r="CX95" s="58">
        <f t="shared" si="73"/>
        <v>0</v>
      </c>
      <c r="CY95" s="58">
        <f t="shared" si="74"/>
        <v>0</v>
      </c>
      <c r="CZ95" s="58">
        <f t="shared" si="75"/>
        <v>0</v>
      </c>
    </row>
    <row r="96" spans="1:104" ht="65" x14ac:dyDescent="0.35">
      <c r="A96" s="137" t="s">
        <v>499</v>
      </c>
      <c r="B96" s="277" t="s">
        <v>144</v>
      </c>
      <c r="C96" s="20" t="s">
        <v>763</v>
      </c>
      <c r="D96" s="22" t="s">
        <v>525</v>
      </c>
      <c r="E96" s="22" t="s">
        <v>528</v>
      </c>
      <c r="F96" s="22" t="s">
        <v>529</v>
      </c>
      <c r="G96" s="20">
        <f t="shared" si="38"/>
        <v>10</v>
      </c>
      <c r="H96" s="20"/>
      <c r="I96" s="20">
        <v>1</v>
      </c>
      <c r="J96" s="20">
        <v>1</v>
      </c>
      <c r="K96" s="20">
        <v>1</v>
      </c>
      <c r="L96" s="20">
        <v>1</v>
      </c>
      <c r="M96" s="20">
        <v>1</v>
      </c>
      <c r="N96" s="20">
        <v>1</v>
      </c>
      <c r="O96" s="20">
        <v>1</v>
      </c>
      <c r="P96" s="20">
        <v>1</v>
      </c>
      <c r="Q96" s="20">
        <v>1</v>
      </c>
      <c r="R96" s="20">
        <v>1</v>
      </c>
      <c r="S96" s="20"/>
      <c r="T96" s="67" t="s">
        <v>115</v>
      </c>
      <c r="U96" s="67"/>
      <c r="V96" s="68" t="e">
        <f t="shared" si="39"/>
        <v>#DIV/0!</v>
      </c>
      <c r="W96" s="68">
        <f t="shared" si="40"/>
        <v>0</v>
      </c>
      <c r="X96" s="67"/>
      <c r="Y96" s="67"/>
      <c r="Z96" s="67" t="s">
        <v>116</v>
      </c>
      <c r="AA96" s="67"/>
      <c r="AB96" s="68">
        <f t="shared" si="41"/>
        <v>0</v>
      </c>
      <c r="AC96" s="68">
        <f t="shared" si="42"/>
        <v>0</v>
      </c>
      <c r="AD96" s="67"/>
      <c r="AE96" s="67"/>
      <c r="AF96" s="67" t="s">
        <v>117</v>
      </c>
      <c r="AG96" s="67"/>
      <c r="AH96" s="68">
        <f t="shared" si="43"/>
        <v>0</v>
      </c>
      <c r="AI96" s="68">
        <f t="shared" si="44"/>
        <v>0</v>
      </c>
      <c r="AJ96" s="67"/>
      <c r="AK96" s="67"/>
      <c r="AL96" s="67" t="s">
        <v>118</v>
      </c>
      <c r="AM96" s="67"/>
      <c r="AN96" s="68">
        <f t="shared" si="45"/>
        <v>0</v>
      </c>
      <c r="AO96" s="68">
        <f t="shared" si="46"/>
        <v>0</v>
      </c>
      <c r="AP96" s="67"/>
      <c r="AQ96" s="67"/>
      <c r="AR96" s="67" t="s">
        <v>119</v>
      </c>
      <c r="AS96" s="67"/>
      <c r="AT96" s="68">
        <f t="shared" si="47"/>
        <v>0</v>
      </c>
      <c r="AU96" s="68">
        <f t="shared" si="48"/>
        <v>0</v>
      </c>
      <c r="AV96" s="67"/>
      <c r="AW96" s="67"/>
      <c r="AX96" s="67" t="s">
        <v>120</v>
      </c>
      <c r="AY96" s="67"/>
      <c r="AZ96" s="68">
        <f t="shared" si="49"/>
        <v>0</v>
      </c>
      <c r="BA96" s="68">
        <f t="shared" si="50"/>
        <v>0</v>
      </c>
      <c r="BB96" s="67"/>
      <c r="BC96" s="67"/>
      <c r="BD96" s="67" t="s">
        <v>121</v>
      </c>
      <c r="BE96" s="67"/>
      <c r="BF96" s="68">
        <f t="shared" si="51"/>
        <v>0</v>
      </c>
      <c r="BG96" s="68">
        <f t="shared" si="52"/>
        <v>0</v>
      </c>
      <c r="BH96" s="67"/>
      <c r="BI96" s="67"/>
      <c r="BJ96" s="67" t="s">
        <v>122</v>
      </c>
      <c r="BK96" s="67"/>
      <c r="BL96" s="68">
        <f t="shared" si="53"/>
        <v>0</v>
      </c>
      <c r="BM96" s="68">
        <f t="shared" si="54"/>
        <v>0</v>
      </c>
      <c r="BN96" s="67"/>
      <c r="BO96" s="67"/>
      <c r="BP96" s="67" t="s">
        <v>123</v>
      </c>
      <c r="BQ96" s="67"/>
      <c r="BR96" s="68">
        <f t="shared" si="55"/>
        <v>0</v>
      </c>
      <c r="BS96" s="68">
        <f t="shared" si="56"/>
        <v>0</v>
      </c>
      <c r="BT96" s="67"/>
      <c r="BU96" s="67"/>
      <c r="BV96" s="67" t="s">
        <v>124</v>
      </c>
      <c r="BW96" s="67"/>
      <c r="BX96" s="68">
        <f t="shared" si="57"/>
        <v>0</v>
      </c>
      <c r="BY96" s="68">
        <f t="shared" si="58"/>
        <v>0</v>
      </c>
      <c r="BZ96" s="67"/>
      <c r="CA96" s="67"/>
      <c r="CB96" s="67" t="s">
        <v>125</v>
      </c>
      <c r="CC96" s="67"/>
      <c r="CD96" s="68">
        <f t="shared" si="59"/>
        <v>0</v>
      </c>
      <c r="CE96" s="68">
        <f t="shared" si="60"/>
        <v>0</v>
      </c>
      <c r="CF96" s="67"/>
      <c r="CG96" s="67"/>
      <c r="CH96" s="67" t="s">
        <v>126</v>
      </c>
      <c r="CI96" s="67"/>
      <c r="CJ96" s="68" t="e">
        <f t="shared" si="61"/>
        <v>#DIV/0!</v>
      </c>
      <c r="CK96" s="68">
        <f t="shared" si="62"/>
        <v>0</v>
      </c>
      <c r="CL96" s="67"/>
      <c r="CM96" s="67"/>
      <c r="CN96" s="58">
        <f t="shared" si="63"/>
        <v>0</v>
      </c>
      <c r="CO96" s="58">
        <f t="shared" si="64"/>
        <v>0</v>
      </c>
      <c r="CP96" s="58">
        <f t="shared" si="65"/>
        <v>0</v>
      </c>
      <c r="CQ96" s="58">
        <f t="shared" si="66"/>
        <v>0</v>
      </c>
      <c r="CR96" s="58">
        <f t="shared" si="67"/>
        <v>0</v>
      </c>
      <c r="CS96" s="58">
        <f t="shared" si="68"/>
        <v>0</v>
      </c>
      <c r="CT96" s="58">
        <f t="shared" si="69"/>
        <v>0</v>
      </c>
      <c r="CU96" s="58">
        <f t="shared" si="70"/>
        <v>0</v>
      </c>
      <c r="CV96" s="58">
        <f t="shared" si="71"/>
        <v>0</v>
      </c>
      <c r="CW96" s="58">
        <f t="shared" si="72"/>
        <v>0</v>
      </c>
      <c r="CX96" s="58">
        <f t="shared" si="73"/>
        <v>0</v>
      </c>
      <c r="CY96" s="58">
        <f t="shared" si="74"/>
        <v>0</v>
      </c>
      <c r="CZ96" s="58">
        <f t="shared" si="75"/>
        <v>0</v>
      </c>
    </row>
    <row r="97" spans="1:104" ht="26" x14ac:dyDescent="0.35">
      <c r="A97" s="137" t="s">
        <v>499</v>
      </c>
      <c r="B97" s="278"/>
      <c r="C97" s="20" t="s">
        <v>764</v>
      </c>
      <c r="D97" s="22"/>
      <c r="E97" s="22"/>
      <c r="F97" s="22"/>
      <c r="G97" s="20">
        <f t="shared" si="38"/>
        <v>0</v>
      </c>
      <c r="H97" s="20"/>
      <c r="I97" s="20"/>
      <c r="J97" s="20"/>
      <c r="K97" s="20"/>
      <c r="L97" s="20"/>
      <c r="M97" s="20"/>
      <c r="N97" s="20"/>
      <c r="O97" s="20"/>
      <c r="P97" s="20"/>
      <c r="Q97" s="20"/>
      <c r="R97" s="20"/>
      <c r="S97" s="20"/>
      <c r="T97" s="67" t="s">
        <v>115</v>
      </c>
      <c r="U97" s="67"/>
      <c r="V97" s="68" t="e">
        <f t="shared" si="39"/>
        <v>#DIV/0!</v>
      </c>
      <c r="W97" s="68" t="e">
        <f t="shared" si="40"/>
        <v>#DIV/0!</v>
      </c>
      <c r="X97" s="67"/>
      <c r="Y97" s="67"/>
      <c r="Z97" s="67" t="s">
        <v>116</v>
      </c>
      <c r="AA97" s="67"/>
      <c r="AB97" s="68" t="e">
        <f t="shared" si="41"/>
        <v>#DIV/0!</v>
      </c>
      <c r="AC97" s="68" t="e">
        <f t="shared" si="42"/>
        <v>#DIV/0!</v>
      </c>
      <c r="AD97" s="67"/>
      <c r="AE97" s="67"/>
      <c r="AF97" s="67" t="s">
        <v>117</v>
      </c>
      <c r="AG97" s="67"/>
      <c r="AH97" s="68" t="e">
        <f t="shared" si="43"/>
        <v>#DIV/0!</v>
      </c>
      <c r="AI97" s="68" t="e">
        <f t="shared" si="44"/>
        <v>#DIV/0!</v>
      </c>
      <c r="AJ97" s="67"/>
      <c r="AK97" s="67"/>
      <c r="AL97" s="67" t="s">
        <v>118</v>
      </c>
      <c r="AM97" s="67"/>
      <c r="AN97" s="68" t="e">
        <f t="shared" si="45"/>
        <v>#DIV/0!</v>
      </c>
      <c r="AO97" s="68" t="e">
        <f t="shared" si="46"/>
        <v>#DIV/0!</v>
      </c>
      <c r="AP97" s="67"/>
      <c r="AQ97" s="67"/>
      <c r="AR97" s="67" t="s">
        <v>119</v>
      </c>
      <c r="AS97" s="67"/>
      <c r="AT97" s="68" t="e">
        <f t="shared" si="47"/>
        <v>#DIV/0!</v>
      </c>
      <c r="AU97" s="68" t="e">
        <f t="shared" si="48"/>
        <v>#DIV/0!</v>
      </c>
      <c r="AV97" s="67"/>
      <c r="AW97" s="67"/>
      <c r="AX97" s="67" t="s">
        <v>120</v>
      </c>
      <c r="AY97" s="67"/>
      <c r="AZ97" s="68" t="e">
        <f t="shared" si="49"/>
        <v>#DIV/0!</v>
      </c>
      <c r="BA97" s="68" t="e">
        <f t="shared" si="50"/>
        <v>#DIV/0!</v>
      </c>
      <c r="BB97" s="67"/>
      <c r="BC97" s="67"/>
      <c r="BD97" s="67" t="s">
        <v>121</v>
      </c>
      <c r="BE97" s="67"/>
      <c r="BF97" s="68" t="e">
        <f t="shared" si="51"/>
        <v>#DIV/0!</v>
      </c>
      <c r="BG97" s="68" t="e">
        <f t="shared" si="52"/>
        <v>#DIV/0!</v>
      </c>
      <c r="BH97" s="67"/>
      <c r="BI97" s="67"/>
      <c r="BJ97" s="67" t="s">
        <v>122</v>
      </c>
      <c r="BK97" s="67"/>
      <c r="BL97" s="68" t="e">
        <f t="shared" si="53"/>
        <v>#DIV/0!</v>
      </c>
      <c r="BM97" s="68" t="e">
        <f t="shared" si="54"/>
        <v>#DIV/0!</v>
      </c>
      <c r="BN97" s="67"/>
      <c r="BO97" s="67"/>
      <c r="BP97" s="67" t="s">
        <v>123</v>
      </c>
      <c r="BQ97" s="67"/>
      <c r="BR97" s="68" t="e">
        <f t="shared" si="55"/>
        <v>#DIV/0!</v>
      </c>
      <c r="BS97" s="68" t="e">
        <f t="shared" si="56"/>
        <v>#DIV/0!</v>
      </c>
      <c r="BT97" s="67"/>
      <c r="BU97" s="67"/>
      <c r="BV97" s="67" t="s">
        <v>124</v>
      </c>
      <c r="BW97" s="67"/>
      <c r="BX97" s="68" t="e">
        <f t="shared" si="57"/>
        <v>#DIV/0!</v>
      </c>
      <c r="BY97" s="68" t="e">
        <f t="shared" si="58"/>
        <v>#DIV/0!</v>
      </c>
      <c r="BZ97" s="67"/>
      <c r="CA97" s="67"/>
      <c r="CB97" s="67" t="s">
        <v>125</v>
      </c>
      <c r="CC97" s="67"/>
      <c r="CD97" s="68" t="e">
        <f t="shared" si="59"/>
        <v>#DIV/0!</v>
      </c>
      <c r="CE97" s="68" t="e">
        <f t="shared" si="60"/>
        <v>#DIV/0!</v>
      </c>
      <c r="CF97" s="67"/>
      <c r="CG97" s="67"/>
      <c r="CH97" s="67" t="s">
        <v>126</v>
      </c>
      <c r="CI97" s="67"/>
      <c r="CJ97" s="68" t="e">
        <f t="shared" si="61"/>
        <v>#DIV/0!</v>
      </c>
      <c r="CK97" s="68" t="e">
        <f t="shared" si="62"/>
        <v>#DIV/0!</v>
      </c>
      <c r="CL97" s="67"/>
      <c r="CM97" s="67"/>
      <c r="CN97" s="58">
        <f t="shared" si="63"/>
        <v>0</v>
      </c>
      <c r="CO97" s="58">
        <f t="shared" si="64"/>
        <v>0</v>
      </c>
      <c r="CP97" s="58">
        <f t="shared" si="65"/>
        <v>0</v>
      </c>
      <c r="CQ97" s="58">
        <f t="shared" si="66"/>
        <v>0</v>
      </c>
      <c r="CR97" s="58">
        <f t="shared" si="67"/>
        <v>0</v>
      </c>
      <c r="CS97" s="58">
        <f t="shared" si="68"/>
        <v>0</v>
      </c>
      <c r="CT97" s="58">
        <f t="shared" si="69"/>
        <v>0</v>
      </c>
      <c r="CU97" s="58">
        <f t="shared" si="70"/>
        <v>0</v>
      </c>
      <c r="CV97" s="58">
        <f t="shared" si="71"/>
        <v>0</v>
      </c>
      <c r="CW97" s="58">
        <f t="shared" si="72"/>
        <v>0</v>
      </c>
      <c r="CX97" s="58">
        <f t="shared" si="73"/>
        <v>0</v>
      </c>
      <c r="CY97" s="58">
        <f t="shared" si="74"/>
        <v>0</v>
      </c>
      <c r="CZ97" s="58">
        <f t="shared" si="75"/>
        <v>0</v>
      </c>
    </row>
    <row r="98" spans="1:104" ht="26" x14ac:dyDescent="0.35">
      <c r="A98" s="137" t="s">
        <v>499</v>
      </c>
      <c r="B98" s="278"/>
      <c r="C98" s="20" t="s">
        <v>765</v>
      </c>
      <c r="D98" s="22"/>
      <c r="E98" s="22"/>
      <c r="F98" s="22"/>
      <c r="G98" s="20">
        <f t="shared" si="38"/>
        <v>0</v>
      </c>
      <c r="H98" s="20"/>
      <c r="I98" s="20"/>
      <c r="J98" s="20"/>
      <c r="K98" s="20"/>
      <c r="L98" s="20"/>
      <c r="M98" s="20"/>
      <c r="N98" s="20"/>
      <c r="O98" s="20"/>
      <c r="P98" s="20"/>
      <c r="Q98" s="20"/>
      <c r="R98" s="20"/>
      <c r="S98" s="20"/>
      <c r="T98" s="67" t="s">
        <v>115</v>
      </c>
      <c r="U98" s="67"/>
      <c r="V98" s="68" t="e">
        <f t="shared" si="39"/>
        <v>#DIV/0!</v>
      </c>
      <c r="W98" s="68" t="e">
        <f t="shared" si="40"/>
        <v>#DIV/0!</v>
      </c>
      <c r="X98" s="67"/>
      <c r="Y98" s="67"/>
      <c r="Z98" s="67" t="s">
        <v>116</v>
      </c>
      <c r="AA98" s="67"/>
      <c r="AB98" s="68" t="e">
        <f t="shared" si="41"/>
        <v>#DIV/0!</v>
      </c>
      <c r="AC98" s="68" t="e">
        <f t="shared" si="42"/>
        <v>#DIV/0!</v>
      </c>
      <c r="AD98" s="67"/>
      <c r="AE98" s="67"/>
      <c r="AF98" s="67" t="s">
        <v>117</v>
      </c>
      <c r="AG98" s="67"/>
      <c r="AH98" s="68" t="e">
        <f t="shared" si="43"/>
        <v>#DIV/0!</v>
      </c>
      <c r="AI98" s="68" t="e">
        <f t="shared" si="44"/>
        <v>#DIV/0!</v>
      </c>
      <c r="AJ98" s="67"/>
      <c r="AK98" s="67"/>
      <c r="AL98" s="67" t="s">
        <v>118</v>
      </c>
      <c r="AM98" s="67"/>
      <c r="AN98" s="68" t="e">
        <f t="shared" si="45"/>
        <v>#DIV/0!</v>
      </c>
      <c r="AO98" s="68" t="e">
        <f t="shared" si="46"/>
        <v>#DIV/0!</v>
      </c>
      <c r="AP98" s="67"/>
      <c r="AQ98" s="67"/>
      <c r="AR98" s="67" t="s">
        <v>119</v>
      </c>
      <c r="AS98" s="67"/>
      <c r="AT98" s="68" t="e">
        <f t="shared" si="47"/>
        <v>#DIV/0!</v>
      </c>
      <c r="AU98" s="68" t="e">
        <f t="shared" si="48"/>
        <v>#DIV/0!</v>
      </c>
      <c r="AV98" s="67"/>
      <c r="AW98" s="67"/>
      <c r="AX98" s="67" t="s">
        <v>120</v>
      </c>
      <c r="AY98" s="67"/>
      <c r="AZ98" s="68" t="e">
        <f t="shared" si="49"/>
        <v>#DIV/0!</v>
      </c>
      <c r="BA98" s="68" t="e">
        <f t="shared" si="50"/>
        <v>#DIV/0!</v>
      </c>
      <c r="BB98" s="67"/>
      <c r="BC98" s="67"/>
      <c r="BD98" s="67" t="s">
        <v>121</v>
      </c>
      <c r="BE98" s="67"/>
      <c r="BF98" s="68" t="e">
        <f t="shared" si="51"/>
        <v>#DIV/0!</v>
      </c>
      <c r="BG98" s="68" t="e">
        <f t="shared" si="52"/>
        <v>#DIV/0!</v>
      </c>
      <c r="BH98" s="67"/>
      <c r="BI98" s="67"/>
      <c r="BJ98" s="67" t="s">
        <v>122</v>
      </c>
      <c r="BK98" s="67"/>
      <c r="BL98" s="68" t="e">
        <f t="shared" si="53"/>
        <v>#DIV/0!</v>
      </c>
      <c r="BM98" s="68" t="e">
        <f t="shared" si="54"/>
        <v>#DIV/0!</v>
      </c>
      <c r="BN98" s="67"/>
      <c r="BO98" s="67"/>
      <c r="BP98" s="67" t="s">
        <v>123</v>
      </c>
      <c r="BQ98" s="67"/>
      <c r="BR98" s="68" t="e">
        <f t="shared" si="55"/>
        <v>#DIV/0!</v>
      </c>
      <c r="BS98" s="68" t="e">
        <f t="shared" si="56"/>
        <v>#DIV/0!</v>
      </c>
      <c r="BT98" s="67"/>
      <c r="BU98" s="67"/>
      <c r="BV98" s="67" t="s">
        <v>124</v>
      </c>
      <c r="BW98" s="67"/>
      <c r="BX98" s="68" t="e">
        <f t="shared" si="57"/>
        <v>#DIV/0!</v>
      </c>
      <c r="BY98" s="68" t="e">
        <f t="shared" si="58"/>
        <v>#DIV/0!</v>
      </c>
      <c r="BZ98" s="67"/>
      <c r="CA98" s="67"/>
      <c r="CB98" s="67" t="s">
        <v>125</v>
      </c>
      <c r="CC98" s="67"/>
      <c r="CD98" s="68" t="e">
        <f t="shared" si="59"/>
        <v>#DIV/0!</v>
      </c>
      <c r="CE98" s="68" t="e">
        <f t="shared" si="60"/>
        <v>#DIV/0!</v>
      </c>
      <c r="CF98" s="67"/>
      <c r="CG98" s="67"/>
      <c r="CH98" s="67" t="s">
        <v>126</v>
      </c>
      <c r="CI98" s="67"/>
      <c r="CJ98" s="68" t="e">
        <f t="shared" si="61"/>
        <v>#DIV/0!</v>
      </c>
      <c r="CK98" s="68" t="e">
        <f t="shared" si="62"/>
        <v>#DIV/0!</v>
      </c>
      <c r="CL98" s="67"/>
      <c r="CM98" s="67"/>
      <c r="CN98" s="58">
        <f t="shared" si="63"/>
        <v>0</v>
      </c>
      <c r="CO98" s="58">
        <f t="shared" si="64"/>
        <v>0</v>
      </c>
      <c r="CP98" s="58">
        <f t="shared" si="65"/>
        <v>0</v>
      </c>
      <c r="CQ98" s="58">
        <f t="shared" si="66"/>
        <v>0</v>
      </c>
      <c r="CR98" s="58">
        <f t="shared" si="67"/>
        <v>0</v>
      </c>
      <c r="CS98" s="58">
        <f t="shared" si="68"/>
        <v>0</v>
      </c>
      <c r="CT98" s="58">
        <f t="shared" si="69"/>
        <v>0</v>
      </c>
      <c r="CU98" s="58">
        <f t="shared" si="70"/>
        <v>0</v>
      </c>
      <c r="CV98" s="58">
        <f t="shared" si="71"/>
        <v>0</v>
      </c>
      <c r="CW98" s="58">
        <f t="shared" si="72"/>
        <v>0</v>
      </c>
      <c r="CX98" s="58">
        <f t="shared" si="73"/>
        <v>0</v>
      </c>
      <c r="CY98" s="58">
        <f t="shared" si="74"/>
        <v>0</v>
      </c>
      <c r="CZ98" s="58">
        <f t="shared" si="75"/>
        <v>0</v>
      </c>
    </row>
    <row r="99" spans="1:104" ht="26" x14ac:dyDescent="0.35">
      <c r="A99" s="137" t="s">
        <v>499</v>
      </c>
      <c r="B99" s="279"/>
      <c r="C99" s="20" t="s">
        <v>766</v>
      </c>
      <c r="D99" s="22"/>
      <c r="E99" s="22"/>
      <c r="F99" s="22"/>
      <c r="G99" s="20">
        <f t="shared" si="38"/>
        <v>0</v>
      </c>
      <c r="H99" s="20"/>
      <c r="I99" s="20"/>
      <c r="J99" s="20"/>
      <c r="K99" s="20"/>
      <c r="L99" s="20"/>
      <c r="M99" s="20"/>
      <c r="N99" s="20"/>
      <c r="O99" s="20"/>
      <c r="P99" s="20"/>
      <c r="Q99" s="20"/>
      <c r="R99" s="20"/>
      <c r="S99" s="20"/>
      <c r="T99" s="67" t="s">
        <v>115</v>
      </c>
      <c r="U99" s="67"/>
      <c r="V99" s="68" t="e">
        <f t="shared" si="39"/>
        <v>#DIV/0!</v>
      </c>
      <c r="W99" s="68" t="e">
        <f t="shared" si="40"/>
        <v>#DIV/0!</v>
      </c>
      <c r="X99" s="67"/>
      <c r="Y99" s="67"/>
      <c r="Z99" s="67" t="s">
        <v>116</v>
      </c>
      <c r="AA99" s="67"/>
      <c r="AB99" s="68" t="e">
        <f t="shared" si="41"/>
        <v>#DIV/0!</v>
      </c>
      <c r="AC99" s="68" t="e">
        <f t="shared" si="42"/>
        <v>#DIV/0!</v>
      </c>
      <c r="AD99" s="67"/>
      <c r="AE99" s="67"/>
      <c r="AF99" s="67" t="s">
        <v>117</v>
      </c>
      <c r="AG99" s="67"/>
      <c r="AH99" s="68" t="e">
        <f t="shared" si="43"/>
        <v>#DIV/0!</v>
      </c>
      <c r="AI99" s="68" t="e">
        <f t="shared" si="44"/>
        <v>#DIV/0!</v>
      </c>
      <c r="AJ99" s="67"/>
      <c r="AK99" s="67"/>
      <c r="AL99" s="67" t="s">
        <v>118</v>
      </c>
      <c r="AM99" s="67"/>
      <c r="AN99" s="68" t="e">
        <f t="shared" si="45"/>
        <v>#DIV/0!</v>
      </c>
      <c r="AO99" s="68" t="e">
        <f t="shared" si="46"/>
        <v>#DIV/0!</v>
      </c>
      <c r="AP99" s="67"/>
      <c r="AQ99" s="67"/>
      <c r="AR99" s="67" t="s">
        <v>119</v>
      </c>
      <c r="AS99" s="67"/>
      <c r="AT99" s="68" t="e">
        <f t="shared" si="47"/>
        <v>#DIV/0!</v>
      </c>
      <c r="AU99" s="68" t="e">
        <f t="shared" si="48"/>
        <v>#DIV/0!</v>
      </c>
      <c r="AV99" s="67"/>
      <c r="AW99" s="67"/>
      <c r="AX99" s="67" t="s">
        <v>120</v>
      </c>
      <c r="AY99" s="67"/>
      <c r="AZ99" s="68" t="e">
        <f t="shared" si="49"/>
        <v>#DIV/0!</v>
      </c>
      <c r="BA99" s="68" t="e">
        <f t="shared" si="50"/>
        <v>#DIV/0!</v>
      </c>
      <c r="BB99" s="67"/>
      <c r="BC99" s="67"/>
      <c r="BD99" s="67" t="s">
        <v>121</v>
      </c>
      <c r="BE99" s="67"/>
      <c r="BF99" s="68" t="e">
        <f t="shared" si="51"/>
        <v>#DIV/0!</v>
      </c>
      <c r="BG99" s="68" t="e">
        <f t="shared" si="52"/>
        <v>#DIV/0!</v>
      </c>
      <c r="BH99" s="67"/>
      <c r="BI99" s="67"/>
      <c r="BJ99" s="67" t="s">
        <v>122</v>
      </c>
      <c r="BK99" s="67"/>
      <c r="BL99" s="68" t="e">
        <f t="shared" si="53"/>
        <v>#DIV/0!</v>
      </c>
      <c r="BM99" s="68" t="e">
        <f t="shared" si="54"/>
        <v>#DIV/0!</v>
      </c>
      <c r="BN99" s="67"/>
      <c r="BO99" s="67"/>
      <c r="BP99" s="67" t="s">
        <v>123</v>
      </c>
      <c r="BQ99" s="67"/>
      <c r="BR99" s="68" t="e">
        <f t="shared" si="55"/>
        <v>#DIV/0!</v>
      </c>
      <c r="BS99" s="68" t="e">
        <f t="shared" si="56"/>
        <v>#DIV/0!</v>
      </c>
      <c r="BT99" s="67"/>
      <c r="BU99" s="67"/>
      <c r="BV99" s="67" t="s">
        <v>124</v>
      </c>
      <c r="BW99" s="67"/>
      <c r="BX99" s="68" t="e">
        <f t="shared" si="57"/>
        <v>#DIV/0!</v>
      </c>
      <c r="BY99" s="68" t="e">
        <f t="shared" si="58"/>
        <v>#DIV/0!</v>
      </c>
      <c r="BZ99" s="67"/>
      <c r="CA99" s="67"/>
      <c r="CB99" s="67" t="s">
        <v>125</v>
      </c>
      <c r="CC99" s="67"/>
      <c r="CD99" s="68" t="e">
        <f t="shared" si="59"/>
        <v>#DIV/0!</v>
      </c>
      <c r="CE99" s="68" t="e">
        <f t="shared" si="60"/>
        <v>#DIV/0!</v>
      </c>
      <c r="CF99" s="67"/>
      <c r="CG99" s="67"/>
      <c r="CH99" s="67" t="s">
        <v>126</v>
      </c>
      <c r="CI99" s="67"/>
      <c r="CJ99" s="68" t="e">
        <f t="shared" si="61"/>
        <v>#DIV/0!</v>
      </c>
      <c r="CK99" s="68" t="e">
        <f t="shared" si="62"/>
        <v>#DIV/0!</v>
      </c>
      <c r="CL99" s="67"/>
      <c r="CM99" s="67"/>
      <c r="CN99" s="58">
        <f t="shared" si="63"/>
        <v>0</v>
      </c>
      <c r="CO99" s="58">
        <f t="shared" si="64"/>
        <v>0</v>
      </c>
      <c r="CP99" s="58">
        <f t="shared" si="65"/>
        <v>0</v>
      </c>
      <c r="CQ99" s="58">
        <f t="shared" si="66"/>
        <v>0</v>
      </c>
      <c r="CR99" s="58">
        <f t="shared" si="67"/>
        <v>0</v>
      </c>
      <c r="CS99" s="58">
        <f t="shared" si="68"/>
        <v>0</v>
      </c>
      <c r="CT99" s="58">
        <f t="shared" si="69"/>
        <v>0</v>
      </c>
      <c r="CU99" s="58">
        <f t="shared" si="70"/>
        <v>0</v>
      </c>
      <c r="CV99" s="58">
        <f t="shared" si="71"/>
        <v>0</v>
      </c>
      <c r="CW99" s="58">
        <f t="shared" si="72"/>
        <v>0</v>
      </c>
      <c r="CX99" s="58">
        <f t="shared" si="73"/>
        <v>0</v>
      </c>
      <c r="CY99" s="58">
        <f t="shared" si="74"/>
        <v>0</v>
      </c>
      <c r="CZ99" s="58">
        <f t="shared" si="75"/>
        <v>0</v>
      </c>
    </row>
    <row r="100" spans="1:104" ht="130" x14ac:dyDescent="0.35">
      <c r="A100" s="137" t="s">
        <v>499</v>
      </c>
      <c r="B100" s="277" t="s">
        <v>144</v>
      </c>
      <c r="C100" s="20" t="s">
        <v>767</v>
      </c>
      <c r="D100" s="22" t="s">
        <v>500</v>
      </c>
      <c r="E100" s="22" t="s">
        <v>531</v>
      </c>
      <c r="F100" s="22" t="s">
        <v>532</v>
      </c>
      <c r="G100" s="20">
        <f t="shared" si="38"/>
        <v>2</v>
      </c>
      <c r="H100" s="20"/>
      <c r="I100" s="20"/>
      <c r="J100" s="20"/>
      <c r="K100" s="20"/>
      <c r="L100" s="20"/>
      <c r="M100" s="20"/>
      <c r="N100" s="20"/>
      <c r="O100" s="20">
        <v>1</v>
      </c>
      <c r="P100" s="20"/>
      <c r="Q100" s="20"/>
      <c r="R100" s="20">
        <v>1</v>
      </c>
      <c r="S100" s="20"/>
      <c r="T100" s="67" t="s">
        <v>115</v>
      </c>
      <c r="U100" s="67"/>
      <c r="V100" s="68" t="e">
        <f t="shared" si="39"/>
        <v>#DIV/0!</v>
      </c>
      <c r="W100" s="68">
        <f t="shared" si="40"/>
        <v>0</v>
      </c>
      <c r="X100" s="67"/>
      <c r="Y100" s="67"/>
      <c r="Z100" s="67" t="s">
        <v>116</v>
      </c>
      <c r="AA100" s="67"/>
      <c r="AB100" s="68" t="e">
        <f t="shared" si="41"/>
        <v>#DIV/0!</v>
      </c>
      <c r="AC100" s="68">
        <f t="shared" si="42"/>
        <v>0</v>
      </c>
      <c r="AD100" s="67"/>
      <c r="AE100" s="67"/>
      <c r="AF100" s="67" t="s">
        <v>117</v>
      </c>
      <c r="AG100" s="67"/>
      <c r="AH100" s="68" t="e">
        <f t="shared" si="43"/>
        <v>#DIV/0!</v>
      </c>
      <c r="AI100" s="68">
        <f t="shared" si="44"/>
        <v>0</v>
      </c>
      <c r="AJ100" s="67"/>
      <c r="AK100" s="67"/>
      <c r="AL100" s="67" t="s">
        <v>118</v>
      </c>
      <c r="AM100" s="67"/>
      <c r="AN100" s="68" t="e">
        <f t="shared" si="45"/>
        <v>#DIV/0!</v>
      </c>
      <c r="AO100" s="68">
        <f t="shared" si="46"/>
        <v>0</v>
      </c>
      <c r="AP100" s="67"/>
      <c r="AQ100" s="67"/>
      <c r="AR100" s="67" t="s">
        <v>119</v>
      </c>
      <c r="AS100" s="67"/>
      <c r="AT100" s="68" t="e">
        <f t="shared" si="47"/>
        <v>#DIV/0!</v>
      </c>
      <c r="AU100" s="68">
        <f t="shared" si="48"/>
        <v>0</v>
      </c>
      <c r="AV100" s="67"/>
      <c r="AW100" s="67"/>
      <c r="AX100" s="67" t="s">
        <v>120</v>
      </c>
      <c r="AY100" s="67"/>
      <c r="AZ100" s="68" t="e">
        <f t="shared" si="49"/>
        <v>#DIV/0!</v>
      </c>
      <c r="BA100" s="68">
        <f t="shared" si="50"/>
        <v>0</v>
      </c>
      <c r="BB100" s="67"/>
      <c r="BC100" s="67"/>
      <c r="BD100" s="67" t="s">
        <v>121</v>
      </c>
      <c r="BE100" s="67"/>
      <c r="BF100" s="68" t="e">
        <f t="shared" si="51"/>
        <v>#DIV/0!</v>
      </c>
      <c r="BG100" s="68">
        <f t="shared" si="52"/>
        <v>0</v>
      </c>
      <c r="BH100" s="67"/>
      <c r="BI100" s="67"/>
      <c r="BJ100" s="67" t="s">
        <v>122</v>
      </c>
      <c r="BK100" s="67"/>
      <c r="BL100" s="68">
        <f t="shared" si="53"/>
        <v>0</v>
      </c>
      <c r="BM100" s="68">
        <f t="shared" si="54"/>
        <v>0</v>
      </c>
      <c r="BN100" s="67"/>
      <c r="BO100" s="67"/>
      <c r="BP100" s="67" t="s">
        <v>123</v>
      </c>
      <c r="BQ100" s="67"/>
      <c r="BR100" s="68" t="e">
        <f t="shared" si="55"/>
        <v>#DIV/0!</v>
      </c>
      <c r="BS100" s="68">
        <f t="shared" si="56"/>
        <v>0</v>
      </c>
      <c r="BT100" s="67"/>
      <c r="BU100" s="67"/>
      <c r="BV100" s="67" t="s">
        <v>124</v>
      </c>
      <c r="BW100" s="67"/>
      <c r="BX100" s="68" t="e">
        <f t="shared" si="57"/>
        <v>#DIV/0!</v>
      </c>
      <c r="BY100" s="68">
        <f t="shared" si="58"/>
        <v>0</v>
      </c>
      <c r="BZ100" s="67"/>
      <c r="CA100" s="67"/>
      <c r="CB100" s="67" t="s">
        <v>125</v>
      </c>
      <c r="CC100" s="67"/>
      <c r="CD100" s="68">
        <f t="shared" si="59"/>
        <v>0</v>
      </c>
      <c r="CE100" s="68">
        <f t="shared" si="60"/>
        <v>0</v>
      </c>
      <c r="CF100" s="67"/>
      <c r="CG100" s="67"/>
      <c r="CH100" s="67" t="s">
        <v>126</v>
      </c>
      <c r="CI100" s="67"/>
      <c r="CJ100" s="68" t="e">
        <f t="shared" si="61"/>
        <v>#DIV/0!</v>
      </c>
      <c r="CK100" s="68">
        <f t="shared" si="62"/>
        <v>0</v>
      </c>
      <c r="CL100" s="67"/>
      <c r="CM100" s="67"/>
      <c r="CN100" s="58">
        <f t="shared" si="63"/>
        <v>0</v>
      </c>
      <c r="CO100" s="58">
        <f t="shared" si="64"/>
        <v>0</v>
      </c>
      <c r="CP100" s="58">
        <f t="shared" si="65"/>
        <v>0</v>
      </c>
      <c r="CQ100" s="58">
        <f t="shared" si="66"/>
        <v>0</v>
      </c>
      <c r="CR100" s="58">
        <f t="shared" si="67"/>
        <v>0</v>
      </c>
      <c r="CS100" s="58">
        <f t="shared" si="68"/>
        <v>0</v>
      </c>
      <c r="CT100" s="58">
        <f t="shared" si="69"/>
        <v>0</v>
      </c>
      <c r="CU100" s="58">
        <f t="shared" si="70"/>
        <v>0</v>
      </c>
      <c r="CV100" s="58">
        <f t="shared" si="71"/>
        <v>0</v>
      </c>
      <c r="CW100" s="58">
        <f t="shared" si="72"/>
        <v>0</v>
      </c>
      <c r="CX100" s="58">
        <f t="shared" si="73"/>
        <v>0</v>
      </c>
      <c r="CY100" s="58">
        <f t="shared" si="74"/>
        <v>0</v>
      </c>
      <c r="CZ100" s="58">
        <f t="shared" si="75"/>
        <v>0</v>
      </c>
    </row>
    <row r="101" spans="1:104" ht="26" x14ac:dyDescent="0.35">
      <c r="A101" s="137" t="s">
        <v>499</v>
      </c>
      <c r="B101" s="278"/>
      <c r="C101" s="20" t="s">
        <v>768</v>
      </c>
      <c r="D101" s="22"/>
      <c r="E101" s="22"/>
      <c r="F101" s="22"/>
      <c r="G101" s="20">
        <f t="shared" si="38"/>
        <v>0</v>
      </c>
      <c r="H101" s="20"/>
      <c r="I101" s="20"/>
      <c r="J101" s="20"/>
      <c r="K101" s="20"/>
      <c r="L101" s="20"/>
      <c r="M101" s="20"/>
      <c r="N101" s="20"/>
      <c r="O101" s="20"/>
      <c r="P101" s="20"/>
      <c r="Q101" s="20"/>
      <c r="R101" s="20"/>
      <c r="S101" s="20"/>
      <c r="T101" s="67" t="s">
        <v>115</v>
      </c>
      <c r="U101" s="67"/>
      <c r="V101" s="68" t="e">
        <f t="shared" si="39"/>
        <v>#DIV/0!</v>
      </c>
      <c r="W101" s="68" t="e">
        <f t="shared" si="40"/>
        <v>#DIV/0!</v>
      </c>
      <c r="X101" s="67"/>
      <c r="Y101" s="67"/>
      <c r="Z101" s="67" t="s">
        <v>116</v>
      </c>
      <c r="AA101" s="67"/>
      <c r="AB101" s="68" t="e">
        <f t="shared" si="41"/>
        <v>#DIV/0!</v>
      </c>
      <c r="AC101" s="68" t="e">
        <f t="shared" si="42"/>
        <v>#DIV/0!</v>
      </c>
      <c r="AD101" s="67"/>
      <c r="AE101" s="67"/>
      <c r="AF101" s="67" t="s">
        <v>117</v>
      </c>
      <c r="AG101" s="67"/>
      <c r="AH101" s="68" t="e">
        <f t="shared" si="43"/>
        <v>#DIV/0!</v>
      </c>
      <c r="AI101" s="68" t="e">
        <f t="shared" si="44"/>
        <v>#DIV/0!</v>
      </c>
      <c r="AJ101" s="67"/>
      <c r="AK101" s="67"/>
      <c r="AL101" s="67" t="s">
        <v>118</v>
      </c>
      <c r="AM101" s="67"/>
      <c r="AN101" s="68" t="e">
        <f t="shared" si="45"/>
        <v>#DIV/0!</v>
      </c>
      <c r="AO101" s="68" t="e">
        <f t="shared" si="46"/>
        <v>#DIV/0!</v>
      </c>
      <c r="AP101" s="67"/>
      <c r="AQ101" s="67"/>
      <c r="AR101" s="67" t="s">
        <v>119</v>
      </c>
      <c r="AS101" s="67"/>
      <c r="AT101" s="68" t="e">
        <f t="shared" si="47"/>
        <v>#DIV/0!</v>
      </c>
      <c r="AU101" s="68" t="e">
        <f t="shared" si="48"/>
        <v>#DIV/0!</v>
      </c>
      <c r="AV101" s="67"/>
      <c r="AW101" s="67"/>
      <c r="AX101" s="67" t="s">
        <v>120</v>
      </c>
      <c r="AY101" s="67"/>
      <c r="AZ101" s="68" t="e">
        <f t="shared" si="49"/>
        <v>#DIV/0!</v>
      </c>
      <c r="BA101" s="68" t="e">
        <f t="shared" si="50"/>
        <v>#DIV/0!</v>
      </c>
      <c r="BB101" s="67"/>
      <c r="BC101" s="67"/>
      <c r="BD101" s="67" t="s">
        <v>121</v>
      </c>
      <c r="BE101" s="67"/>
      <c r="BF101" s="68" t="e">
        <f t="shared" si="51"/>
        <v>#DIV/0!</v>
      </c>
      <c r="BG101" s="68" t="e">
        <f t="shared" si="52"/>
        <v>#DIV/0!</v>
      </c>
      <c r="BH101" s="67"/>
      <c r="BI101" s="67"/>
      <c r="BJ101" s="67" t="s">
        <v>122</v>
      </c>
      <c r="BK101" s="67"/>
      <c r="BL101" s="68" t="e">
        <f t="shared" si="53"/>
        <v>#DIV/0!</v>
      </c>
      <c r="BM101" s="68" t="e">
        <f t="shared" si="54"/>
        <v>#DIV/0!</v>
      </c>
      <c r="BN101" s="67"/>
      <c r="BO101" s="67"/>
      <c r="BP101" s="67" t="s">
        <v>123</v>
      </c>
      <c r="BQ101" s="67"/>
      <c r="BR101" s="68" t="e">
        <f t="shared" si="55"/>
        <v>#DIV/0!</v>
      </c>
      <c r="BS101" s="68" t="e">
        <f t="shared" si="56"/>
        <v>#DIV/0!</v>
      </c>
      <c r="BT101" s="67"/>
      <c r="BU101" s="67"/>
      <c r="BV101" s="67" t="s">
        <v>124</v>
      </c>
      <c r="BW101" s="67"/>
      <c r="BX101" s="68" t="e">
        <f t="shared" si="57"/>
        <v>#DIV/0!</v>
      </c>
      <c r="BY101" s="68" t="e">
        <f t="shared" si="58"/>
        <v>#DIV/0!</v>
      </c>
      <c r="BZ101" s="67"/>
      <c r="CA101" s="67"/>
      <c r="CB101" s="67" t="s">
        <v>125</v>
      </c>
      <c r="CC101" s="67"/>
      <c r="CD101" s="68" t="e">
        <f t="shared" si="59"/>
        <v>#DIV/0!</v>
      </c>
      <c r="CE101" s="68" t="e">
        <f t="shared" si="60"/>
        <v>#DIV/0!</v>
      </c>
      <c r="CF101" s="67"/>
      <c r="CG101" s="67"/>
      <c r="CH101" s="67" t="s">
        <v>126</v>
      </c>
      <c r="CI101" s="67"/>
      <c r="CJ101" s="68" t="e">
        <f t="shared" si="61"/>
        <v>#DIV/0!</v>
      </c>
      <c r="CK101" s="68" t="e">
        <f t="shared" si="62"/>
        <v>#DIV/0!</v>
      </c>
      <c r="CL101" s="67"/>
      <c r="CM101" s="67"/>
      <c r="CN101" s="58">
        <f t="shared" si="63"/>
        <v>0</v>
      </c>
      <c r="CO101" s="58">
        <f t="shared" si="64"/>
        <v>0</v>
      </c>
      <c r="CP101" s="58">
        <f t="shared" si="65"/>
        <v>0</v>
      </c>
      <c r="CQ101" s="58">
        <f t="shared" si="66"/>
        <v>0</v>
      </c>
      <c r="CR101" s="58">
        <f t="shared" si="67"/>
        <v>0</v>
      </c>
      <c r="CS101" s="58">
        <f t="shared" si="68"/>
        <v>0</v>
      </c>
      <c r="CT101" s="58">
        <f t="shared" si="69"/>
        <v>0</v>
      </c>
      <c r="CU101" s="58">
        <f t="shared" si="70"/>
        <v>0</v>
      </c>
      <c r="CV101" s="58">
        <f t="shared" si="71"/>
        <v>0</v>
      </c>
      <c r="CW101" s="58">
        <f t="shared" si="72"/>
        <v>0</v>
      </c>
      <c r="CX101" s="58">
        <f t="shared" si="73"/>
        <v>0</v>
      </c>
      <c r="CY101" s="58">
        <f t="shared" si="74"/>
        <v>0</v>
      </c>
      <c r="CZ101" s="58">
        <f t="shared" si="75"/>
        <v>0</v>
      </c>
    </row>
    <row r="102" spans="1:104" ht="26" x14ac:dyDescent="0.35">
      <c r="A102" s="137" t="s">
        <v>499</v>
      </c>
      <c r="B102" s="278"/>
      <c r="C102" s="20" t="s">
        <v>769</v>
      </c>
      <c r="D102" s="22"/>
      <c r="E102" s="22"/>
      <c r="F102" s="22"/>
      <c r="G102" s="20">
        <f t="shared" si="38"/>
        <v>0</v>
      </c>
      <c r="H102" s="20"/>
      <c r="I102" s="20"/>
      <c r="J102" s="20"/>
      <c r="K102" s="20"/>
      <c r="L102" s="20"/>
      <c r="M102" s="20"/>
      <c r="N102" s="20"/>
      <c r="O102" s="20"/>
      <c r="P102" s="20"/>
      <c r="Q102" s="20"/>
      <c r="R102" s="20"/>
      <c r="S102" s="20"/>
      <c r="T102" s="67" t="s">
        <v>115</v>
      </c>
      <c r="U102" s="67"/>
      <c r="V102" s="68" t="e">
        <f t="shared" si="39"/>
        <v>#DIV/0!</v>
      </c>
      <c r="W102" s="68" t="e">
        <f t="shared" si="40"/>
        <v>#DIV/0!</v>
      </c>
      <c r="X102" s="67"/>
      <c r="Y102" s="67"/>
      <c r="Z102" s="67" t="s">
        <v>116</v>
      </c>
      <c r="AA102" s="67"/>
      <c r="AB102" s="68" t="e">
        <f t="shared" si="41"/>
        <v>#DIV/0!</v>
      </c>
      <c r="AC102" s="68" t="e">
        <f t="shared" si="42"/>
        <v>#DIV/0!</v>
      </c>
      <c r="AD102" s="67"/>
      <c r="AE102" s="67"/>
      <c r="AF102" s="67" t="s">
        <v>117</v>
      </c>
      <c r="AG102" s="67"/>
      <c r="AH102" s="68" t="e">
        <f t="shared" si="43"/>
        <v>#DIV/0!</v>
      </c>
      <c r="AI102" s="68" t="e">
        <f t="shared" si="44"/>
        <v>#DIV/0!</v>
      </c>
      <c r="AJ102" s="67"/>
      <c r="AK102" s="67"/>
      <c r="AL102" s="67" t="s">
        <v>118</v>
      </c>
      <c r="AM102" s="67"/>
      <c r="AN102" s="68" t="e">
        <f t="shared" si="45"/>
        <v>#DIV/0!</v>
      </c>
      <c r="AO102" s="68" t="e">
        <f t="shared" si="46"/>
        <v>#DIV/0!</v>
      </c>
      <c r="AP102" s="67"/>
      <c r="AQ102" s="67"/>
      <c r="AR102" s="67" t="s">
        <v>119</v>
      </c>
      <c r="AS102" s="67"/>
      <c r="AT102" s="68" t="e">
        <f t="shared" si="47"/>
        <v>#DIV/0!</v>
      </c>
      <c r="AU102" s="68" t="e">
        <f t="shared" si="48"/>
        <v>#DIV/0!</v>
      </c>
      <c r="AV102" s="67"/>
      <c r="AW102" s="67"/>
      <c r="AX102" s="67" t="s">
        <v>120</v>
      </c>
      <c r="AY102" s="67"/>
      <c r="AZ102" s="68" t="e">
        <f t="shared" si="49"/>
        <v>#DIV/0!</v>
      </c>
      <c r="BA102" s="68" t="e">
        <f t="shared" si="50"/>
        <v>#DIV/0!</v>
      </c>
      <c r="BB102" s="67"/>
      <c r="BC102" s="67"/>
      <c r="BD102" s="67" t="s">
        <v>121</v>
      </c>
      <c r="BE102" s="67"/>
      <c r="BF102" s="68" t="e">
        <f t="shared" si="51"/>
        <v>#DIV/0!</v>
      </c>
      <c r="BG102" s="68" t="e">
        <f t="shared" si="52"/>
        <v>#DIV/0!</v>
      </c>
      <c r="BH102" s="67"/>
      <c r="BI102" s="67"/>
      <c r="BJ102" s="67" t="s">
        <v>122</v>
      </c>
      <c r="BK102" s="67"/>
      <c r="BL102" s="68" t="e">
        <f t="shared" si="53"/>
        <v>#DIV/0!</v>
      </c>
      <c r="BM102" s="68" t="e">
        <f t="shared" si="54"/>
        <v>#DIV/0!</v>
      </c>
      <c r="BN102" s="67"/>
      <c r="BO102" s="67"/>
      <c r="BP102" s="67" t="s">
        <v>123</v>
      </c>
      <c r="BQ102" s="67"/>
      <c r="BR102" s="68" t="e">
        <f t="shared" si="55"/>
        <v>#DIV/0!</v>
      </c>
      <c r="BS102" s="68" t="e">
        <f t="shared" si="56"/>
        <v>#DIV/0!</v>
      </c>
      <c r="BT102" s="67"/>
      <c r="BU102" s="67"/>
      <c r="BV102" s="67" t="s">
        <v>124</v>
      </c>
      <c r="BW102" s="67"/>
      <c r="BX102" s="68" t="e">
        <f t="shared" si="57"/>
        <v>#DIV/0!</v>
      </c>
      <c r="BY102" s="68" t="e">
        <f t="shared" si="58"/>
        <v>#DIV/0!</v>
      </c>
      <c r="BZ102" s="67"/>
      <c r="CA102" s="67"/>
      <c r="CB102" s="67" t="s">
        <v>125</v>
      </c>
      <c r="CC102" s="67"/>
      <c r="CD102" s="68" t="e">
        <f t="shared" si="59"/>
        <v>#DIV/0!</v>
      </c>
      <c r="CE102" s="68" t="e">
        <f t="shared" si="60"/>
        <v>#DIV/0!</v>
      </c>
      <c r="CF102" s="67"/>
      <c r="CG102" s="67"/>
      <c r="CH102" s="67" t="s">
        <v>126</v>
      </c>
      <c r="CI102" s="67"/>
      <c r="CJ102" s="68" t="e">
        <f t="shared" si="61"/>
        <v>#DIV/0!</v>
      </c>
      <c r="CK102" s="68" t="e">
        <f t="shared" si="62"/>
        <v>#DIV/0!</v>
      </c>
      <c r="CL102" s="67"/>
      <c r="CM102" s="67"/>
      <c r="CN102" s="58">
        <f t="shared" si="63"/>
        <v>0</v>
      </c>
      <c r="CO102" s="58">
        <f t="shared" si="64"/>
        <v>0</v>
      </c>
      <c r="CP102" s="58">
        <f t="shared" si="65"/>
        <v>0</v>
      </c>
      <c r="CQ102" s="58">
        <f t="shared" si="66"/>
        <v>0</v>
      </c>
      <c r="CR102" s="58">
        <f t="shared" si="67"/>
        <v>0</v>
      </c>
      <c r="CS102" s="58">
        <f t="shared" si="68"/>
        <v>0</v>
      </c>
      <c r="CT102" s="58">
        <f t="shared" si="69"/>
        <v>0</v>
      </c>
      <c r="CU102" s="58">
        <f t="shared" si="70"/>
        <v>0</v>
      </c>
      <c r="CV102" s="58">
        <f t="shared" si="71"/>
        <v>0</v>
      </c>
      <c r="CW102" s="58">
        <f t="shared" si="72"/>
        <v>0</v>
      </c>
      <c r="CX102" s="58">
        <f t="shared" si="73"/>
        <v>0</v>
      </c>
      <c r="CY102" s="58">
        <f t="shared" si="74"/>
        <v>0</v>
      </c>
      <c r="CZ102" s="58">
        <f t="shared" si="75"/>
        <v>0</v>
      </c>
    </row>
    <row r="103" spans="1:104" ht="26" x14ac:dyDescent="0.35">
      <c r="A103" s="137" t="s">
        <v>499</v>
      </c>
      <c r="B103" s="279"/>
      <c r="C103" s="20" t="s">
        <v>770</v>
      </c>
      <c r="D103" s="22"/>
      <c r="E103" s="22"/>
      <c r="F103" s="22"/>
      <c r="G103" s="20">
        <f t="shared" si="38"/>
        <v>0</v>
      </c>
      <c r="H103" s="20"/>
      <c r="I103" s="20"/>
      <c r="J103" s="20"/>
      <c r="K103" s="20"/>
      <c r="L103" s="20"/>
      <c r="M103" s="20"/>
      <c r="N103" s="20"/>
      <c r="O103" s="20"/>
      <c r="P103" s="20"/>
      <c r="Q103" s="20"/>
      <c r="R103" s="20"/>
      <c r="S103" s="20"/>
      <c r="T103" s="67" t="s">
        <v>115</v>
      </c>
      <c r="U103" s="67"/>
      <c r="V103" s="68" t="e">
        <f t="shared" si="39"/>
        <v>#DIV/0!</v>
      </c>
      <c r="W103" s="68" t="e">
        <f t="shared" si="40"/>
        <v>#DIV/0!</v>
      </c>
      <c r="X103" s="67"/>
      <c r="Y103" s="67"/>
      <c r="Z103" s="67" t="s">
        <v>116</v>
      </c>
      <c r="AA103" s="67"/>
      <c r="AB103" s="68" t="e">
        <f t="shared" si="41"/>
        <v>#DIV/0!</v>
      </c>
      <c r="AC103" s="68" t="e">
        <f t="shared" si="42"/>
        <v>#DIV/0!</v>
      </c>
      <c r="AD103" s="67"/>
      <c r="AE103" s="67"/>
      <c r="AF103" s="67" t="s">
        <v>117</v>
      </c>
      <c r="AG103" s="67"/>
      <c r="AH103" s="68" t="e">
        <f t="shared" si="43"/>
        <v>#DIV/0!</v>
      </c>
      <c r="AI103" s="68" t="e">
        <f t="shared" si="44"/>
        <v>#DIV/0!</v>
      </c>
      <c r="AJ103" s="67"/>
      <c r="AK103" s="67"/>
      <c r="AL103" s="67" t="s">
        <v>118</v>
      </c>
      <c r="AM103" s="67"/>
      <c r="AN103" s="68" t="e">
        <f t="shared" si="45"/>
        <v>#DIV/0!</v>
      </c>
      <c r="AO103" s="68" t="e">
        <f t="shared" si="46"/>
        <v>#DIV/0!</v>
      </c>
      <c r="AP103" s="67"/>
      <c r="AQ103" s="67"/>
      <c r="AR103" s="67" t="s">
        <v>119</v>
      </c>
      <c r="AS103" s="67"/>
      <c r="AT103" s="68" t="e">
        <f t="shared" si="47"/>
        <v>#DIV/0!</v>
      </c>
      <c r="AU103" s="68" t="e">
        <f t="shared" si="48"/>
        <v>#DIV/0!</v>
      </c>
      <c r="AV103" s="67"/>
      <c r="AW103" s="67"/>
      <c r="AX103" s="67" t="s">
        <v>120</v>
      </c>
      <c r="AY103" s="67"/>
      <c r="AZ103" s="68" t="e">
        <f t="shared" si="49"/>
        <v>#DIV/0!</v>
      </c>
      <c r="BA103" s="68" t="e">
        <f t="shared" si="50"/>
        <v>#DIV/0!</v>
      </c>
      <c r="BB103" s="67"/>
      <c r="BC103" s="67"/>
      <c r="BD103" s="67" t="s">
        <v>121</v>
      </c>
      <c r="BE103" s="67"/>
      <c r="BF103" s="68" t="e">
        <f t="shared" si="51"/>
        <v>#DIV/0!</v>
      </c>
      <c r="BG103" s="68" t="e">
        <f t="shared" si="52"/>
        <v>#DIV/0!</v>
      </c>
      <c r="BH103" s="67"/>
      <c r="BI103" s="67"/>
      <c r="BJ103" s="67" t="s">
        <v>122</v>
      </c>
      <c r="BK103" s="67"/>
      <c r="BL103" s="68" t="e">
        <f t="shared" si="53"/>
        <v>#DIV/0!</v>
      </c>
      <c r="BM103" s="68" t="e">
        <f t="shared" si="54"/>
        <v>#DIV/0!</v>
      </c>
      <c r="BN103" s="67"/>
      <c r="BO103" s="67"/>
      <c r="BP103" s="67" t="s">
        <v>123</v>
      </c>
      <c r="BQ103" s="67"/>
      <c r="BR103" s="68" t="e">
        <f t="shared" si="55"/>
        <v>#DIV/0!</v>
      </c>
      <c r="BS103" s="68" t="e">
        <f t="shared" si="56"/>
        <v>#DIV/0!</v>
      </c>
      <c r="BT103" s="67"/>
      <c r="BU103" s="67"/>
      <c r="BV103" s="67" t="s">
        <v>124</v>
      </c>
      <c r="BW103" s="67"/>
      <c r="BX103" s="68" t="e">
        <f t="shared" si="57"/>
        <v>#DIV/0!</v>
      </c>
      <c r="BY103" s="68" t="e">
        <f t="shared" si="58"/>
        <v>#DIV/0!</v>
      </c>
      <c r="BZ103" s="67"/>
      <c r="CA103" s="67"/>
      <c r="CB103" s="67" t="s">
        <v>125</v>
      </c>
      <c r="CC103" s="67"/>
      <c r="CD103" s="68" t="e">
        <f t="shared" si="59"/>
        <v>#DIV/0!</v>
      </c>
      <c r="CE103" s="68" t="e">
        <f t="shared" si="60"/>
        <v>#DIV/0!</v>
      </c>
      <c r="CF103" s="67"/>
      <c r="CG103" s="67"/>
      <c r="CH103" s="67" t="s">
        <v>126</v>
      </c>
      <c r="CI103" s="67"/>
      <c r="CJ103" s="68" t="e">
        <f t="shared" si="61"/>
        <v>#DIV/0!</v>
      </c>
      <c r="CK103" s="68" t="e">
        <f t="shared" si="62"/>
        <v>#DIV/0!</v>
      </c>
      <c r="CL103" s="67"/>
      <c r="CM103" s="67"/>
      <c r="CN103" s="58">
        <f t="shared" si="63"/>
        <v>0</v>
      </c>
      <c r="CO103" s="58">
        <f t="shared" si="64"/>
        <v>0</v>
      </c>
      <c r="CP103" s="58">
        <f t="shared" si="65"/>
        <v>0</v>
      </c>
      <c r="CQ103" s="58">
        <f t="shared" si="66"/>
        <v>0</v>
      </c>
      <c r="CR103" s="58">
        <f t="shared" si="67"/>
        <v>0</v>
      </c>
      <c r="CS103" s="58">
        <f t="shared" si="68"/>
        <v>0</v>
      </c>
      <c r="CT103" s="58">
        <f t="shared" si="69"/>
        <v>0</v>
      </c>
      <c r="CU103" s="58">
        <f t="shared" si="70"/>
        <v>0</v>
      </c>
      <c r="CV103" s="58">
        <f t="shared" si="71"/>
        <v>0</v>
      </c>
      <c r="CW103" s="58">
        <f t="shared" si="72"/>
        <v>0</v>
      </c>
      <c r="CX103" s="58">
        <f t="shared" si="73"/>
        <v>0</v>
      </c>
      <c r="CY103" s="58">
        <f t="shared" si="74"/>
        <v>0</v>
      </c>
      <c r="CZ103" s="58">
        <f t="shared" si="75"/>
        <v>0</v>
      </c>
    </row>
    <row r="104" spans="1:104" ht="78" x14ac:dyDescent="0.35">
      <c r="A104" s="137" t="s">
        <v>456</v>
      </c>
      <c r="B104" s="277" t="s">
        <v>146</v>
      </c>
      <c r="C104" s="20" t="s">
        <v>771</v>
      </c>
      <c r="D104" s="22" t="s">
        <v>458</v>
      </c>
      <c r="E104" s="22" t="s">
        <v>462</v>
      </c>
      <c r="F104" s="22" t="s">
        <v>463</v>
      </c>
      <c r="G104" s="20">
        <f t="shared" si="38"/>
        <v>6</v>
      </c>
      <c r="H104" s="20"/>
      <c r="I104" s="20"/>
      <c r="J104" s="20"/>
      <c r="K104" s="20"/>
      <c r="L104" s="20"/>
      <c r="M104" s="20">
        <v>1</v>
      </c>
      <c r="N104" s="20">
        <v>1</v>
      </c>
      <c r="O104" s="20">
        <v>1</v>
      </c>
      <c r="P104" s="20">
        <v>1</v>
      </c>
      <c r="Q104" s="20">
        <v>1</v>
      </c>
      <c r="R104" s="20">
        <v>1</v>
      </c>
      <c r="S104" s="20"/>
      <c r="T104" s="67" t="s">
        <v>115</v>
      </c>
      <c r="U104" s="67"/>
      <c r="V104" s="68" t="e">
        <f t="shared" si="39"/>
        <v>#DIV/0!</v>
      </c>
      <c r="W104" s="68">
        <f t="shared" si="40"/>
        <v>0</v>
      </c>
      <c r="X104" s="67"/>
      <c r="Y104" s="67"/>
      <c r="Z104" s="67" t="s">
        <v>116</v>
      </c>
      <c r="AA104" s="67"/>
      <c r="AB104" s="68" t="e">
        <f t="shared" si="41"/>
        <v>#DIV/0!</v>
      </c>
      <c r="AC104" s="68">
        <f t="shared" si="42"/>
        <v>0</v>
      </c>
      <c r="AD104" s="67"/>
      <c r="AE104" s="67"/>
      <c r="AF104" s="67" t="s">
        <v>117</v>
      </c>
      <c r="AG104" s="67"/>
      <c r="AH104" s="68" t="e">
        <f t="shared" si="43"/>
        <v>#DIV/0!</v>
      </c>
      <c r="AI104" s="68">
        <f t="shared" si="44"/>
        <v>0</v>
      </c>
      <c r="AJ104" s="67"/>
      <c r="AK104" s="67"/>
      <c r="AL104" s="67" t="s">
        <v>118</v>
      </c>
      <c r="AM104" s="67"/>
      <c r="AN104" s="68" t="e">
        <f t="shared" si="45"/>
        <v>#DIV/0!</v>
      </c>
      <c r="AO104" s="68">
        <f t="shared" si="46"/>
        <v>0</v>
      </c>
      <c r="AP104" s="67"/>
      <c r="AQ104" s="67"/>
      <c r="AR104" s="67" t="s">
        <v>119</v>
      </c>
      <c r="AS104" s="67"/>
      <c r="AT104" s="68" t="e">
        <f t="shared" si="47"/>
        <v>#DIV/0!</v>
      </c>
      <c r="AU104" s="68">
        <f t="shared" si="48"/>
        <v>0</v>
      </c>
      <c r="AV104" s="67"/>
      <c r="AW104" s="67"/>
      <c r="AX104" s="67" t="s">
        <v>120</v>
      </c>
      <c r="AY104" s="67"/>
      <c r="AZ104" s="68">
        <f t="shared" si="49"/>
        <v>0</v>
      </c>
      <c r="BA104" s="68">
        <f t="shared" si="50"/>
        <v>0</v>
      </c>
      <c r="BB104" s="67"/>
      <c r="BC104" s="67"/>
      <c r="BD104" s="67" t="s">
        <v>121</v>
      </c>
      <c r="BE104" s="67"/>
      <c r="BF104" s="68">
        <f t="shared" si="51"/>
        <v>0</v>
      </c>
      <c r="BG104" s="68">
        <f t="shared" si="52"/>
        <v>0</v>
      </c>
      <c r="BH104" s="67"/>
      <c r="BI104" s="67"/>
      <c r="BJ104" s="67" t="s">
        <v>122</v>
      </c>
      <c r="BK104" s="67"/>
      <c r="BL104" s="68">
        <f t="shared" si="53"/>
        <v>0</v>
      </c>
      <c r="BM104" s="68">
        <f t="shared" si="54"/>
        <v>0</v>
      </c>
      <c r="BN104" s="67"/>
      <c r="BO104" s="67"/>
      <c r="BP104" s="67" t="s">
        <v>123</v>
      </c>
      <c r="BQ104" s="67"/>
      <c r="BR104" s="68">
        <f t="shared" si="55"/>
        <v>0</v>
      </c>
      <c r="BS104" s="68">
        <f t="shared" si="56"/>
        <v>0</v>
      </c>
      <c r="BT104" s="67"/>
      <c r="BU104" s="67"/>
      <c r="BV104" s="67" t="s">
        <v>124</v>
      </c>
      <c r="BW104" s="67"/>
      <c r="BX104" s="68">
        <f t="shared" si="57"/>
        <v>0</v>
      </c>
      <c r="BY104" s="68">
        <f t="shared" si="58"/>
        <v>0</v>
      </c>
      <c r="BZ104" s="67"/>
      <c r="CA104" s="67"/>
      <c r="CB104" s="67" t="s">
        <v>125</v>
      </c>
      <c r="CC104" s="67"/>
      <c r="CD104" s="68">
        <f t="shared" si="59"/>
        <v>0</v>
      </c>
      <c r="CE104" s="68">
        <f t="shared" si="60"/>
        <v>0</v>
      </c>
      <c r="CF104" s="67"/>
      <c r="CG104" s="67"/>
      <c r="CH104" s="67" t="s">
        <v>126</v>
      </c>
      <c r="CI104" s="67"/>
      <c r="CJ104" s="68" t="e">
        <f t="shared" si="61"/>
        <v>#DIV/0!</v>
      </c>
      <c r="CK104" s="68">
        <f t="shared" si="62"/>
        <v>0</v>
      </c>
      <c r="CL104" s="67"/>
      <c r="CM104" s="67"/>
      <c r="CN104" s="58">
        <f t="shared" si="63"/>
        <v>0</v>
      </c>
      <c r="CO104" s="58">
        <f t="shared" si="64"/>
        <v>0</v>
      </c>
      <c r="CP104" s="58">
        <f t="shared" si="65"/>
        <v>0</v>
      </c>
      <c r="CQ104" s="58">
        <f t="shared" si="66"/>
        <v>0</v>
      </c>
      <c r="CR104" s="58">
        <f t="shared" si="67"/>
        <v>0</v>
      </c>
      <c r="CS104" s="58">
        <f t="shared" si="68"/>
        <v>0</v>
      </c>
      <c r="CT104" s="58">
        <f t="shared" si="69"/>
        <v>0</v>
      </c>
      <c r="CU104" s="58">
        <f t="shared" si="70"/>
        <v>0</v>
      </c>
      <c r="CV104" s="58">
        <f t="shared" si="71"/>
        <v>0</v>
      </c>
      <c r="CW104" s="58">
        <f t="shared" si="72"/>
        <v>0</v>
      </c>
      <c r="CX104" s="58">
        <f t="shared" si="73"/>
        <v>0</v>
      </c>
      <c r="CY104" s="58">
        <f t="shared" si="74"/>
        <v>0</v>
      </c>
      <c r="CZ104" s="58">
        <f t="shared" si="75"/>
        <v>0</v>
      </c>
    </row>
    <row r="105" spans="1:104" ht="78" x14ac:dyDescent="0.35">
      <c r="A105" s="137" t="s">
        <v>456</v>
      </c>
      <c r="B105" s="278"/>
      <c r="C105" s="20" t="s">
        <v>772</v>
      </c>
      <c r="D105" s="22" t="s">
        <v>464</v>
      </c>
      <c r="E105" s="22" t="s">
        <v>465</v>
      </c>
      <c r="F105" s="22" t="s">
        <v>463</v>
      </c>
      <c r="G105" s="20">
        <f t="shared" si="38"/>
        <v>6</v>
      </c>
      <c r="H105" s="20"/>
      <c r="I105" s="20"/>
      <c r="J105" s="20"/>
      <c r="K105" s="20"/>
      <c r="L105" s="20"/>
      <c r="M105" s="20">
        <v>1</v>
      </c>
      <c r="N105" s="20">
        <v>1</v>
      </c>
      <c r="O105" s="20">
        <v>1</v>
      </c>
      <c r="P105" s="20">
        <v>1</v>
      </c>
      <c r="Q105" s="20">
        <v>1</v>
      </c>
      <c r="R105" s="20">
        <v>1</v>
      </c>
      <c r="S105" s="20"/>
      <c r="T105" s="67" t="s">
        <v>115</v>
      </c>
      <c r="U105" s="67"/>
      <c r="V105" s="68" t="e">
        <f t="shared" si="39"/>
        <v>#DIV/0!</v>
      </c>
      <c r="W105" s="68">
        <f t="shared" si="40"/>
        <v>0</v>
      </c>
      <c r="X105" s="67"/>
      <c r="Y105" s="67"/>
      <c r="Z105" s="67" t="s">
        <v>116</v>
      </c>
      <c r="AA105" s="67"/>
      <c r="AB105" s="68" t="e">
        <f t="shared" si="41"/>
        <v>#DIV/0!</v>
      </c>
      <c r="AC105" s="68">
        <f t="shared" si="42"/>
        <v>0</v>
      </c>
      <c r="AD105" s="67"/>
      <c r="AE105" s="67"/>
      <c r="AF105" s="67" t="s">
        <v>117</v>
      </c>
      <c r="AG105" s="67"/>
      <c r="AH105" s="68" t="e">
        <f t="shared" si="43"/>
        <v>#DIV/0!</v>
      </c>
      <c r="AI105" s="68">
        <f t="shared" si="44"/>
        <v>0</v>
      </c>
      <c r="AJ105" s="67"/>
      <c r="AK105" s="67"/>
      <c r="AL105" s="67" t="s">
        <v>118</v>
      </c>
      <c r="AM105" s="67"/>
      <c r="AN105" s="68" t="e">
        <f t="shared" si="45"/>
        <v>#DIV/0!</v>
      </c>
      <c r="AO105" s="68">
        <f t="shared" si="46"/>
        <v>0</v>
      </c>
      <c r="AP105" s="67"/>
      <c r="AQ105" s="67"/>
      <c r="AR105" s="67" t="s">
        <v>119</v>
      </c>
      <c r="AS105" s="67"/>
      <c r="AT105" s="68" t="e">
        <f t="shared" si="47"/>
        <v>#DIV/0!</v>
      </c>
      <c r="AU105" s="68">
        <f t="shared" si="48"/>
        <v>0</v>
      </c>
      <c r="AV105" s="67"/>
      <c r="AW105" s="67"/>
      <c r="AX105" s="67" t="s">
        <v>120</v>
      </c>
      <c r="AY105" s="67"/>
      <c r="AZ105" s="68">
        <f t="shared" si="49"/>
        <v>0</v>
      </c>
      <c r="BA105" s="68">
        <f t="shared" si="50"/>
        <v>0</v>
      </c>
      <c r="BB105" s="67"/>
      <c r="BC105" s="67"/>
      <c r="BD105" s="67" t="s">
        <v>121</v>
      </c>
      <c r="BE105" s="67"/>
      <c r="BF105" s="68">
        <f t="shared" si="51"/>
        <v>0</v>
      </c>
      <c r="BG105" s="68">
        <f t="shared" si="52"/>
        <v>0</v>
      </c>
      <c r="BH105" s="67"/>
      <c r="BI105" s="67"/>
      <c r="BJ105" s="67" t="s">
        <v>122</v>
      </c>
      <c r="BK105" s="67"/>
      <c r="BL105" s="68">
        <f t="shared" si="53"/>
        <v>0</v>
      </c>
      <c r="BM105" s="68">
        <f t="shared" si="54"/>
        <v>0</v>
      </c>
      <c r="BN105" s="67"/>
      <c r="BO105" s="67"/>
      <c r="BP105" s="67" t="s">
        <v>123</v>
      </c>
      <c r="BQ105" s="67"/>
      <c r="BR105" s="68">
        <f t="shared" si="55"/>
        <v>0</v>
      </c>
      <c r="BS105" s="68">
        <f t="shared" si="56"/>
        <v>0</v>
      </c>
      <c r="BT105" s="67"/>
      <c r="BU105" s="67"/>
      <c r="BV105" s="67" t="s">
        <v>124</v>
      </c>
      <c r="BW105" s="67"/>
      <c r="BX105" s="68">
        <f t="shared" si="57"/>
        <v>0</v>
      </c>
      <c r="BY105" s="68">
        <f t="shared" si="58"/>
        <v>0</v>
      </c>
      <c r="BZ105" s="67"/>
      <c r="CA105" s="67"/>
      <c r="CB105" s="67" t="s">
        <v>125</v>
      </c>
      <c r="CC105" s="67"/>
      <c r="CD105" s="68">
        <f t="shared" si="59"/>
        <v>0</v>
      </c>
      <c r="CE105" s="68">
        <f t="shared" si="60"/>
        <v>0</v>
      </c>
      <c r="CF105" s="67"/>
      <c r="CG105" s="67"/>
      <c r="CH105" s="67" t="s">
        <v>126</v>
      </c>
      <c r="CI105" s="67"/>
      <c r="CJ105" s="68" t="e">
        <f t="shared" si="61"/>
        <v>#DIV/0!</v>
      </c>
      <c r="CK105" s="68">
        <f t="shared" si="62"/>
        <v>0</v>
      </c>
      <c r="CL105" s="67"/>
      <c r="CM105" s="67"/>
      <c r="CN105" s="58">
        <f t="shared" si="63"/>
        <v>0</v>
      </c>
      <c r="CO105" s="58">
        <f t="shared" si="64"/>
        <v>0</v>
      </c>
      <c r="CP105" s="58">
        <f t="shared" si="65"/>
        <v>0</v>
      </c>
      <c r="CQ105" s="58">
        <f t="shared" si="66"/>
        <v>0</v>
      </c>
      <c r="CR105" s="58">
        <f t="shared" si="67"/>
        <v>0</v>
      </c>
      <c r="CS105" s="58">
        <f t="shared" si="68"/>
        <v>0</v>
      </c>
      <c r="CT105" s="58">
        <f t="shared" si="69"/>
        <v>0</v>
      </c>
      <c r="CU105" s="58">
        <f t="shared" si="70"/>
        <v>0</v>
      </c>
      <c r="CV105" s="58">
        <f t="shared" si="71"/>
        <v>0</v>
      </c>
      <c r="CW105" s="58">
        <f t="shared" si="72"/>
        <v>0</v>
      </c>
      <c r="CX105" s="58">
        <f t="shared" si="73"/>
        <v>0</v>
      </c>
      <c r="CY105" s="58">
        <f t="shared" si="74"/>
        <v>0</v>
      </c>
      <c r="CZ105" s="58">
        <f t="shared" si="75"/>
        <v>0</v>
      </c>
    </row>
    <row r="106" spans="1:104" ht="26" x14ac:dyDescent="0.35">
      <c r="A106" s="137" t="s">
        <v>456</v>
      </c>
      <c r="B106" s="278"/>
      <c r="C106" s="20" t="s">
        <v>773</v>
      </c>
      <c r="D106" s="22"/>
      <c r="E106" s="22"/>
      <c r="F106" s="22"/>
      <c r="G106" s="20">
        <f t="shared" si="38"/>
        <v>0</v>
      </c>
      <c r="H106" s="20"/>
      <c r="I106" s="20"/>
      <c r="J106" s="20"/>
      <c r="K106" s="20"/>
      <c r="L106" s="20"/>
      <c r="M106" s="20"/>
      <c r="N106" s="20"/>
      <c r="O106" s="20"/>
      <c r="P106" s="20"/>
      <c r="Q106" s="20"/>
      <c r="R106" s="20"/>
      <c r="S106" s="20"/>
      <c r="T106" s="67" t="s">
        <v>115</v>
      </c>
      <c r="U106" s="67"/>
      <c r="V106" s="68" t="e">
        <f t="shared" si="39"/>
        <v>#DIV/0!</v>
      </c>
      <c r="W106" s="68" t="e">
        <f t="shared" si="40"/>
        <v>#DIV/0!</v>
      </c>
      <c r="X106" s="67"/>
      <c r="Y106" s="67"/>
      <c r="Z106" s="67" t="s">
        <v>116</v>
      </c>
      <c r="AA106" s="67"/>
      <c r="AB106" s="68" t="e">
        <f t="shared" si="41"/>
        <v>#DIV/0!</v>
      </c>
      <c r="AC106" s="68" t="e">
        <f t="shared" si="42"/>
        <v>#DIV/0!</v>
      </c>
      <c r="AD106" s="67"/>
      <c r="AE106" s="67"/>
      <c r="AF106" s="67" t="s">
        <v>117</v>
      </c>
      <c r="AG106" s="67"/>
      <c r="AH106" s="68" t="e">
        <f t="shared" si="43"/>
        <v>#DIV/0!</v>
      </c>
      <c r="AI106" s="68" t="e">
        <f t="shared" si="44"/>
        <v>#DIV/0!</v>
      </c>
      <c r="AJ106" s="67"/>
      <c r="AK106" s="67"/>
      <c r="AL106" s="67" t="s">
        <v>118</v>
      </c>
      <c r="AM106" s="67"/>
      <c r="AN106" s="68" t="e">
        <f t="shared" si="45"/>
        <v>#DIV/0!</v>
      </c>
      <c r="AO106" s="68" t="e">
        <f t="shared" si="46"/>
        <v>#DIV/0!</v>
      </c>
      <c r="AP106" s="67"/>
      <c r="AQ106" s="67"/>
      <c r="AR106" s="67" t="s">
        <v>119</v>
      </c>
      <c r="AS106" s="67"/>
      <c r="AT106" s="68" t="e">
        <f t="shared" si="47"/>
        <v>#DIV/0!</v>
      </c>
      <c r="AU106" s="68" t="e">
        <f t="shared" si="48"/>
        <v>#DIV/0!</v>
      </c>
      <c r="AV106" s="67"/>
      <c r="AW106" s="67"/>
      <c r="AX106" s="67" t="s">
        <v>120</v>
      </c>
      <c r="AY106" s="67"/>
      <c r="AZ106" s="68" t="e">
        <f t="shared" si="49"/>
        <v>#DIV/0!</v>
      </c>
      <c r="BA106" s="68" t="e">
        <f t="shared" si="50"/>
        <v>#DIV/0!</v>
      </c>
      <c r="BB106" s="67"/>
      <c r="BC106" s="67"/>
      <c r="BD106" s="67" t="s">
        <v>121</v>
      </c>
      <c r="BE106" s="67"/>
      <c r="BF106" s="68" t="e">
        <f t="shared" si="51"/>
        <v>#DIV/0!</v>
      </c>
      <c r="BG106" s="68" t="e">
        <f t="shared" si="52"/>
        <v>#DIV/0!</v>
      </c>
      <c r="BH106" s="67"/>
      <c r="BI106" s="67"/>
      <c r="BJ106" s="67" t="s">
        <v>122</v>
      </c>
      <c r="BK106" s="67"/>
      <c r="BL106" s="68" t="e">
        <f t="shared" si="53"/>
        <v>#DIV/0!</v>
      </c>
      <c r="BM106" s="68" t="e">
        <f t="shared" si="54"/>
        <v>#DIV/0!</v>
      </c>
      <c r="BN106" s="67"/>
      <c r="BO106" s="67"/>
      <c r="BP106" s="67" t="s">
        <v>123</v>
      </c>
      <c r="BQ106" s="67"/>
      <c r="BR106" s="68" t="e">
        <f t="shared" si="55"/>
        <v>#DIV/0!</v>
      </c>
      <c r="BS106" s="68" t="e">
        <f t="shared" si="56"/>
        <v>#DIV/0!</v>
      </c>
      <c r="BT106" s="67"/>
      <c r="BU106" s="67"/>
      <c r="BV106" s="67" t="s">
        <v>124</v>
      </c>
      <c r="BW106" s="67"/>
      <c r="BX106" s="68" t="e">
        <f t="shared" si="57"/>
        <v>#DIV/0!</v>
      </c>
      <c r="BY106" s="68" t="e">
        <f t="shared" si="58"/>
        <v>#DIV/0!</v>
      </c>
      <c r="BZ106" s="67"/>
      <c r="CA106" s="67"/>
      <c r="CB106" s="67" t="s">
        <v>125</v>
      </c>
      <c r="CC106" s="67"/>
      <c r="CD106" s="68" t="e">
        <f t="shared" si="59"/>
        <v>#DIV/0!</v>
      </c>
      <c r="CE106" s="68" t="e">
        <f t="shared" si="60"/>
        <v>#DIV/0!</v>
      </c>
      <c r="CF106" s="67"/>
      <c r="CG106" s="67"/>
      <c r="CH106" s="67" t="s">
        <v>126</v>
      </c>
      <c r="CI106" s="67"/>
      <c r="CJ106" s="68" t="e">
        <f t="shared" si="61"/>
        <v>#DIV/0!</v>
      </c>
      <c r="CK106" s="68" t="e">
        <f t="shared" si="62"/>
        <v>#DIV/0!</v>
      </c>
      <c r="CL106" s="67"/>
      <c r="CM106" s="67"/>
      <c r="CN106" s="58">
        <f t="shared" si="63"/>
        <v>0</v>
      </c>
      <c r="CO106" s="58">
        <f t="shared" si="64"/>
        <v>0</v>
      </c>
      <c r="CP106" s="58">
        <f t="shared" si="65"/>
        <v>0</v>
      </c>
      <c r="CQ106" s="58">
        <f t="shared" si="66"/>
        <v>0</v>
      </c>
      <c r="CR106" s="58">
        <f t="shared" si="67"/>
        <v>0</v>
      </c>
      <c r="CS106" s="58">
        <f t="shared" si="68"/>
        <v>0</v>
      </c>
      <c r="CT106" s="58">
        <f t="shared" si="69"/>
        <v>0</v>
      </c>
      <c r="CU106" s="58">
        <f t="shared" si="70"/>
        <v>0</v>
      </c>
      <c r="CV106" s="58">
        <f t="shared" si="71"/>
        <v>0</v>
      </c>
      <c r="CW106" s="58">
        <f t="shared" si="72"/>
        <v>0</v>
      </c>
      <c r="CX106" s="58">
        <f t="shared" si="73"/>
        <v>0</v>
      </c>
      <c r="CY106" s="58">
        <f t="shared" si="74"/>
        <v>0</v>
      </c>
      <c r="CZ106" s="58">
        <f t="shared" si="75"/>
        <v>0</v>
      </c>
    </row>
    <row r="107" spans="1:104" ht="26" x14ac:dyDescent="0.35">
      <c r="A107" s="137" t="s">
        <v>456</v>
      </c>
      <c r="B107" s="279"/>
      <c r="C107" s="20" t="s">
        <v>774</v>
      </c>
      <c r="D107" s="22"/>
      <c r="E107" s="22"/>
      <c r="F107" s="22"/>
      <c r="G107" s="20">
        <f t="shared" si="38"/>
        <v>0</v>
      </c>
      <c r="H107" s="20"/>
      <c r="I107" s="20"/>
      <c r="J107" s="20"/>
      <c r="K107" s="20"/>
      <c r="L107" s="20"/>
      <c r="M107" s="20"/>
      <c r="N107" s="20"/>
      <c r="O107" s="20"/>
      <c r="P107" s="20"/>
      <c r="Q107" s="20"/>
      <c r="R107" s="20"/>
      <c r="S107" s="20"/>
      <c r="T107" s="67" t="s">
        <v>115</v>
      </c>
      <c r="U107" s="67"/>
      <c r="V107" s="68" t="e">
        <f t="shared" si="39"/>
        <v>#DIV/0!</v>
      </c>
      <c r="W107" s="68" t="e">
        <f t="shared" si="40"/>
        <v>#DIV/0!</v>
      </c>
      <c r="X107" s="67"/>
      <c r="Y107" s="67"/>
      <c r="Z107" s="67" t="s">
        <v>116</v>
      </c>
      <c r="AA107" s="67"/>
      <c r="AB107" s="68" t="e">
        <f t="shared" si="41"/>
        <v>#DIV/0!</v>
      </c>
      <c r="AC107" s="68" t="e">
        <f t="shared" si="42"/>
        <v>#DIV/0!</v>
      </c>
      <c r="AD107" s="67"/>
      <c r="AE107" s="67"/>
      <c r="AF107" s="67" t="s">
        <v>117</v>
      </c>
      <c r="AG107" s="67"/>
      <c r="AH107" s="68" t="e">
        <f t="shared" si="43"/>
        <v>#DIV/0!</v>
      </c>
      <c r="AI107" s="68" t="e">
        <f t="shared" si="44"/>
        <v>#DIV/0!</v>
      </c>
      <c r="AJ107" s="67"/>
      <c r="AK107" s="67"/>
      <c r="AL107" s="67" t="s">
        <v>118</v>
      </c>
      <c r="AM107" s="67"/>
      <c r="AN107" s="68" t="e">
        <f t="shared" si="45"/>
        <v>#DIV/0!</v>
      </c>
      <c r="AO107" s="68" t="e">
        <f t="shared" si="46"/>
        <v>#DIV/0!</v>
      </c>
      <c r="AP107" s="67"/>
      <c r="AQ107" s="67"/>
      <c r="AR107" s="67" t="s">
        <v>119</v>
      </c>
      <c r="AS107" s="67"/>
      <c r="AT107" s="68" t="e">
        <f t="shared" si="47"/>
        <v>#DIV/0!</v>
      </c>
      <c r="AU107" s="68" t="e">
        <f t="shared" si="48"/>
        <v>#DIV/0!</v>
      </c>
      <c r="AV107" s="67"/>
      <c r="AW107" s="67"/>
      <c r="AX107" s="67" t="s">
        <v>120</v>
      </c>
      <c r="AY107" s="67"/>
      <c r="AZ107" s="68" t="e">
        <f t="shared" si="49"/>
        <v>#DIV/0!</v>
      </c>
      <c r="BA107" s="68" t="e">
        <f t="shared" si="50"/>
        <v>#DIV/0!</v>
      </c>
      <c r="BB107" s="67"/>
      <c r="BC107" s="67"/>
      <c r="BD107" s="67" t="s">
        <v>121</v>
      </c>
      <c r="BE107" s="67"/>
      <c r="BF107" s="68" t="e">
        <f t="shared" si="51"/>
        <v>#DIV/0!</v>
      </c>
      <c r="BG107" s="68" t="e">
        <f t="shared" si="52"/>
        <v>#DIV/0!</v>
      </c>
      <c r="BH107" s="67"/>
      <c r="BI107" s="67"/>
      <c r="BJ107" s="67" t="s">
        <v>122</v>
      </c>
      <c r="BK107" s="67"/>
      <c r="BL107" s="68" t="e">
        <f t="shared" si="53"/>
        <v>#DIV/0!</v>
      </c>
      <c r="BM107" s="68" t="e">
        <f t="shared" si="54"/>
        <v>#DIV/0!</v>
      </c>
      <c r="BN107" s="67"/>
      <c r="BO107" s="67"/>
      <c r="BP107" s="67" t="s">
        <v>123</v>
      </c>
      <c r="BQ107" s="67"/>
      <c r="BR107" s="68" t="e">
        <f t="shared" si="55"/>
        <v>#DIV/0!</v>
      </c>
      <c r="BS107" s="68" t="e">
        <f t="shared" si="56"/>
        <v>#DIV/0!</v>
      </c>
      <c r="BT107" s="67"/>
      <c r="BU107" s="67"/>
      <c r="BV107" s="67" t="s">
        <v>124</v>
      </c>
      <c r="BW107" s="67"/>
      <c r="BX107" s="68" t="e">
        <f t="shared" si="57"/>
        <v>#DIV/0!</v>
      </c>
      <c r="BY107" s="68" t="e">
        <f t="shared" si="58"/>
        <v>#DIV/0!</v>
      </c>
      <c r="BZ107" s="67"/>
      <c r="CA107" s="67"/>
      <c r="CB107" s="67" t="s">
        <v>125</v>
      </c>
      <c r="CC107" s="67"/>
      <c r="CD107" s="68" t="e">
        <f t="shared" si="59"/>
        <v>#DIV/0!</v>
      </c>
      <c r="CE107" s="68" t="e">
        <f t="shared" si="60"/>
        <v>#DIV/0!</v>
      </c>
      <c r="CF107" s="67"/>
      <c r="CG107" s="67"/>
      <c r="CH107" s="67" t="s">
        <v>126</v>
      </c>
      <c r="CI107" s="67"/>
      <c r="CJ107" s="68" t="e">
        <f t="shared" si="61"/>
        <v>#DIV/0!</v>
      </c>
      <c r="CK107" s="68" t="e">
        <f t="shared" si="62"/>
        <v>#DIV/0!</v>
      </c>
      <c r="CL107" s="67"/>
      <c r="CM107" s="67"/>
      <c r="CN107" s="58">
        <f t="shared" si="63"/>
        <v>0</v>
      </c>
      <c r="CO107" s="58">
        <f t="shared" si="64"/>
        <v>0</v>
      </c>
      <c r="CP107" s="58">
        <f t="shared" si="65"/>
        <v>0</v>
      </c>
      <c r="CQ107" s="58">
        <f t="shared" si="66"/>
        <v>0</v>
      </c>
      <c r="CR107" s="58">
        <f t="shared" si="67"/>
        <v>0</v>
      </c>
      <c r="CS107" s="58">
        <f t="shared" si="68"/>
        <v>0</v>
      </c>
      <c r="CT107" s="58">
        <f t="shared" si="69"/>
        <v>0</v>
      </c>
      <c r="CU107" s="58">
        <f t="shared" si="70"/>
        <v>0</v>
      </c>
      <c r="CV107" s="58">
        <f t="shared" si="71"/>
        <v>0</v>
      </c>
      <c r="CW107" s="58">
        <f t="shared" si="72"/>
        <v>0</v>
      </c>
      <c r="CX107" s="58">
        <f t="shared" si="73"/>
        <v>0</v>
      </c>
      <c r="CY107" s="58">
        <f t="shared" si="74"/>
        <v>0</v>
      </c>
      <c r="CZ107" s="58">
        <f t="shared" si="75"/>
        <v>0</v>
      </c>
    </row>
    <row r="108" spans="1:104" ht="65" x14ac:dyDescent="0.35">
      <c r="A108" s="137" t="s">
        <v>456</v>
      </c>
      <c r="B108" s="277" t="s">
        <v>146</v>
      </c>
      <c r="C108" s="20" t="s">
        <v>775</v>
      </c>
      <c r="D108" s="22" t="s">
        <v>458</v>
      </c>
      <c r="E108" s="22" t="s">
        <v>466</v>
      </c>
      <c r="F108" s="22" t="s">
        <v>467</v>
      </c>
      <c r="G108" s="20">
        <f t="shared" si="38"/>
        <v>6</v>
      </c>
      <c r="H108" s="20"/>
      <c r="I108" s="20"/>
      <c r="J108" s="20"/>
      <c r="K108" s="20"/>
      <c r="L108" s="20"/>
      <c r="M108" s="20">
        <v>1</v>
      </c>
      <c r="N108" s="20">
        <v>1</v>
      </c>
      <c r="O108" s="20">
        <v>1</v>
      </c>
      <c r="P108" s="20">
        <v>1</v>
      </c>
      <c r="Q108" s="20">
        <v>1</v>
      </c>
      <c r="R108" s="20">
        <v>1</v>
      </c>
      <c r="S108" s="20"/>
      <c r="T108" s="67" t="s">
        <v>115</v>
      </c>
      <c r="U108" s="67"/>
      <c r="V108" s="68" t="e">
        <f t="shared" si="39"/>
        <v>#DIV/0!</v>
      </c>
      <c r="W108" s="68">
        <f t="shared" si="40"/>
        <v>0</v>
      </c>
      <c r="X108" s="67"/>
      <c r="Y108" s="67"/>
      <c r="Z108" s="67" t="s">
        <v>116</v>
      </c>
      <c r="AA108" s="67"/>
      <c r="AB108" s="68" t="e">
        <f t="shared" si="41"/>
        <v>#DIV/0!</v>
      </c>
      <c r="AC108" s="68">
        <f t="shared" si="42"/>
        <v>0</v>
      </c>
      <c r="AD108" s="67"/>
      <c r="AE108" s="67"/>
      <c r="AF108" s="67" t="s">
        <v>117</v>
      </c>
      <c r="AG108" s="67"/>
      <c r="AH108" s="68" t="e">
        <f t="shared" si="43"/>
        <v>#DIV/0!</v>
      </c>
      <c r="AI108" s="68">
        <f t="shared" si="44"/>
        <v>0</v>
      </c>
      <c r="AJ108" s="67"/>
      <c r="AK108" s="67"/>
      <c r="AL108" s="67" t="s">
        <v>118</v>
      </c>
      <c r="AM108" s="67"/>
      <c r="AN108" s="68" t="e">
        <f t="shared" si="45"/>
        <v>#DIV/0!</v>
      </c>
      <c r="AO108" s="68">
        <f t="shared" si="46"/>
        <v>0</v>
      </c>
      <c r="AP108" s="67"/>
      <c r="AQ108" s="67"/>
      <c r="AR108" s="67" t="s">
        <v>119</v>
      </c>
      <c r="AS108" s="67"/>
      <c r="AT108" s="68" t="e">
        <f t="shared" si="47"/>
        <v>#DIV/0!</v>
      </c>
      <c r="AU108" s="68">
        <f t="shared" si="48"/>
        <v>0</v>
      </c>
      <c r="AV108" s="67"/>
      <c r="AW108" s="67"/>
      <c r="AX108" s="67" t="s">
        <v>120</v>
      </c>
      <c r="AY108" s="67"/>
      <c r="AZ108" s="68">
        <f t="shared" si="49"/>
        <v>0</v>
      </c>
      <c r="BA108" s="68">
        <f t="shared" si="50"/>
        <v>0</v>
      </c>
      <c r="BB108" s="67"/>
      <c r="BC108" s="67"/>
      <c r="BD108" s="67" t="s">
        <v>121</v>
      </c>
      <c r="BE108" s="67"/>
      <c r="BF108" s="68">
        <f t="shared" si="51"/>
        <v>0</v>
      </c>
      <c r="BG108" s="68">
        <f t="shared" si="52"/>
        <v>0</v>
      </c>
      <c r="BH108" s="67"/>
      <c r="BI108" s="67"/>
      <c r="BJ108" s="67" t="s">
        <v>122</v>
      </c>
      <c r="BK108" s="67"/>
      <c r="BL108" s="68">
        <f t="shared" si="53"/>
        <v>0</v>
      </c>
      <c r="BM108" s="68">
        <f t="shared" si="54"/>
        <v>0</v>
      </c>
      <c r="BN108" s="67"/>
      <c r="BO108" s="67"/>
      <c r="BP108" s="67" t="s">
        <v>123</v>
      </c>
      <c r="BQ108" s="67"/>
      <c r="BR108" s="68">
        <f t="shared" si="55"/>
        <v>0</v>
      </c>
      <c r="BS108" s="68">
        <f t="shared" si="56"/>
        <v>0</v>
      </c>
      <c r="BT108" s="67"/>
      <c r="BU108" s="67"/>
      <c r="BV108" s="67" t="s">
        <v>124</v>
      </c>
      <c r="BW108" s="67"/>
      <c r="BX108" s="68">
        <f t="shared" si="57"/>
        <v>0</v>
      </c>
      <c r="BY108" s="68">
        <f t="shared" si="58"/>
        <v>0</v>
      </c>
      <c r="BZ108" s="67"/>
      <c r="CA108" s="67"/>
      <c r="CB108" s="67" t="s">
        <v>125</v>
      </c>
      <c r="CC108" s="67"/>
      <c r="CD108" s="68">
        <f t="shared" si="59"/>
        <v>0</v>
      </c>
      <c r="CE108" s="68">
        <f t="shared" si="60"/>
        <v>0</v>
      </c>
      <c r="CF108" s="67"/>
      <c r="CG108" s="67"/>
      <c r="CH108" s="67" t="s">
        <v>126</v>
      </c>
      <c r="CI108" s="67"/>
      <c r="CJ108" s="68" t="e">
        <f t="shared" si="61"/>
        <v>#DIV/0!</v>
      </c>
      <c r="CK108" s="68">
        <f t="shared" si="62"/>
        <v>0</v>
      </c>
      <c r="CL108" s="67"/>
      <c r="CM108" s="67"/>
      <c r="CN108" s="58">
        <f t="shared" si="63"/>
        <v>0</v>
      </c>
      <c r="CO108" s="58">
        <f t="shared" si="64"/>
        <v>0</v>
      </c>
      <c r="CP108" s="58">
        <f t="shared" si="65"/>
        <v>0</v>
      </c>
      <c r="CQ108" s="58">
        <f t="shared" si="66"/>
        <v>0</v>
      </c>
      <c r="CR108" s="58">
        <f t="shared" si="67"/>
        <v>0</v>
      </c>
      <c r="CS108" s="58">
        <f t="shared" si="68"/>
        <v>0</v>
      </c>
      <c r="CT108" s="58">
        <f t="shared" si="69"/>
        <v>0</v>
      </c>
      <c r="CU108" s="58">
        <f t="shared" si="70"/>
        <v>0</v>
      </c>
      <c r="CV108" s="58">
        <f t="shared" si="71"/>
        <v>0</v>
      </c>
      <c r="CW108" s="58">
        <f t="shared" si="72"/>
        <v>0</v>
      </c>
      <c r="CX108" s="58">
        <f t="shared" si="73"/>
        <v>0</v>
      </c>
      <c r="CY108" s="58">
        <f t="shared" si="74"/>
        <v>0</v>
      </c>
      <c r="CZ108" s="58">
        <f t="shared" si="75"/>
        <v>0</v>
      </c>
    </row>
    <row r="109" spans="1:104" ht="52" x14ac:dyDescent="0.35">
      <c r="A109" s="137" t="s">
        <v>456</v>
      </c>
      <c r="B109" s="278"/>
      <c r="C109" s="20" t="s">
        <v>776</v>
      </c>
      <c r="D109" s="22" t="s">
        <v>461</v>
      </c>
      <c r="E109" s="22" t="s">
        <v>468</v>
      </c>
      <c r="F109" s="22" t="s">
        <v>467</v>
      </c>
      <c r="G109" s="20">
        <f t="shared" si="38"/>
        <v>6</v>
      </c>
      <c r="H109" s="20"/>
      <c r="I109" s="20"/>
      <c r="J109" s="20"/>
      <c r="K109" s="20"/>
      <c r="L109" s="20"/>
      <c r="M109" s="20">
        <v>1</v>
      </c>
      <c r="N109" s="20">
        <v>1</v>
      </c>
      <c r="O109" s="20">
        <v>1</v>
      </c>
      <c r="P109" s="20">
        <v>1</v>
      </c>
      <c r="Q109" s="20">
        <v>1</v>
      </c>
      <c r="R109" s="20">
        <v>1</v>
      </c>
      <c r="S109" s="20"/>
      <c r="T109" s="67" t="s">
        <v>115</v>
      </c>
      <c r="U109" s="67"/>
      <c r="V109" s="68" t="e">
        <f t="shared" si="39"/>
        <v>#DIV/0!</v>
      </c>
      <c r="W109" s="68">
        <f t="shared" si="40"/>
        <v>0</v>
      </c>
      <c r="X109" s="67"/>
      <c r="Y109" s="67"/>
      <c r="Z109" s="67" t="s">
        <v>116</v>
      </c>
      <c r="AA109" s="67"/>
      <c r="AB109" s="68" t="e">
        <f t="shared" si="41"/>
        <v>#DIV/0!</v>
      </c>
      <c r="AC109" s="68">
        <f t="shared" si="42"/>
        <v>0</v>
      </c>
      <c r="AD109" s="67"/>
      <c r="AE109" s="67"/>
      <c r="AF109" s="67" t="s">
        <v>117</v>
      </c>
      <c r="AG109" s="67"/>
      <c r="AH109" s="68" t="e">
        <f t="shared" si="43"/>
        <v>#DIV/0!</v>
      </c>
      <c r="AI109" s="68">
        <f t="shared" si="44"/>
        <v>0</v>
      </c>
      <c r="AJ109" s="67"/>
      <c r="AK109" s="67"/>
      <c r="AL109" s="67" t="s">
        <v>118</v>
      </c>
      <c r="AM109" s="67"/>
      <c r="AN109" s="68" t="e">
        <f t="shared" si="45"/>
        <v>#DIV/0!</v>
      </c>
      <c r="AO109" s="68">
        <f t="shared" si="46"/>
        <v>0</v>
      </c>
      <c r="AP109" s="67"/>
      <c r="AQ109" s="67"/>
      <c r="AR109" s="67" t="s">
        <v>119</v>
      </c>
      <c r="AS109" s="67"/>
      <c r="AT109" s="68" t="e">
        <f t="shared" si="47"/>
        <v>#DIV/0!</v>
      </c>
      <c r="AU109" s="68">
        <f t="shared" si="48"/>
        <v>0</v>
      </c>
      <c r="AV109" s="67"/>
      <c r="AW109" s="67"/>
      <c r="AX109" s="67" t="s">
        <v>120</v>
      </c>
      <c r="AY109" s="67"/>
      <c r="AZ109" s="68">
        <f t="shared" si="49"/>
        <v>0</v>
      </c>
      <c r="BA109" s="68">
        <f t="shared" si="50"/>
        <v>0</v>
      </c>
      <c r="BB109" s="67"/>
      <c r="BC109" s="67"/>
      <c r="BD109" s="67" t="s">
        <v>121</v>
      </c>
      <c r="BE109" s="67"/>
      <c r="BF109" s="68">
        <f t="shared" si="51"/>
        <v>0</v>
      </c>
      <c r="BG109" s="68">
        <f t="shared" si="52"/>
        <v>0</v>
      </c>
      <c r="BH109" s="67"/>
      <c r="BI109" s="67"/>
      <c r="BJ109" s="67" t="s">
        <v>122</v>
      </c>
      <c r="BK109" s="67"/>
      <c r="BL109" s="68">
        <f t="shared" si="53"/>
        <v>0</v>
      </c>
      <c r="BM109" s="68">
        <f t="shared" si="54"/>
        <v>0</v>
      </c>
      <c r="BN109" s="67"/>
      <c r="BO109" s="67"/>
      <c r="BP109" s="67" t="s">
        <v>123</v>
      </c>
      <c r="BQ109" s="67"/>
      <c r="BR109" s="68">
        <f t="shared" si="55"/>
        <v>0</v>
      </c>
      <c r="BS109" s="68">
        <f t="shared" si="56"/>
        <v>0</v>
      </c>
      <c r="BT109" s="67"/>
      <c r="BU109" s="67"/>
      <c r="BV109" s="67" t="s">
        <v>124</v>
      </c>
      <c r="BW109" s="67"/>
      <c r="BX109" s="68">
        <f t="shared" si="57"/>
        <v>0</v>
      </c>
      <c r="BY109" s="68">
        <f t="shared" si="58"/>
        <v>0</v>
      </c>
      <c r="BZ109" s="67"/>
      <c r="CA109" s="67"/>
      <c r="CB109" s="67" t="s">
        <v>125</v>
      </c>
      <c r="CC109" s="67"/>
      <c r="CD109" s="68">
        <f t="shared" si="59"/>
        <v>0</v>
      </c>
      <c r="CE109" s="68">
        <f t="shared" si="60"/>
        <v>0</v>
      </c>
      <c r="CF109" s="67"/>
      <c r="CG109" s="67"/>
      <c r="CH109" s="67" t="s">
        <v>126</v>
      </c>
      <c r="CI109" s="67"/>
      <c r="CJ109" s="68" t="e">
        <f t="shared" si="61"/>
        <v>#DIV/0!</v>
      </c>
      <c r="CK109" s="68">
        <f t="shared" si="62"/>
        <v>0</v>
      </c>
      <c r="CL109" s="67"/>
      <c r="CM109" s="67"/>
      <c r="CN109" s="58">
        <f t="shared" si="63"/>
        <v>0</v>
      </c>
      <c r="CO109" s="58">
        <f t="shared" si="64"/>
        <v>0</v>
      </c>
      <c r="CP109" s="58">
        <f t="shared" si="65"/>
        <v>0</v>
      </c>
      <c r="CQ109" s="58">
        <f t="shared" si="66"/>
        <v>0</v>
      </c>
      <c r="CR109" s="58">
        <f t="shared" si="67"/>
        <v>0</v>
      </c>
      <c r="CS109" s="58">
        <f t="shared" si="68"/>
        <v>0</v>
      </c>
      <c r="CT109" s="58">
        <f t="shared" si="69"/>
        <v>0</v>
      </c>
      <c r="CU109" s="58">
        <f t="shared" si="70"/>
        <v>0</v>
      </c>
      <c r="CV109" s="58">
        <f t="shared" si="71"/>
        <v>0</v>
      </c>
      <c r="CW109" s="58">
        <f t="shared" si="72"/>
        <v>0</v>
      </c>
      <c r="CX109" s="58">
        <f t="shared" si="73"/>
        <v>0</v>
      </c>
      <c r="CY109" s="58">
        <f t="shared" si="74"/>
        <v>0</v>
      </c>
      <c r="CZ109" s="58">
        <f t="shared" si="75"/>
        <v>0</v>
      </c>
    </row>
    <row r="110" spans="1:104" ht="26" x14ac:dyDescent="0.35">
      <c r="A110" s="137" t="s">
        <v>456</v>
      </c>
      <c r="B110" s="278"/>
      <c r="C110" s="20" t="s">
        <v>777</v>
      </c>
      <c r="D110" s="22"/>
      <c r="E110" s="22"/>
      <c r="F110" s="22"/>
      <c r="G110" s="20">
        <f t="shared" si="38"/>
        <v>0</v>
      </c>
      <c r="H110" s="20"/>
      <c r="I110" s="20"/>
      <c r="J110" s="20"/>
      <c r="K110" s="20"/>
      <c r="L110" s="20"/>
      <c r="M110" s="20"/>
      <c r="N110" s="20"/>
      <c r="O110" s="20"/>
      <c r="P110" s="20"/>
      <c r="Q110" s="20"/>
      <c r="R110" s="20"/>
      <c r="S110" s="20"/>
      <c r="T110" s="67" t="s">
        <v>115</v>
      </c>
      <c r="U110" s="67"/>
      <c r="V110" s="68" t="e">
        <f t="shared" si="39"/>
        <v>#DIV/0!</v>
      </c>
      <c r="W110" s="68" t="e">
        <f t="shared" si="40"/>
        <v>#DIV/0!</v>
      </c>
      <c r="X110" s="67"/>
      <c r="Y110" s="67"/>
      <c r="Z110" s="67" t="s">
        <v>116</v>
      </c>
      <c r="AA110" s="67"/>
      <c r="AB110" s="68" t="e">
        <f t="shared" si="41"/>
        <v>#DIV/0!</v>
      </c>
      <c r="AC110" s="68" t="e">
        <f t="shared" si="42"/>
        <v>#DIV/0!</v>
      </c>
      <c r="AD110" s="67"/>
      <c r="AE110" s="67"/>
      <c r="AF110" s="67" t="s">
        <v>117</v>
      </c>
      <c r="AG110" s="67"/>
      <c r="AH110" s="68" t="e">
        <f t="shared" si="43"/>
        <v>#DIV/0!</v>
      </c>
      <c r="AI110" s="68" t="e">
        <f t="shared" si="44"/>
        <v>#DIV/0!</v>
      </c>
      <c r="AJ110" s="67"/>
      <c r="AK110" s="67"/>
      <c r="AL110" s="67" t="s">
        <v>118</v>
      </c>
      <c r="AM110" s="67"/>
      <c r="AN110" s="68" t="e">
        <f t="shared" si="45"/>
        <v>#DIV/0!</v>
      </c>
      <c r="AO110" s="68" t="e">
        <f t="shared" si="46"/>
        <v>#DIV/0!</v>
      </c>
      <c r="AP110" s="67"/>
      <c r="AQ110" s="67"/>
      <c r="AR110" s="67" t="s">
        <v>119</v>
      </c>
      <c r="AS110" s="67"/>
      <c r="AT110" s="68" t="e">
        <f t="shared" si="47"/>
        <v>#DIV/0!</v>
      </c>
      <c r="AU110" s="68" t="e">
        <f t="shared" si="48"/>
        <v>#DIV/0!</v>
      </c>
      <c r="AV110" s="67"/>
      <c r="AW110" s="67"/>
      <c r="AX110" s="67" t="s">
        <v>120</v>
      </c>
      <c r="AY110" s="67"/>
      <c r="AZ110" s="68" t="e">
        <f t="shared" si="49"/>
        <v>#DIV/0!</v>
      </c>
      <c r="BA110" s="68" t="e">
        <f t="shared" si="50"/>
        <v>#DIV/0!</v>
      </c>
      <c r="BB110" s="67"/>
      <c r="BC110" s="67"/>
      <c r="BD110" s="67" t="s">
        <v>121</v>
      </c>
      <c r="BE110" s="67"/>
      <c r="BF110" s="68" t="e">
        <f t="shared" si="51"/>
        <v>#DIV/0!</v>
      </c>
      <c r="BG110" s="68" t="e">
        <f t="shared" si="52"/>
        <v>#DIV/0!</v>
      </c>
      <c r="BH110" s="67"/>
      <c r="BI110" s="67"/>
      <c r="BJ110" s="67" t="s">
        <v>122</v>
      </c>
      <c r="BK110" s="67"/>
      <c r="BL110" s="68" t="e">
        <f t="shared" si="53"/>
        <v>#DIV/0!</v>
      </c>
      <c r="BM110" s="68" t="e">
        <f t="shared" si="54"/>
        <v>#DIV/0!</v>
      </c>
      <c r="BN110" s="67"/>
      <c r="BO110" s="67"/>
      <c r="BP110" s="67" t="s">
        <v>123</v>
      </c>
      <c r="BQ110" s="67"/>
      <c r="BR110" s="68" t="e">
        <f t="shared" si="55"/>
        <v>#DIV/0!</v>
      </c>
      <c r="BS110" s="68" t="e">
        <f t="shared" si="56"/>
        <v>#DIV/0!</v>
      </c>
      <c r="BT110" s="67"/>
      <c r="BU110" s="67"/>
      <c r="BV110" s="67" t="s">
        <v>124</v>
      </c>
      <c r="BW110" s="67"/>
      <c r="BX110" s="68" t="e">
        <f t="shared" si="57"/>
        <v>#DIV/0!</v>
      </c>
      <c r="BY110" s="68" t="e">
        <f t="shared" si="58"/>
        <v>#DIV/0!</v>
      </c>
      <c r="BZ110" s="67"/>
      <c r="CA110" s="67"/>
      <c r="CB110" s="67" t="s">
        <v>125</v>
      </c>
      <c r="CC110" s="67"/>
      <c r="CD110" s="68" t="e">
        <f t="shared" si="59"/>
        <v>#DIV/0!</v>
      </c>
      <c r="CE110" s="68" t="e">
        <f t="shared" si="60"/>
        <v>#DIV/0!</v>
      </c>
      <c r="CF110" s="67"/>
      <c r="CG110" s="67"/>
      <c r="CH110" s="67" t="s">
        <v>126</v>
      </c>
      <c r="CI110" s="67"/>
      <c r="CJ110" s="68" t="e">
        <f t="shared" si="61"/>
        <v>#DIV/0!</v>
      </c>
      <c r="CK110" s="68" t="e">
        <f t="shared" si="62"/>
        <v>#DIV/0!</v>
      </c>
      <c r="CL110" s="67"/>
      <c r="CM110" s="67"/>
      <c r="CN110" s="58">
        <f t="shared" si="63"/>
        <v>0</v>
      </c>
      <c r="CO110" s="58">
        <f t="shared" si="64"/>
        <v>0</v>
      </c>
      <c r="CP110" s="58">
        <f t="shared" si="65"/>
        <v>0</v>
      </c>
      <c r="CQ110" s="58">
        <f t="shared" si="66"/>
        <v>0</v>
      </c>
      <c r="CR110" s="58">
        <f t="shared" si="67"/>
        <v>0</v>
      </c>
      <c r="CS110" s="58">
        <f t="shared" si="68"/>
        <v>0</v>
      </c>
      <c r="CT110" s="58">
        <f t="shared" si="69"/>
        <v>0</v>
      </c>
      <c r="CU110" s="58">
        <f t="shared" si="70"/>
        <v>0</v>
      </c>
      <c r="CV110" s="58">
        <f t="shared" si="71"/>
        <v>0</v>
      </c>
      <c r="CW110" s="58">
        <f t="shared" si="72"/>
        <v>0</v>
      </c>
      <c r="CX110" s="58">
        <f t="shared" si="73"/>
        <v>0</v>
      </c>
      <c r="CY110" s="58">
        <f t="shared" si="74"/>
        <v>0</v>
      </c>
      <c r="CZ110" s="58">
        <f t="shared" si="75"/>
        <v>0</v>
      </c>
    </row>
    <row r="111" spans="1:104" ht="26" x14ac:dyDescent="0.35">
      <c r="A111" s="137" t="s">
        <v>456</v>
      </c>
      <c r="B111" s="279"/>
      <c r="C111" s="20" t="s">
        <v>778</v>
      </c>
      <c r="D111" s="22"/>
      <c r="E111" s="22"/>
      <c r="F111" s="22"/>
      <c r="G111" s="20">
        <f t="shared" si="38"/>
        <v>0</v>
      </c>
      <c r="H111" s="20"/>
      <c r="I111" s="20"/>
      <c r="J111" s="20"/>
      <c r="K111" s="20"/>
      <c r="L111" s="20"/>
      <c r="M111" s="20"/>
      <c r="N111" s="20"/>
      <c r="O111" s="20"/>
      <c r="P111" s="20"/>
      <c r="Q111" s="20"/>
      <c r="R111" s="20"/>
      <c r="S111" s="20"/>
      <c r="T111" s="67" t="s">
        <v>115</v>
      </c>
      <c r="U111" s="67"/>
      <c r="V111" s="68" t="e">
        <f t="shared" si="39"/>
        <v>#DIV/0!</v>
      </c>
      <c r="W111" s="68" t="e">
        <f t="shared" si="40"/>
        <v>#DIV/0!</v>
      </c>
      <c r="X111" s="67"/>
      <c r="Y111" s="67"/>
      <c r="Z111" s="67" t="s">
        <v>116</v>
      </c>
      <c r="AA111" s="67"/>
      <c r="AB111" s="68" t="e">
        <f t="shared" si="41"/>
        <v>#DIV/0!</v>
      </c>
      <c r="AC111" s="68" t="e">
        <f t="shared" si="42"/>
        <v>#DIV/0!</v>
      </c>
      <c r="AD111" s="67"/>
      <c r="AE111" s="67"/>
      <c r="AF111" s="67" t="s">
        <v>117</v>
      </c>
      <c r="AG111" s="67"/>
      <c r="AH111" s="68" t="e">
        <f t="shared" si="43"/>
        <v>#DIV/0!</v>
      </c>
      <c r="AI111" s="68" t="e">
        <f t="shared" si="44"/>
        <v>#DIV/0!</v>
      </c>
      <c r="AJ111" s="67"/>
      <c r="AK111" s="67"/>
      <c r="AL111" s="67" t="s">
        <v>118</v>
      </c>
      <c r="AM111" s="67"/>
      <c r="AN111" s="68" t="e">
        <f t="shared" si="45"/>
        <v>#DIV/0!</v>
      </c>
      <c r="AO111" s="68" t="e">
        <f t="shared" si="46"/>
        <v>#DIV/0!</v>
      </c>
      <c r="AP111" s="67"/>
      <c r="AQ111" s="67"/>
      <c r="AR111" s="67" t="s">
        <v>119</v>
      </c>
      <c r="AS111" s="67"/>
      <c r="AT111" s="68" t="e">
        <f t="shared" si="47"/>
        <v>#DIV/0!</v>
      </c>
      <c r="AU111" s="68" t="e">
        <f t="shared" si="48"/>
        <v>#DIV/0!</v>
      </c>
      <c r="AV111" s="67"/>
      <c r="AW111" s="67"/>
      <c r="AX111" s="67" t="s">
        <v>120</v>
      </c>
      <c r="AY111" s="67"/>
      <c r="AZ111" s="68" t="e">
        <f t="shared" si="49"/>
        <v>#DIV/0!</v>
      </c>
      <c r="BA111" s="68" t="e">
        <f t="shared" si="50"/>
        <v>#DIV/0!</v>
      </c>
      <c r="BB111" s="67"/>
      <c r="BC111" s="67"/>
      <c r="BD111" s="67" t="s">
        <v>121</v>
      </c>
      <c r="BE111" s="67"/>
      <c r="BF111" s="68" t="e">
        <f t="shared" si="51"/>
        <v>#DIV/0!</v>
      </c>
      <c r="BG111" s="68" t="e">
        <f t="shared" si="52"/>
        <v>#DIV/0!</v>
      </c>
      <c r="BH111" s="67"/>
      <c r="BI111" s="67"/>
      <c r="BJ111" s="67" t="s">
        <v>122</v>
      </c>
      <c r="BK111" s="67"/>
      <c r="BL111" s="68" t="e">
        <f t="shared" si="53"/>
        <v>#DIV/0!</v>
      </c>
      <c r="BM111" s="68" t="e">
        <f t="shared" si="54"/>
        <v>#DIV/0!</v>
      </c>
      <c r="BN111" s="67"/>
      <c r="BO111" s="67"/>
      <c r="BP111" s="67" t="s">
        <v>123</v>
      </c>
      <c r="BQ111" s="67"/>
      <c r="BR111" s="68" t="e">
        <f t="shared" si="55"/>
        <v>#DIV/0!</v>
      </c>
      <c r="BS111" s="68" t="e">
        <f t="shared" si="56"/>
        <v>#DIV/0!</v>
      </c>
      <c r="BT111" s="67"/>
      <c r="BU111" s="67"/>
      <c r="BV111" s="67" t="s">
        <v>124</v>
      </c>
      <c r="BW111" s="67"/>
      <c r="BX111" s="68" t="e">
        <f t="shared" si="57"/>
        <v>#DIV/0!</v>
      </c>
      <c r="BY111" s="68" t="e">
        <f t="shared" si="58"/>
        <v>#DIV/0!</v>
      </c>
      <c r="BZ111" s="67"/>
      <c r="CA111" s="67"/>
      <c r="CB111" s="67" t="s">
        <v>125</v>
      </c>
      <c r="CC111" s="67"/>
      <c r="CD111" s="68" t="e">
        <f t="shared" si="59"/>
        <v>#DIV/0!</v>
      </c>
      <c r="CE111" s="68" t="e">
        <f t="shared" si="60"/>
        <v>#DIV/0!</v>
      </c>
      <c r="CF111" s="67"/>
      <c r="CG111" s="67"/>
      <c r="CH111" s="67" t="s">
        <v>126</v>
      </c>
      <c r="CI111" s="67"/>
      <c r="CJ111" s="68" t="e">
        <f t="shared" si="61"/>
        <v>#DIV/0!</v>
      </c>
      <c r="CK111" s="68" t="e">
        <f t="shared" si="62"/>
        <v>#DIV/0!</v>
      </c>
      <c r="CL111" s="67"/>
      <c r="CM111" s="67"/>
      <c r="CN111" s="58">
        <f t="shared" si="63"/>
        <v>0</v>
      </c>
      <c r="CO111" s="58">
        <f t="shared" si="64"/>
        <v>0</v>
      </c>
      <c r="CP111" s="58">
        <f t="shared" si="65"/>
        <v>0</v>
      </c>
      <c r="CQ111" s="58">
        <f t="shared" si="66"/>
        <v>0</v>
      </c>
      <c r="CR111" s="58">
        <f t="shared" si="67"/>
        <v>0</v>
      </c>
      <c r="CS111" s="58">
        <f t="shared" si="68"/>
        <v>0</v>
      </c>
      <c r="CT111" s="58">
        <f t="shared" si="69"/>
        <v>0</v>
      </c>
      <c r="CU111" s="58">
        <f t="shared" si="70"/>
        <v>0</v>
      </c>
      <c r="CV111" s="58">
        <f t="shared" si="71"/>
        <v>0</v>
      </c>
      <c r="CW111" s="58">
        <f t="shared" si="72"/>
        <v>0</v>
      </c>
      <c r="CX111" s="58">
        <f t="shared" si="73"/>
        <v>0</v>
      </c>
      <c r="CY111" s="58">
        <f t="shared" si="74"/>
        <v>0</v>
      </c>
      <c r="CZ111" s="58">
        <f t="shared" si="75"/>
        <v>0</v>
      </c>
    </row>
    <row r="112" spans="1:104" ht="39" x14ac:dyDescent="0.35">
      <c r="A112" s="137" t="s">
        <v>456</v>
      </c>
      <c r="B112" s="277" t="s">
        <v>146</v>
      </c>
      <c r="C112" s="20" t="s">
        <v>779</v>
      </c>
      <c r="D112" s="22" t="s">
        <v>458</v>
      </c>
      <c r="E112" s="22" t="s">
        <v>469</v>
      </c>
      <c r="F112" s="22" t="s">
        <v>470</v>
      </c>
      <c r="G112" s="20">
        <f t="shared" si="38"/>
        <v>6</v>
      </c>
      <c r="H112" s="20"/>
      <c r="I112" s="20"/>
      <c r="J112" s="20"/>
      <c r="K112" s="20"/>
      <c r="L112" s="20"/>
      <c r="M112" s="20">
        <v>1</v>
      </c>
      <c r="N112" s="20">
        <v>1</v>
      </c>
      <c r="O112" s="20">
        <v>1</v>
      </c>
      <c r="P112" s="20">
        <v>1</v>
      </c>
      <c r="Q112" s="20">
        <v>1</v>
      </c>
      <c r="R112" s="20">
        <v>1</v>
      </c>
      <c r="S112" s="20"/>
      <c r="T112" s="67" t="s">
        <v>115</v>
      </c>
      <c r="U112" s="67"/>
      <c r="V112" s="68" t="e">
        <f t="shared" si="39"/>
        <v>#DIV/0!</v>
      </c>
      <c r="W112" s="68">
        <f t="shared" si="40"/>
        <v>0</v>
      </c>
      <c r="X112" s="67"/>
      <c r="Y112" s="67"/>
      <c r="Z112" s="67" t="s">
        <v>116</v>
      </c>
      <c r="AA112" s="67"/>
      <c r="AB112" s="68" t="e">
        <f t="shared" si="41"/>
        <v>#DIV/0!</v>
      </c>
      <c r="AC112" s="68">
        <f t="shared" si="42"/>
        <v>0</v>
      </c>
      <c r="AD112" s="67"/>
      <c r="AE112" s="67"/>
      <c r="AF112" s="67" t="s">
        <v>117</v>
      </c>
      <c r="AG112" s="67"/>
      <c r="AH112" s="68" t="e">
        <f t="shared" si="43"/>
        <v>#DIV/0!</v>
      </c>
      <c r="AI112" s="68">
        <f t="shared" si="44"/>
        <v>0</v>
      </c>
      <c r="AJ112" s="67"/>
      <c r="AK112" s="67"/>
      <c r="AL112" s="67" t="s">
        <v>118</v>
      </c>
      <c r="AM112" s="67"/>
      <c r="AN112" s="68" t="e">
        <f t="shared" si="45"/>
        <v>#DIV/0!</v>
      </c>
      <c r="AO112" s="68">
        <f t="shared" si="46"/>
        <v>0</v>
      </c>
      <c r="AP112" s="67"/>
      <c r="AQ112" s="67"/>
      <c r="AR112" s="67" t="s">
        <v>119</v>
      </c>
      <c r="AS112" s="67"/>
      <c r="AT112" s="68" t="e">
        <f t="shared" si="47"/>
        <v>#DIV/0!</v>
      </c>
      <c r="AU112" s="68">
        <f t="shared" si="48"/>
        <v>0</v>
      </c>
      <c r="AV112" s="67"/>
      <c r="AW112" s="67"/>
      <c r="AX112" s="67" t="s">
        <v>120</v>
      </c>
      <c r="AY112" s="67"/>
      <c r="AZ112" s="68">
        <f t="shared" si="49"/>
        <v>0</v>
      </c>
      <c r="BA112" s="68">
        <f t="shared" si="50"/>
        <v>0</v>
      </c>
      <c r="BB112" s="67"/>
      <c r="BC112" s="67"/>
      <c r="BD112" s="67" t="s">
        <v>121</v>
      </c>
      <c r="BE112" s="67"/>
      <c r="BF112" s="68">
        <f t="shared" si="51"/>
        <v>0</v>
      </c>
      <c r="BG112" s="68">
        <f t="shared" si="52"/>
        <v>0</v>
      </c>
      <c r="BH112" s="67"/>
      <c r="BI112" s="67"/>
      <c r="BJ112" s="67" t="s">
        <v>122</v>
      </c>
      <c r="BK112" s="67"/>
      <c r="BL112" s="68">
        <f t="shared" si="53"/>
        <v>0</v>
      </c>
      <c r="BM112" s="68">
        <f t="shared" si="54"/>
        <v>0</v>
      </c>
      <c r="BN112" s="67"/>
      <c r="BO112" s="67"/>
      <c r="BP112" s="67" t="s">
        <v>123</v>
      </c>
      <c r="BQ112" s="67"/>
      <c r="BR112" s="68">
        <f t="shared" si="55"/>
        <v>0</v>
      </c>
      <c r="BS112" s="68">
        <f t="shared" si="56"/>
        <v>0</v>
      </c>
      <c r="BT112" s="67"/>
      <c r="BU112" s="67"/>
      <c r="BV112" s="67" t="s">
        <v>124</v>
      </c>
      <c r="BW112" s="67"/>
      <c r="BX112" s="68">
        <f t="shared" si="57"/>
        <v>0</v>
      </c>
      <c r="BY112" s="68">
        <f t="shared" si="58"/>
        <v>0</v>
      </c>
      <c r="BZ112" s="67"/>
      <c r="CA112" s="67"/>
      <c r="CB112" s="67" t="s">
        <v>125</v>
      </c>
      <c r="CC112" s="67"/>
      <c r="CD112" s="68">
        <f t="shared" si="59"/>
        <v>0</v>
      </c>
      <c r="CE112" s="68">
        <f t="shared" si="60"/>
        <v>0</v>
      </c>
      <c r="CF112" s="67"/>
      <c r="CG112" s="67"/>
      <c r="CH112" s="67" t="s">
        <v>126</v>
      </c>
      <c r="CI112" s="67"/>
      <c r="CJ112" s="68" t="e">
        <f t="shared" si="61"/>
        <v>#DIV/0!</v>
      </c>
      <c r="CK112" s="68">
        <f t="shared" si="62"/>
        <v>0</v>
      </c>
      <c r="CL112" s="67"/>
      <c r="CM112" s="67"/>
      <c r="CN112" s="58">
        <f t="shared" si="63"/>
        <v>0</v>
      </c>
      <c r="CO112" s="58">
        <f t="shared" si="64"/>
        <v>0</v>
      </c>
      <c r="CP112" s="58">
        <f t="shared" si="65"/>
        <v>0</v>
      </c>
      <c r="CQ112" s="58">
        <f t="shared" si="66"/>
        <v>0</v>
      </c>
      <c r="CR112" s="58">
        <f t="shared" si="67"/>
        <v>0</v>
      </c>
      <c r="CS112" s="58">
        <f t="shared" si="68"/>
        <v>0</v>
      </c>
      <c r="CT112" s="58">
        <f t="shared" si="69"/>
        <v>0</v>
      </c>
      <c r="CU112" s="58">
        <f t="shared" si="70"/>
        <v>0</v>
      </c>
      <c r="CV112" s="58">
        <f t="shared" si="71"/>
        <v>0</v>
      </c>
      <c r="CW112" s="58">
        <f t="shared" si="72"/>
        <v>0</v>
      </c>
      <c r="CX112" s="58">
        <f t="shared" si="73"/>
        <v>0</v>
      </c>
      <c r="CY112" s="58">
        <f t="shared" si="74"/>
        <v>0</v>
      </c>
      <c r="CZ112" s="58">
        <f t="shared" si="75"/>
        <v>0</v>
      </c>
    </row>
    <row r="113" spans="1:104" ht="39" x14ac:dyDescent="0.35">
      <c r="A113" s="137" t="s">
        <v>456</v>
      </c>
      <c r="B113" s="278"/>
      <c r="C113" s="20" t="s">
        <v>780</v>
      </c>
      <c r="D113" s="22" t="s">
        <v>461</v>
      </c>
      <c r="E113" s="22" t="s">
        <v>471</v>
      </c>
      <c r="F113" s="22" t="s">
        <v>472</v>
      </c>
      <c r="G113" s="20">
        <f t="shared" si="38"/>
        <v>6</v>
      </c>
      <c r="H113" s="20"/>
      <c r="I113" s="20"/>
      <c r="J113" s="20"/>
      <c r="K113" s="20"/>
      <c r="L113" s="20"/>
      <c r="M113" s="20">
        <v>1</v>
      </c>
      <c r="N113" s="20">
        <v>1</v>
      </c>
      <c r="O113" s="20">
        <v>1</v>
      </c>
      <c r="P113" s="20">
        <v>1</v>
      </c>
      <c r="Q113" s="20">
        <v>1</v>
      </c>
      <c r="R113" s="20">
        <v>1</v>
      </c>
      <c r="S113" s="20"/>
      <c r="T113" s="67" t="s">
        <v>115</v>
      </c>
      <c r="U113" s="67"/>
      <c r="V113" s="68" t="e">
        <f t="shared" si="39"/>
        <v>#DIV/0!</v>
      </c>
      <c r="W113" s="68">
        <f t="shared" si="40"/>
        <v>0</v>
      </c>
      <c r="X113" s="67"/>
      <c r="Y113" s="67"/>
      <c r="Z113" s="67" t="s">
        <v>116</v>
      </c>
      <c r="AA113" s="67"/>
      <c r="AB113" s="68" t="e">
        <f t="shared" si="41"/>
        <v>#DIV/0!</v>
      </c>
      <c r="AC113" s="68">
        <f t="shared" si="42"/>
        <v>0</v>
      </c>
      <c r="AD113" s="67"/>
      <c r="AE113" s="67"/>
      <c r="AF113" s="67" t="s">
        <v>117</v>
      </c>
      <c r="AG113" s="67"/>
      <c r="AH113" s="68" t="e">
        <f t="shared" si="43"/>
        <v>#DIV/0!</v>
      </c>
      <c r="AI113" s="68">
        <f t="shared" si="44"/>
        <v>0</v>
      </c>
      <c r="AJ113" s="67"/>
      <c r="AK113" s="67"/>
      <c r="AL113" s="67" t="s">
        <v>118</v>
      </c>
      <c r="AM113" s="67"/>
      <c r="AN113" s="68" t="e">
        <f t="shared" si="45"/>
        <v>#DIV/0!</v>
      </c>
      <c r="AO113" s="68">
        <f t="shared" si="46"/>
        <v>0</v>
      </c>
      <c r="AP113" s="67"/>
      <c r="AQ113" s="67"/>
      <c r="AR113" s="67" t="s">
        <v>119</v>
      </c>
      <c r="AS113" s="67"/>
      <c r="AT113" s="68" t="e">
        <f t="shared" si="47"/>
        <v>#DIV/0!</v>
      </c>
      <c r="AU113" s="68">
        <f t="shared" si="48"/>
        <v>0</v>
      </c>
      <c r="AV113" s="67"/>
      <c r="AW113" s="67"/>
      <c r="AX113" s="67" t="s">
        <v>120</v>
      </c>
      <c r="AY113" s="67"/>
      <c r="AZ113" s="68">
        <f t="shared" si="49"/>
        <v>0</v>
      </c>
      <c r="BA113" s="68">
        <f t="shared" si="50"/>
        <v>0</v>
      </c>
      <c r="BB113" s="67"/>
      <c r="BC113" s="67"/>
      <c r="BD113" s="67" t="s">
        <v>121</v>
      </c>
      <c r="BE113" s="67"/>
      <c r="BF113" s="68">
        <f t="shared" si="51"/>
        <v>0</v>
      </c>
      <c r="BG113" s="68">
        <f t="shared" si="52"/>
        <v>0</v>
      </c>
      <c r="BH113" s="67"/>
      <c r="BI113" s="67"/>
      <c r="BJ113" s="67" t="s">
        <v>122</v>
      </c>
      <c r="BK113" s="67"/>
      <c r="BL113" s="68">
        <f t="shared" si="53"/>
        <v>0</v>
      </c>
      <c r="BM113" s="68">
        <f t="shared" si="54"/>
        <v>0</v>
      </c>
      <c r="BN113" s="67"/>
      <c r="BO113" s="67"/>
      <c r="BP113" s="67" t="s">
        <v>123</v>
      </c>
      <c r="BQ113" s="67"/>
      <c r="BR113" s="68">
        <f t="shared" si="55"/>
        <v>0</v>
      </c>
      <c r="BS113" s="68">
        <f t="shared" si="56"/>
        <v>0</v>
      </c>
      <c r="BT113" s="67"/>
      <c r="BU113" s="67"/>
      <c r="BV113" s="67" t="s">
        <v>124</v>
      </c>
      <c r="BW113" s="67"/>
      <c r="BX113" s="68">
        <f t="shared" si="57"/>
        <v>0</v>
      </c>
      <c r="BY113" s="68">
        <f t="shared" si="58"/>
        <v>0</v>
      </c>
      <c r="BZ113" s="67"/>
      <c r="CA113" s="67"/>
      <c r="CB113" s="67" t="s">
        <v>125</v>
      </c>
      <c r="CC113" s="67"/>
      <c r="CD113" s="68">
        <f t="shared" si="59"/>
        <v>0</v>
      </c>
      <c r="CE113" s="68">
        <f t="shared" si="60"/>
        <v>0</v>
      </c>
      <c r="CF113" s="67"/>
      <c r="CG113" s="67"/>
      <c r="CH113" s="67" t="s">
        <v>126</v>
      </c>
      <c r="CI113" s="67"/>
      <c r="CJ113" s="68" t="e">
        <f t="shared" si="61"/>
        <v>#DIV/0!</v>
      </c>
      <c r="CK113" s="68">
        <f t="shared" si="62"/>
        <v>0</v>
      </c>
      <c r="CL113" s="67"/>
      <c r="CM113" s="67"/>
      <c r="CN113" s="58">
        <f t="shared" si="63"/>
        <v>0</v>
      </c>
      <c r="CO113" s="58">
        <f t="shared" si="64"/>
        <v>0</v>
      </c>
      <c r="CP113" s="58">
        <f t="shared" si="65"/>
        <v>0</v>
      </c>
      <c r="CQ113" s="58">
        <f t="shared" si="66"/>
        <v>0</v>
      </c>
      <c r="CR113" s="58">
        <f t="shared" si="67"/>
        <v>0</v>
      </c>
      <c r="CS113" s="58">
        <f t="shared" si="68"/>
        <v>0</v>
      </c>
      <c r="CT113" s="58">
        <f t="shared" si="69"/>
        <v>0</v>
      </c>
      <c r="CU113" s="58">
        <f t="shared" si="70"/>
        <v>0</v>
      </c>
      <c r="CV113" s="58">
        <f t="shared" si="71"/>
        <v>0</v>
      </c>
      <c r="CW113" s="58">
        <f t="shared" si="72"/>
        <v>0</v>
      </c>
      <c r="CX113" s="58">
        <f t="shared" si="73"/>
        <v>0</v>
      </c>
      <c r="CY113" s="58">
        <f t="shared" si="74"/>
        <v>0</v>
      </c>
      <c r="CZ113" s="58">
        <f t="shared" si="75"/>
        <v>0</v>
      </c>
    </row>
    <row r="114" spans="1:104" ht="26" x14ac:dyDescent="0.35">
      <c r="A114" s="137" t="s">
        <v>456</v>
      </c>
      <c r="B114" s="278"/>
      <c r="C114" s="20" t="s">
        <v>781</v>
      </c>
      <c r="D114" s="22"/>
      <c r="E114" s="22"/>
      <c r="F114" s="22"/>
      <c r="G114" s="20">
        <f t="shared" si="38"/>
        <v>0</v>
      </c>
      <c r="H114" s="20"/>
      <c r="I114" s="20"/>
      <c r="J114" s="20"/>
      <c r="K114" s="20"/>
      <c r="L114" s="20"/>
      <c r="M114" s="20"/>
      <c r="N114" s="20"/>
      <c r="O114" s="20"/>
      <c r="P114" s="20"/>
      <c r="Q114" s="20"/>
      <c r="R114" s="20"/>
      <c r="S114" s="20"/>
      <c r="T114" s="67" t="s">
        <v>115</v>
      </c>
      <c r="U114" s="67"/>
      <c r="V114" s="68" t="e">
        <f t="shared" si="39"/>
        <v>#DIV/0!</v>
      </c>
      <c r="W114" s="68" t="e">
        <f t="shared" si="40"/>
        <v>#DIV/0!</v>
      </c>
      <c r="X114" s="67"/>
      <c r="Y114" s="67"/>
      <c r="Z114" s="67" t="s">
        <v>116</v>
      </c>
      <c r="AA114" s="67"/>
      <c r="AB114" s="68" t="e">
        <f t="shared" si="41"/>
        <v>#DIV/0!</v>
      </c>
      <c r="AC114" s="68" t="e">
        <f t="shared" si="42"/>
        <v>#DIV/0!</v>
      </c>
      <c r="AD114" s="67"/>
      <c r="AE114" s="67"/>
      <c r="AF114" s="67" t="s">
        <v>117</v>
      </c>
      <c r="AG114" s="67"/>
      <c r="AH114" s="68" t="e">
        <f t="shared" si="43"/>
        <v>#DIV/0!</v>
      </c>
      <c r="AI114" s="68" t="e">
        <f t="shared" si="44"/>
        <v>#DIV/0!</v>
      </c>
      <c r="AJ114" s="67"/>
      <c r="AK114" s="67"/>
      <c r="AL114" s="67" t="s">
        <v>118</v>
      </c>
      <c r="AM114" s="67"/>
      <c r="AN114" s="68" t="e">
        <f t="shared" si="45"/>
        <v>#DIV/0!</v>
      </c>
      <c r="AO114" s="68" t="e">
        <f t="shared" si="46"/>
        <v>#DIV/0!</v>
      </c>
      <c r="AP114" s="67"/>
      <c r="AQ114" s="67"/>
      <c r="AR114" s="67" t="s">
        <v>119</v>
      </c>
      <c r="AS114" s="67"/>
      <c r="AT114" s="68" t="e">
        <f t="shared" si="47"/>
        <v>#DIV/0!</v>
      </c>
      <c r="AU114" s="68" t="e">
        <f t="shared" si="48"/>
        <v>#DIV/0!</v>
      </c>
      <c r="AV114" s="67"/>
      <c r="AW114" s="67"/>
      <c r="AX114" s="67" t="s">
        <v>120</v>
      </c>
      <c r="AY114" s="67"/>
      <c r="AZ114" s="68" t="e">
        <f t="shared" si="49"/>
        <v>#DIV/0!</v>
      </c>
      <c r="BA114" s="68" t="e">
        <f t="shared" si="50"/>
        <v>#DIV/0!</v>
      </c>
      <c r="BB114" s="67"/>
      <c r="BC114" s="67"/>
      <c r="BD114" s="67" t="s">
        <v>121</v>
      </c>
      <c r="BE114" s="67"/>
      <c r="BF114" s="68" t="e">
        <f t="shared" si="51"/>
        <v>#DIV/0!</v>
      </c>
      <c r="BG114" s="68" t="e">
        <f t="shared" si="52"/>
        <v>#DIV/0!</v>
      </c>
      <c r="BH114" s="67"/>
      <c r="BI114" s="67"/>
      <c r="BJ114" s="67" t="s">
        <v>122</v>
      </c>
      <c r="BK114" s="67"/>
      <c r="BL114" s="68" t="e">
        <f t="shared" si="53"/>
        <v>#DIV/0!</v>
      </c>
      <c r="BM114" s="68" t="e">
        <f t="shared" si="54"/>
        <v>#DIV/0!</v>
      </c>
      <c r="BN114" s="67"/>
      <c r="BO114" s="67"/>
      <c r="BP114" s="67" t="s">
        <v>123</v>
      </c>
      <c r="BQ114" s="67"/>
      <c r="BR114" s="68" t="e">
        <f t="shared" si="55"/>
        <v>#DIV/0!</v>
      </c>
      <c r="BS114" s="68" t="e">
        <f t="shared" si="56"/>
        <v>#DIV/0!</v>
      </c>
      <c r="BT114" s="67"/>
      <c r="BU114" s="67"/>
      <c r="BV114" s="67" t="s">
        <v>124</v>
      </c>
      <c r="BW114" s="67"/>
      <c r="BX114" s="68" t="e">
        <f t="shared" si="57"/>
        <v>#DIV/0!</v>
      </c>
      <c r="BY114" s="68" t="e">
        <f t="shared" si="58"/>
        <v>#DIV/0!</v>
      </c>
      <c r="BZ114" s="67"/>
      <c r="CA114" s="67"/>
      <c r="CB114" s="67" t="s">
        <v>125</v>
      </c>
      <c r="CC114" s="67"/>
      <c r="CD114" s="68" t="e">
        <f t="shared" si="59"/>
        <v>#DIV/0!</v>
      </c>
      <c r="CE114" s="68" t="e">
        <f t="shared" si="60"/>
        <v>#DIV/0!</v>
      </c>
      <c r="CF114" s="67"/>
      <c r="CG114" s="67"/>
      <c r="CH114" s="67" t="s">
        <v>126</v>
      </c>
      <c r="CI114" s="67"/>
      <c r="CJ114" s="68" t="e">
        <f t="shared" si="61"/>
        <v>#DIV/0!</v>
      </c>
      <c r="CK114" s="68" t="e">
        <f t="shared" si="62"/>
        <v>#DIV/0!</v>
      </c>
      <c r="CL114" s="67"/>
      <c r="CM114" s="67"/>
      <c r="CN114" s="58">
        <f t="shared" si="63"/>
        <v>0</v>
      </c>
      <c r="CO114" s="58">
        <f t="shared" si="64"/>
        <v>0</v>
      </c>
      <c r="CP114" s="58">
        <f t="shared" si="65"/>
        <v>0</v>
      </c>
      <c r="CQ114" s="58">
        <f t="shared" si="66"/>
        <v>0</v>
      </c>
      <c r="CR114" s="58">
        <f t="shared" si="67"/>
        <v>0</v>
      </c>
      <c r="CS114" s="58">
        <f t="shared" si="68"/>
        <v>0</v>
      </c>
      <c r="CT114" s="58">
        <f t="shared" si="69"/>
        <v>0</v>
      </c>
      <c r="CU114" s="58">
        <f t="shared" si="70"/>
        <v>0</v>
      </c>
      <c r="CV114" s="58">
        <f t="shared" si="71"/>
        <v>0</v>
      </c>
      <c r="CW114" s="58">
        <f t="shared" si="72"/>
        <v>0</v>
      </c>
      <c r="CX114" s="58">
        <f t="shared" si="73"/>
        <v>0</v>
      </c>
      <c r="CY114" s="58">
        <f t="shared" si="74"/>
        <v>0</v>
      </c>
      <c r="CZ114" s="58">
        <f t="shared" si="75"/>
        <v>0</v>
      </c>
    </row>
    <row r="115" spans="1:104" ht="26" x14ac:dyDescent="0.35">
      <c r="A115" s="137" t="s">
        <v>456</v>
      </c>
      <c r="B115" s="279"/>
      <c r="C115" s="20" t="s">
        <v>782</v>
      </c>
      <c r="D115" s="22"/>
      <c r="E115" s="22"/>
      <c r="F115" s="22"/>
      <c r="G115" s="20">
        <f t="shared" si="38"/>
        <v>0</v>
      </c>
      <c r="H115" s="20"/>
      <c r="I115" s="20"/>
      <c r="J115" s="20"/>
      <c r="K115" s="20"/>
      <c r="L115" s="20"/>
      <c r="M115" s="20"/>
      <c r="N115" s="20"/>
      <c r="O115" s="20"/>
      <c r="P115" s="20"/>
      <c r="Q115" s="20"/>
      <c r="R115" s="20"/>
      <c r="S115" s="20"/>
      <c r="T115" s="67" t="s">
        <v>115</v>
      </c>
      <c r="U115" s="67"/>
      <c r="V115" s="68" t="e">
        <f t="shared" si="39"/>
        <v>#DIV/0!</v>
      </c>
      <c r="W115" s="68" t="e">
        <f t="shared" si="40"/>
        <v>#DIV/0!</v>
      </c>
      <c r="X115" s="67"/>
      <c r="Y115" s="67"/>
      <c r="Z115" s="67" t="s">
        <v>116</v>
      </c>
      <c r="AA115" s="67"/>
      <c r="AB115" s="68" t="e">
        <f t="shared" si="41"/>
        <v>#DIV/0!</v>
      </c>
      <c r="AC115" s="68" t="e">
        <f t="shared" si="42"/>
        <v>#DIV/0!</v>
      </c>
      <c r="AD115" s="67"/>
      <c r="AE115" s="67"/>
      <c r="AF115" s="67" t="s">
        <v>117</v>
      </c>
      <c r="AG115" s="67"/>
      <c r="AH115" s="68" t="e">
        <f t="shared" si="43"/>
        <v>#DIV/0!</v>
      </c>
      <c r="AI115" s="68" t="e">
        <f t="shared" si="44"/>
        <v>#DIV/0!</v>
      </c>
      <c r="AJ115" s="67"/>
      <c r="AK115" s="67"/>
      <c r="AL115" s="67" t="s">
        <v>118</v>
      </c>
      <c r="AM115" s="67"/>
      <c r="AN115" s="68" t="e">
        <f t="shared" si="45"/>
        <v>#DIV/0!</v>
      </c>
      <c r="AO115" s="68" t="e">
        <f t="shared" si="46"/>
        <v>#DIV/0!</v>
      </c>
      <c r="AP115" s="67"/>
      <c r="AQ115" s="67"/>
      <c r="AR115" s="67" t="s">
        <v>119</v>
      </c>
      <c r="AS115" s="67"/>
      <c r="AT115" s="68" t="e">
        <f t="shared" si="47"/>
        <v>#DIV/0!</v>
      </c>
      <c r="AU115" s="68" t="e">
        <f t="shared" si="48"/>
        <v>#DIV/0!</v>
      </c>
      <c r="AV115" s="67"/>
      <c r="AW115" s="67"/>
      <c r="AX115" s="67" t="s">
        <v>120</v>
      </c>
      <c r="AY115" s="67"/>
      <c r="AZ115" s="68" t="e">
        <f t="shared" si="49"/>
        <v>#DIV/0!</v>
      </c>
      <c r="BA115" s="68" t="e">
        <f t="shared" si="50"/>
        <v>#DIV/0!</v>
      </c>
      <c r="BB115" s="67"/>
      <c r="BC115" s="67"/>
      <c r="BD115" s="67" t="s">
        <v>121</v>
      </c>
      <c r="BE115" s="67"/>
      <c r="BF115" s="68" t="e">
        <f t="shared" si="51"/>
        <v>#DIV/0!</v>
      </c>
      <c r="BG115" s="68" t="e">
        <f t="shared" si="52"/>
        <v>#DIV/0!</v>
      </c>
      <c r="BH115" s="67"/>
      <c r="BI115" s="67"/>
      <c r="BJ115" s="67" t="s">
        <v>122</v>
      </c>
      <c r="BK115" s="67"/>
      <c r="BL115" s="68" t="e">
        <f t="shared" si="53"/>
        <v>#DIV/0!</v>
      </c>
      <c r="BM115" s="68" t="e">
        <f t="shared" si="54"/>
        <v>#DIV/0!</v>
      </c>
      <c r="BN115" s="67"/>
      <c r="BO115" s="67"/>
      <c r="BP115" s="67" t="s">
        <v>123</v>
      </c>
      <c r="BQ115" s="67"/>
      <c r="BR115" s="68" t="e">
        <f t="shared" si="55"/>
        <v>#DIV/0!</v>
      </c>
      <c r="BS115" s="68" t="e">
        <f t="shared" si="56"/>
        <v>#DIV/0!</v>
      </c>
      <c r="BT115" s="67"/>
      <c r="BU115" s="67"/>
      <c r="BV115" s="67" t="s">
        <v>124</v>
      </c>
      <c r="BW115" s="67"/>
      <c r="BX115" s="68" t="e">
        <f t="shared" si="57"/>
        <v>#DIV/0!</v>
      </c>
      <c r="BY115" s="68" t="e">
        <f t="shared" si="58"/>
        <v>#DIV/0!</v>
      </c>
      <c r="BZ115" s="67"/>
      <c r="CA115" s="67"/>
      <c r="CB115" s="67" t="s">
        <v>125</v>
      </c>
      <c r="CC115" s="67"/>
      <c r="CD115" s="68" t="e">
        <f t="shared" si="59"/>
        <v>#DIV/0!</v>
      </c>
      <c r="CE115" s="68" t="e">
        <f t="shared" si="60"/>
        <v>#DIV/0!</v>
      </c>
      <c r="CF115" s="67"/>
      <c r="CG115" s="67"/>
      <c r="CH115" s="67" t="s">
        <v>126</v>
      </c>
      <c r="CI115" s="67"/>
      <c r="CJ115" s="68" t="e">
        <f t="shared" si="61"/>
        <v>#DIV/0!</v>
      </c>
      <c r="CK115" s="68" t="e">
        <f t="shared" si="62"/>
        <v>#DIV/0!</v>
      </c>
      <c r="CL115" s="67"/>
      <c r="CM115" s="67"/>
      <c r="CN115" s="58">
        <f t="shared" si="63"/>
        <v>0</v>
      </c>
      <c r="CO115" s="58">
        <f t="shared" si="64"/>
        <v>0</v>
      </c>
      <c r="CP115" s="58">
        <f t="shared" si="65"/>
        <v>0</v>
      </c>
      <c r="CQ115" s="58">
        <f t="shared" si="66"/>
        <v>0</v>
      </c>
      <c r="CR115" s="58">
        <f t="shared" si="67"/>
        <v>0</v>
      </c>
      <c r="CS115" s="58">
        <f t="shared" si="68"/>
        <v>0</v>
      </c>
      <c r="CT115" s="58">
        <f t="shared" si="69"/>
        <v>0</v>
      </c>
      <c r="CU115" s="58">
        <f t="shared" si="70"/>
        <v>0</v>
      </c>
      <c r="CV115" s="58">
        <f t="shared" si="71"/>
        <v>0</v>
      </c>
      <c r="CW115" s="58">
        <f t="shared" si="72"/>
        <v>0</v>
      </c>
      <c r="CX115" s="58">
        <f t="shared" si="73"/>
        <v>0</v>
      </c>
      <c r="CY115" s="58">
        <f t="shared" si="74"/>
        <v>0</v>
      </c>
      <c r="CZ115" s="58">
        <f t="shared" si="75"/>
        <v>0</v>
      </c>
    </row>
    <row r="116" spans="1:104" ht="52" x14ac:dyDescent="0.35">
      <c r="A116" s="137" t="s">
        <v>456</v>
      </c>
      <c r="B116" s="277" t="s">
        <v>146</v>
      </c>
      <c r="C116" s="20" t="s">
        <v>783</v>
      </c>
      <c r="D116" s="22" t="s">
        <v>464</v>
      </c>
      <c r="E116" s="22" t="s">
        <v>474</v>
      </c>
      <c r="F116" s="22" t="s">
        <v>475</v>
      </c>
      <c r="G116" s="20">
        <f t="shared" si="38"/>
        <v>6</v>
      </c>
      <c r="H116" s="20"/>
      <c r="I116" s="20"/>
      <c r="J116" s="20"/>
      <c r="K116" s="20"/>
      <c r="L116" s="20"/>
      <c r="M116" s="20">
        <v>1</v>
      </c>
      <c r="N116" s="20">
        <v>1</v>
      </c>
      <c r="O116" s="20">
        <v>1</v>
      </c>
      <c r="P116" s="20">
        <v>1</v>
      </c>
      <c r="Q116" s="20">
        <v>1</v>
      </c>
      <c r="R116" s="20">
        <v>1</v>
      </c>
      <c r="S116" s="20"/>
      <c r="T116" s="67" t="s">
        <v>115</v>
      </c>
      <c r="U116" s="67"/>
      <c r="V116" s="68" t="e">
        <f t="shared" si="39"/>
        <v>#DIV/0!</v>
      </c>
      <c r="W116" s="68">
        <f t="shared" si="40"/>
        <v>0</v>
      </c>
      <c r="X116" s="67"/>
      <c r="Y116" s="67"/>
      <c r="Z116" s="67" t="s">
        <v>116</v>
      </c>
      <c r="AA116" s="67"/>
      <c r="AB116" s="68" t="e">
        <f t="shared" si="41"/>
        <v>#DIV/0!</v>
      </c>
      <c r="AC116" s="68">
        <f t="shared" si="42"/>
        <v>0</v>
      </c>
      <c r="AD116" s="67"/>
      <c r="AE116" s="67"/>
      <c r="AF116" s="67" t="s">
        <v>117</v>
      </c>
      <c r="AG116" s="67"/>
      <c r="AH116" s="68" t="e">
        <f t="shared" si="43"/>
        <v>#DIV/0!</v>
      </c>
      <c r="AI116" s="68">
        <f t="shared" si="44"/>
        <v>0</v>
      </c>
      <c r="AJ116" s="67"/>
      <c r="AK116" s="67"/>
      <c r="AL116" s="67" t="s">
        <v>118</v>
      </c>
      <c r="AM116" s="67"/>
      <c r="AN116" s="68" t="e">
        <f t="shared" si="45"/>
        <v>#DIV/0!</v>
      </c>
      <c r="AO116" s="68">
        <f t="shared" si="46"/>
        <v>0</v>
      </c>
      <c r="AP116" s="67"/>
      <c r="AQ116" s="67"/>
      <c r="AR116" s="67" t="s">
        <v>119</v>
      </c>
      <c r="AS116" s="67"/>
      <c r="AT116" s="68" t="e">
        <f t="shared" si="47"/>
        <v>#DIV/0!</v>
      </c>
      <c r="AU116" s="68">
        <f t="shared" si="48"/>
        <v>0</v>
      </c>
      <c r="AV116" s="67"/>
      <c r="AW116" s="67"/>
      <c r="AX116" s="67" t="s">
        <v>120</v>
      </c>
      <c r="AY116" s="67"/>
      <c r="AZ116" s="68">
        <f t="shared" si="49"/>
        <v>0</v>
      </c>
      <c r="BA116" s="68">
        <f t="shared" si="50"/>
        <v>0</v>
      </c>
      <c r="BB116" s="67"/>
      <c r="BC116" s="67"/>
      <c r="BD116" s="67" t="s">
        <v>121</v>
      </c>
      <c r="BE116" s="67"/>
      <c r="BF116" s="68">
        <f t="shared" si="51"/>
        <v>0</v>
      </c>
      <c r="BG116" s="68">
        <f t="shared" si="52"/>
        <v>0</v>
      </c>
      <c r="BH116" s="67"/>
      <c r="BI116" s="67"/>
      <c r="BJ116" s="67" t="s">
        <v>122</v>
      </c>
      <c r="BK116" s="67"/>
      <c r="BL116" s="68">
        <f t="shared" si="53"/>
        <v>0</v>
      </c>
      <c r="BM116" s="68">
        <f t="shared" si="54"/>
        <v>0</v>
      </c>
      <c r="BN116" s="67"/>
      <c r="BO116" s="67"/>
      <c r="BP116" s="67" t="s">
        <v>123</v>
      </c>
      <c r="BQ116" s="67"/>
      <c r="BR116" s="68">
        <f t="shared" si="55"/>
        <v>0</v>
      </c>
      <c r="BS116" s="68">
        <f t="shared" si="56"/>
        <v>0</v>
      </c>
      <c r="BT116" s="67"/>
      <c r="BU116" s="67"/>
      <c r="BV116" s="67" t="s">
        <v>124</v>
      </c>
      <c r="BW116" s="67"/>
      <c r="BX116" s="68">
        <f t="shared" si="57"/>
        <v>0</v>
      </c>
      <c r="BY116" s="68">
        <f t="shared" si="58"/>
        <v>0</v>
      </c>
      <c r="BZ116" s="67"/>
      <c r="CA116" s="67"/>
      <c r="CB116" s="67" t="s">
        <v>125</v>
      </c>
      <c r="CC116" s="67"/>
      <c r="CD116" s="68">
        <f t="shared" si="59"/>
        <v>0</v>
      </c>
      <c r="CE116" s="68">
        <f t="shared" si="60"/>
        <v>0</v>
      </c>
      <c r="CF116" s="67"/>
      <c r="CG116" s="67"/>
      <c r="CH116" s="67" t="s">
        <v>126</v>
      </c>
      <c r="CI116" s="67"/>
      <c r="CJ116" s="68" t="e">
        <f t="shared" si="61"/>
        <v>#DIV/0!</v>
      </c>
      <c r="CK116" s="68">
        <f t="shared" si="62"/>
        <v>0</v>
      </c>
      <c r="CL116" s="67"/>
      <c r="CM116" s="67"/>
      <c r="CN116" s="58">
        <f t="shared" si="63"/>
        <v>0</v>
      </c>
      <c r="CO116" s="58">
        <f t="shared" si="64"/>
        <v>0</v>
      </c>
      <c r="CP116" s="58">
        <f t="shared" si="65"/>
        <v>0</v>
      </c>
      <c r="CQ116" s="58">
        <f t="shared" si="66"/>
        <v>0</v>
      </c>
      <c r="CR116" s="58">
        <f t="shared" si="67"/>
        <v>0</v>
      </c>
      <c r="CS116" s="58">
        <f t="shared" si="68"/>
        <v>0</v>
      </c>
      <c r="CT116" s="58">
        <f t="shared" si="69"/>
        <v>0</v>
      </c>
      <c r="CU116" s="58">
        <f t="shared" si="70"/>
        <v>0</v>
      </c>
      <c r="CV116" s="58">
        <f t="shared" si="71"/>
        <v>0</v>
      </c>
      <c r="CW116" s="58">
        <f t="shared" si="72"/>
        <v>0</v>
      </c>
      <c r="CX116" s="58">
        <f t="shared" si="73"/>
        <v>0</v>
      </c>
      <c r="CY116" s="58">
        <f t="shared" si="74"/>
        <v>0</v>
      </c>
      <c r="CZ116" s="58">
        <f t="shared" si="75"/>
        <v>0</v>
      </c>
    </row>
    <row r="117" spans="1:104" ht="26" x14ac:dyDescent="0.35">
      <c r="A117" s="137" t="s">
        <v>456</v>
      </c>
      <c r="B117" s="278"/>
      <c r="C117" s="20" t="s">
        <v>784</v>
      </c>
      <c r="D117" s="22"/>
      <c r="E117" s="22"/>
      <c r="F117" s="22"/>
      <c r="G117" s="20">
        <f t="shared" si="38"/>
        <v>0</v>
      </c>
      <c r="H117" s="20"/>
      <c r="I117" s="20"/>
      <c r="J117" s="20"/>
      <c r="K117" s="20"/>
      <c r="L117" s="20"/>
      <c r="M117" s="20"/>
      <c r="N117" s="20"/>
      <c r="O117" s="20"/>
      <c r="P117" s="20"/>
      <c r="Q117" s="20"/>
      <c r="R117" s="20"/>
      <c r="S117" s="20"/>
      <c r="T117" s="67" t="s">
        <v>115</v>
      </c>
      <c r="U117" s="67"/>
      <c r="V117" s="68" t="e">
        <f t="shared" si="39"/>
        <v>#DIV/0!</v>
      </c>
      <c r="W117" s="68" t="e">
        <f t="shared" si="40"/>
        <v>#DIV/0!</v>
      </c>
      <c r="X117" s="67"/>
      <c r="Y117" s="67"/>
      <c r="Z117" s="67" t="s">
        <v>116</v>
      </c>
      <c r="AA117" s="67"/>
      <c r="AB117" s="68" t="e">
        <f t="shared" si="41"/>
        <v>#DIV/0!</v>
      </c>
      <c r="AC117" s="68" t="e">
        <f t="shared" si="42"/>
        <v>#DIV/0!</v>
      </c>
      <c r="AD117" s="67"/>
      <c r="AE117" s="67"/>
      <c r="AF117" s="67" t="s">
        <v>117</v>
      </c>
      <c r="AG117" s="67"/>
      <c r="AH117" s="68" t="e">
        <f t="shared" si="43"/>
        <v>#DIV/0!</v>
      </c>
      <c r="AI117" s="68" t="e">
        <f t="shared" si="44"/>
        <v>#DIV/0!</v>
      </c>
      <c r="AJ117" s="67"/>
      <c r="AK117" s="67"/>
      <c r="AL117" s="67" t="s">
        <v>118</v>
      </c>
      <c r="AM117" s="67"/>
      <c r="AN117" s="68" t="e">
        <f t="shared" si="45"/>
        <v>#DIV/0!</v>
      </c>
      <c r="AO117" s="68" t="e">
        <f t="shared" si="46"/>
        <v>#DIV/0!</v>
      </c>
      <c r="AP117" s="67"/>
      <c r="AQ117" s="67"/>
      <c r="AR117" s="67" t="s">
        <v>119</v>
      </c>
      <c r="AS117" s="67"/>
      <c r="AT117" s="68" t="e">
        <f t="shared" si="47"/>
        <v>#DIV/0!</v>
      </c>
      <c r="AU117" s="68" t="e">
        <f t="shared" si="48"/>
        <v>#DIV/0!</v>
      </c>
      <c r="AV117" s="67"/>
      <c r="AW117" s="67"/>
      <c r="AX117" s="67" t="s">
        <v>120</v>
      </c>
      <c r="AY117" s="67"/>
      <c r="AZ117" s="68" t="e">
        <f t="shared" si="49"/>
        <v>#DIV/0!</v>
      </c>
      <c r="BA117" s="68" t="e">
        <f t="shared" si="50"/>
        <v>#DIV/0!</v>
      </c>
      <c r="BB117" s="67"/>
      <c r="BC117" s="67"/>
      <c r="BD117" s="67" t="s">
        <v>121</v>
      </c>
      <c r="BE117" s="67"/>
      <c r="BF117" s="68" t="e">
        <f t="shared" si="51"/>
        <v>#DIV/0!</v>
      </c>
      <c r="BG117" s="68" t="e">
        <f t="shared" si="52"/>
        <v>#DIV/0!</v>
      </c>
      <c r="BH117" s="67"/>
      <c r="BI117" s="67"/>
      <c r="BJ117" s="67" t="s">
        <v>122</v>
      </c>
      <c r="BK117" s="67"/>
      <c r="BL117" s="68" t="e">
        <f t="shared" si="53"/>
        <v>#DIV/0!</v>
      </c>
      <c r="BM117" s="68" t="e">
        <f t="shared" si="54"/>
        <v>#DIV/0!</v>
      </c>
      <c r="BN117" s="67"/>
      <c r="BO117" s="67"/>
      <c r="BP117" s="67" t="s">
        <v>123</v>
      </c>
      <c r="BQ117" s="67"/>
      <c r="BR117" s="68" t="e">
        <f t="shared" si="55"/>
        <v>#DIV/0!</v>
      </c>
      <c r="BS117" s="68" t="e">
        <f t="shared" si="56"/>
        <v>#DIV/0!</v>
      </c>
      <c r="BT117" s="67"/>
      <c r="BU117" s="67"/>
      <c r="BV117" s="67" t="s">
        <v>124</v>
      </c>
      <c r="BW117" s="67"/>
      <c r="BX117" s="68" t="e">
        <f t="shared" si="57"/>
        <v>#DIV/0!</v>
      </c>
      <c r="BY117" s="68" t="e">
        <f t="shared" si="58"/>
        <v>#DIV/0!</v>
      </c>
      <c r="BZ117" s="67"/>
      <c r="CA117" s="67"/>
      <c r="CB117" s="67" t="s">
        <v>125</v>
      </c>
      <c r="CC117" s="67"/>
      <c r="CD117" s="68" t="e">
        <f t="shared" si="59"/>
        <v>#DIV/0!</v>
      </c>
      <c r="CE117" s="68" t="e">
        <f t="shared" si="60"/>
        <v>#DIV/0!</v>
      </c>
      <c r="CF117" s="67"/>
      <c r="CG117" s="67"/>
      <c r="CH117" s="67" t="s">
        <v>126</v>
      </c>
      <c r="CI117" s="67"/>
      <c r="CJ117" s="68" t="e">
        <f t="shared" si="61"/>
        <v>#DIV/0!</v>
      </c>
      <c r="CK117" s="68" t="e">
        <f t="shared" si="62"/>
        <v>#DIV/0!</v>
      </c>
      <c r="CL117" s="67"/>
      <c r="CM117" s="67"/>
      <c r="CN117" s="58">
        <f t="shared" si="63"/>
        <v>0</v>
      </c>
      <c r="CO117" s="58">
        <f t="shared" si="64"/>
        <v>0</v>
      </c>
      <c r="CP117" s="58">
        <f t="shared" si="65"/>
        <v>0</v>
      </c>
      <c r="CQ117" s="58">
        <f t="shared" si="66"/>
        <v>0</v>
      </c>
      <c r="CR117" s="58">
        <f t="shared" si="67"/>
        <v>0</v>
      </c>
      <c r="CS117" s="58">
        <f t="shared" si="68"/>
        <v>0</v>
      </c>
      <c r="CT117" s="58">
        <f t="shared" si="69"/>
        <v>0</v>
      </c>
      <c r="CU117" s="58">
        <f t="shared" si="70"/>
        <v>0</v>
      </c>
      <c r="CV117" s="58">
        <f t="shared" si="71"/>
        <v>0</v>
      </c>
      <c r="CW117" s="58">
        <f t="shared" si="72"/>
        <v>0</v>
      </c>
      <c r="CX117" s="58">
        <f t="shared" si="73"/>
        <v>0</v>
      </c>
      <c r="CY117" s="58">
        <f t="shared" si="74"/>
        <v>0</v>
      </c>
      <c r="CZ117" s="58">
        <f t="shared" si="75"/>
        <v>0</v>
      </c>
    </row>
    <row r="118" spans="1:104" ht="26" x14ac:dyDescent="0.35">
      <c r="A118" s="137" t="s">
        <v>456</v>
      </c>
      <c r="B118" s="278"/>
      <c r="C118" s="20" t="s">
        <v>785</v>
      </c>
      <c r="D118" s="22"/>
      <c r="E118" s="22"/>
      <c r="F118" s="22"/>
      <c r="G118" s="20">
        <f t="shared" si="38"/>
        <v>0</v>
      </c>
      <c r="H118" s="20"/>
      <c r="I118" s="20"/>
      <c r="J118" s="20"/>
      <c r="K118" s="20"/>
      <c r="L118" s="20"/>
      <c r="M118" s="20"/>
      <c r="N118" s="20"/>
      <c r="O118" s="20"/>
      <c r="P118" s="20"/>
      <c r="Q118" s="20"/>
      <c r="R118" s="20"/>
      <c r="S118" s="20"/>
      <c r="T118" s="67" t="s">
        <v>115</v>
      </c>
      <c r="U118" s="67"/>
      <c r="V118" s="68" t="e">
        <f t="shared" si="39"/>
        <v>#DIV/0!</v>
      </c>
      <c r="W118" s="68" t="e">
        <f t="shared" si="40"/>
        <v>#DIV/0!</v>
      </c>
      <c r="X118" s="67"/>
      <c r="Y118" s="67"/>
      <c r="Z118" s="67" t="s">
        <v>116</v>
      </c>
      <c r="AA118" s="67"/>
      <c r="AB118" s="68" t="e">
        <f t="shared" si="41"/>
        <v>#DIV/0!</v>
      </c>
      <c r="AC118" s="68" t="e">
        <f t="shared" si="42"/>
        <v>#DIV/0!</v>
      </c>
      <c r="AD118" s="67"/>
      <c r="AE118" s="67"/>
      <c r="AF118" s="67" t="s">
        <v>117</v>
      </c>
      <c r="AG118" s="67"/>
      <c r="AH118" s="68" t="e">
        <f t="shared" si="43"/>
        <v>#DIV/0!</v>
      </c>
      <c r="AI118" s="68" t="e">
        <f t="shared" si="44"/>
        <v>#DIV/0!</v>
      </c>
      <c r="AJ118" s="67"/>
      <c r="AK118" s="67"/>
      <c r="AL118" s="67" t="s">
        <v>118</v>
      </c>
      <c r="AM118" s="67"/>
      <c r="AN118" s="68" t="e">
        <f t="shared" si="45"/>
        <v>#DIV/0!</v>
      </c>
      <c r="AO118" s="68" t="e">
        <f t="shared" si="46"/>
        <v>#DIV/0!</v>
      </c>
      <c r="AP118" s="67"/>
      <c r="AQ118" s="67"/>
      <c r="AR118" s="67" t="s">
        <v>119</v>
      </c>
      <c r="AS118" s="67"/>
      <c r="AT118" s="68" t="e">
        <f t="shared" si="47"/>
        <v>#DIV/0!</v>
      </c>
      <c r="AU118" s="68" t="e">
        <f t="shared" si="48"/>
        <v>#DIV/0!</v>
      </c>
      <c r="AV118" s="67"/>
      <c r="AW118" s="67"/>
      <c r="AX118" s="67" t="s">
        <v>120</v>
      </c>
      <c r="AY118" s="67"/>
      <c r="AZ118" s="68" t="e">
        <f t="shared" si="49"/>
        <v>#DIV/0!</v>
      </c>
      <c r="BA118" s="68" t="e">
        <f t="shared" si="50"/>
        <v>#DIV/0!</v>
      </c>
      <c r="BB118" s="67"/>
      <c r="BC118" s="67"/>
      <c r="BD118" s="67" t="s">
        <v>121</v>
      </c>
      <c r="BE118" s="67"/>
      <c r="BF118" s="68" t="e">
        <f t="shared" si="51"/>
        <v>#DIV/0!</v>
      </c>
      <c r="BG118" s="68" t="e">
        <f t="shared" si="52"/>
        <v>#DIV/0!</v>
      </c>
      <c r="BH118" s="67"/>
      <c r="BI118" s="67"/>
      <c r="BJ118" s="67" t="s">
        <v>122</v>
      </c>
      <c r="BK118" s="67"/>
      <c r="BL118" s="68" t="e">
        <f t="shared" si="53"/>
        <v>#DIV/0!</v>
      </c>
      <c r="BM118" s="68" t="e">
        <f t="shared" si="54"/>
        <v>#DIV/0!</v>
      </c>
      <c r="BN118" s="67"/>
      <c r="BO118" s="67"/>
      <c r="BP118" s="67" t="s">
        <v>123</v>
      </c>
      <c r="BQ118" s="67"/>
      <c r="BR118" s="68" t="e">
        <f t="shared" si="55"/>
        <v>#DIV/0!</v>
      </c>
      <c r="BS118" s="68" t="e">
        <f t="shared" si="56"/>
        <v>#DIV/0!</v>
      </c>
      <c r="BT118" s="67"/>
      <c r="BU118" s="67"/>
      <c r="BV118" s="67" t="s">
        <v>124</v>
      </c>
      <c r="BW118" s="67"/>
      <c r="BX118" s="68" t="e">
        <f t="shared" si="57"/>
        <v>#DIV/0!</v>
      </c>
      <c r="BY118" s="68" t="e">
        <f t="shared" si="58"/>
        <v>#DIV/0!</v>
      </c>
      <c r="BZ118" s="67"/>
      <c r="CA118" s="67"/>
      <c r="CB118" s="67" t="s">
        <v>125</v>
      </c>
      <c r="CC118" s="67"/>
      <c r="CD118" s="68" t="e">
        <f t="shared" si="59"/>
        <v>#DIV/0!</v>
      </c>
      <c r="CE118" s="68" t="e">
        <f t="shared" si="60"/>
        <v>#DIV/0!</v>
      </c>
      <c r="CF118" s="67"/>
      <c r="CG118" s="67"/>
      <c r="CH118" s="67" t="s">
        <v>126</v>
      </c>
      <c r="CI118" s="67"/>
      <c r="CJ118" s="68" t="e">
        <f t="shared" si="61"/>
        <v>#DIV/0!</v>
      </c>
      <c r="CK118" s="68" t="e">
        <f t="shared" si="62"/>
        <v>#DIV/0!</v>
      </c>
      <c r="CL118" s="67"/>
      <c r="CM118" s="67"/>
      <c r="CN118" s="58">
        <f t="shared" si="63"/>
        <v>0</v>
      </c>
      <c r="CO118" s="58">
        <f t="shared" si="64"/>
        <v>0</v>
      </c>
      <c r="CP118" s="58">
        <f t="shared" si="65"/>
        <v>0</v>
      </c>
      <c r="CQ118" s="58">
        <f t="shared" si="66"/>
        <v>0</v>
      </c>
      <c r="CR118" s="58">
        <f t="shared" si="67"/>
        <v>0</v>
      </c>
      <c r="CS118" s="58">
        <f t="shared" si="68"/>
        <v>0</v>
      </c>
      <c r="CT118" s="58">
        <f t="shared" si="69"/>
        <v>0</v>
      </c>
      <c r="CU118" s="58">
        <f t="shared" si="70"/>
        <v>0</v>
      </c>
      <c r="CV118" s="58">
        <f t="shared" si="71"/>
        <v>0</v>
      </c>
      <c r="CW118" s="58">
        <f t="shared" si="72"/>
        <v>0</v>
      </c>
      <c r="CX118" s="58">
        <f t="shared" si="73"/>
        <v>0</v>
      </c>
      <c r="CY118" s="58">
        <f t="shared" si="74"/>
        <v>0</v>
      </c>
      <c r="CZ118" s="58">
        <f t="shared" si="75"/>
        <v>0</v>
      </c>
    </row>
    <row r="119" spans="1:104" ht="26" x14ac:dyDescent="0.35">
      <c r="A119" s="137" t="s">
        <v>456</v>
      </c>
      <c r="B119" s="279"/>
      <c r="C119" s="20" t="s">
        <v>786</v>
      </c>
      <c r="D119" s="22"/>
      <c r="E119" s="22"/>
      <c r="F119" s="22"/>
      <c r="G119" s="20">
        <f t="shared" si="38"/>
        <v>0</v>
      </c>
      <c r="H119" s="20"/>
      <c r="I119" s="20"/>
      <c r="J119" s="20"/>
      <c r="K119" s="20"/>
      <c r="L119" s="20"/>
      <c r="M119" s="20"/>
      <c r="N119" s="20"/>
      <c r="O119" s="20"/>
      <c r="P119" s="20"/>
      <c r="Q119" s="20"/>
      <c r="R119" s="20"/>
      <c r="S119" s="20"/>
      <c r="T119" s="67" t="s">
        <v>115</v>
      </c>
      <c r="U119" s="67"/>
      <c r="V119" s="68" t="e">
        <f t="shared" si="39"/>
        <v>#DIV/0!</v>
      </c>
      <c r="W119" s="68" t="e">
        <f t="shared" si="40"/>
        <v>#DIV/0!</v>
      </c>
      <c r="X119" s="67"/>
      <c r="Y119" s="67"/>
      <c r="Z119" s="67" t="s">
        <v>116</v>
      </c>
      <c r="AA119" s="67"/>
      <c r="AB119" s="68" t="e">
        <f t="shared" si="41"/>
        <v>#DIV/0!</v>
      </c>
      <c r="AC119" s="68" t="e">
        <f t="shared" si="42"/>
        <v>#DIV/0!</v>
      </c>
      <c r="AD119" s="67"/>
      <c r="AE119" s="67"/>
      <c r="AF119" s="67" t="s">
        <v>117</v>
      </c>
      <c r="AG119" s="67"/>
      <c r="AH119" s="68" t="e">
        <f t="shared" si="43"/>
        <v>#DIV/0!</v>
      </c>
      <c r="AI119" s="68" t="e">
        <f t="shared" si="44"/>
        <v>#DIV/0!</v>
      </c>
      <c r="AJ119" s="67"/>
      <c r="AK119" s="67"/>
      <c r="AL119" s="67" t="s">
        <v>118</v>
      </c>
      <c r="AM119" s="67"/>
      <c r="AN119" s="68" t="e">
        <f t="shared" si="45"/>
        <v>#DIV/0!</v>
      </c>
      <c r="AO119" s="68" t="e">
        <f t="shared" si="46"/>
        <v>#DIV/0!</v>
      </c>
      <c r="AP119" s="67"/>
      <c r="AQ119" s="67"/>
      <c r="AR119" s="67" t="s">
        <v>119</v>
      </c>
      <c r="AS119" s="67"/>
      <c r="AT119" s="68" t="e">
        <f t="shared" si="47"/>
        <v>#DIV/0!</v>
      </c>
      <c r="AU119" s="68" t="e">
        <f t="shared" si="48"/>
        <v>#DIV/0!</v>
      </c>
      <c r="AV119" s="67"/>
      <c r="AW119" s="67"/>
      <c r="AX119" s="67" t="s">
        <v>120</v>
      </c>
      <c r="AY119" s="67"/>
      <c r="AZ119" s="68" t="e">
        <f t="shared" si="49"/>
        <v>#DIV/0!</v>
      </c>
      <c r="BA119" s="68" t="e">
        <f t="shared" si="50"/>
        <v>#DIV/0!</v>
      </c>
      <c r="BB119" s="67"/>
      <c r="BC119" s="67"/>
      <c r="BD119" s="67" t="s">
        <v>121</v>
      </c>
      <c r="BE119" s="67"/>
      <c r="BF119" s="68" t="e">
        <f t="shared" si="51"/>
        <v>#DIV/0!</v>
      </c>
      <c r="BG119" s="68" t="e">
        <f t="shared" si="52"/>
        <v>#DIV/0!</v>
      </c>
      <c r="BH119" s="67"/>
      <c r="BI119" s="67"/>
      <c r="BJ119" s="67" t="s">
        <v>122</v>
      </c>
      <c r="BK119" s="67"/>
      <c r="BL119" s="68" t="e">
        <f t="shared" si="53"/>
        <v>#DIV/0!</v>
      </c>
      <c r="BM119" s="68" t="e">
        <f t="shared" si="54"/>
        <v>#DIV/0!</v>
      </c>
      <c r="BN119" s="67"/>
      <c r="BO119" s="67"/>
      <c r="BP119" s="67" t="s">
        <v>123</v>
      </c>
      <c r="BQ119" s="67"/>
      <c r="BR119" s="68" t="e">
        <f t="shared" si="55"/>
        <v>#DIV/0!</v>
      </c>
      <c r="BS119" s="68" t="e">
        <f t="shared" si="56"/>
        <v>#DIV/0!</v>
      </c>
      <c r="BT119" s="67"/>
      <c r="BU119" s="67"/>
      <c r="BV119" s="67" t="s">
        <v>124</v>
      </c>
      <c r="BW119" s="67"/>
      <c r="BX119" s="68" t="e">
        <f t="shared" si="57"/>
        <v>#DIV/0!</v>
      </c>
      <c r="BY119" s="68" t="e">
        <f t="shared" si="58"/>
        <v>#DIV/0!</v>
      </c>
      <c r="BZ119" s="67"/>
      <c r="CA119" s="67"/>
      <c r="CB119" s="67" t="s">
        <v>125</v>
      </c>
      <c r="CC119" s="67"/>
      <c r="CD119" s="68" t="e">
        <f t="shared" si="59"/>
        <v>#DIV/0!</v>
      </c>
      <c r="CE119" s="68" t="e">
        <f t="shared" si="60"/>
        <v>#DIV/0!</v>
      </c>
      <c r="CF119" s="67"/>
      <c r="CG119" s="67"/>
      <c r="CH119" s="67" t="s">
        <v>126</v>
      </c>
      <c r="CI119" s="67"/>
      <c r="CJ119" s="68" t="e">
        <f t="shared" si="61"/>
        <v>#DIV/0!</v>
      </c>
      <c r="CK119" s="68" t="e">
        <f t="shared" si="62"/>
        <v>#DIV/0!</v>
      </c>
      <c r="CL119" s="67"/>
      <c r="CM119" s="67"/>
      <c r="CN119" s="58">
        <f t="shared" si="63"/>
        <v>0</v>
      </c>
      <c r="CO119" s="58">
        <f t="shared" si="64"/>
        <v>0</v>
      </c>
      <c r="CP119" s="58">
        <f t="shared" si="65"/>
        <v>0</v>
      </c>
      <c r="CQ119" s="58">
        <f t="shared" si="66"/>
        <v>0</v>
      </c>
      <c r="CR119" s="58">
        <f t="shared" si="67"/>
        <v>0</v>
      </c>
      <c r="CS119" s="58">
        <f t="shared" si="68"/>
        <v>0</v>
      </c>
      <c r="CT119" s="58">
        <f t="shared" si="69"/>
        <v>0</v>
      </c>
      <c r="CU119" s="58">
        <f t="shared" si="70"/>
        <v>0</v>
      </c>
      <c r="CV119" s="58">
        <f t="shared" si="71"/>
        <v>0</v>
      </c>
      <c r="CW119" s="58">
        <f t="shared" si="72"/>
        <v>0</v>
      </c>
      <c r="CX119" s="58">
        <f t="shared" si="73"/>
        <v>0</v>
      </c>
      <c r="CY119" s="58">
        <f t="shared" si="74"/>
        <v>0</v>
      </c>
      <c r="CZ119" s="58">
        <f t="shared" si="75"/>
        <v>0</v>
      </c>
    </row>
    <row r="120" spans="1:104" ht="78" x14ac:dyDescent="0.35">
      <c r="A120" s="137" t="s">
        <v>456</v>
      </c>
      <c r="B120" s="277" t="s">
        <v>146</v>
      </c>
      <c r="C120" s="20" t="s">
        <v>787</v>
      </c>
      <c r="D120" s="22" t="s">
        <v>458</v>
      </c>
      <c r="E120" s="22" t="s">
        <v>462</v>
      </c>
      <c r="F120" s="22" t="s">
        <v>463</v>
      </c>
      <c r="G120" s="20">
        <f t="shared" si="38"/>
        <v>6</v>
      </c>
      <c r="H120" s="20"/>
      <c r="I120" s="20"/>
      <c r="J120" s="20"/>
      <c r="K120" s="20"/>
      <c r="L120" s="20"/>
      <c r="M120" s="20">
        <v>1</v>
      </c>
      <c r="N120" s="20">
        <v>1</v>
      </c>
      <c r="O120" s="20">
        <v>1</v>
      </c>
      <c r="P120" s="20">
        <v>1</v>
      </c>
      <c r="Q120" s="20">
        <v>1</v>
      </c>
      <c r="R120" s="20">
        <v>1</v>
      </c>
      <c r="S120" s="20"/>
      <c r="T120" s="67" t="s">
        <v>115</v>
      </c>
      <c r="U120" s="67"/>
      <c r="V120" s="68" t="e">
        <f t="shared" si="39"/>
        <v>#DIV/0!</v>
      </c>
      <c r="W120" s="68">
        <f t="shared" si="40"/>
        <v>0</v>
      </c>
      <c r="X120" s="67"/>
      <c r="Y120" s="67"/>
      <c r="Z120" s="67" t="s">
        <v>116</v>
      </c>
      <c r="AA120" s="67"/>
      <c r="AB120" s="68" t="e">
        <f t="shared" si="41"/>
        <v>#DIV/0!</v>
      </c>
      <c r="AC120" s="68">
        <f t="shared" si="42"/>
        <v>0</v>
      </c>
      <c r="AD120" s="67"/>
      <c r="AE120" s="67"/>
      <c r="AF120" s="67" t="s">
        <v>117</v>
      </c>
      <c r="AG120" s="67"/>
      <c r="AH120" s="68" t="e">
        <f t="shared" si="43"/>
        <v>#DIV/0!</v>
      </c>
      <c r="AI120" s="68">
        <f t="shared" si="44"/>
        <v>0</v>
      </c>
      <c r="AJ120" s="67"/>
      <c r="AK120" s="67"/>
      <c r="AL120" s="67" t="s">
        <v>118</v>
      </c>
      <c r="AM120" s="67"/>
      <c r="AN120" s="68" t="e">
        <f t="shared" si="45"/>
        <v>#DIV/0!</v>
      </c>
      <c r="AO120" s="68">
        <f t="shared" si="46"/>
        <v>0</v>
      </c>
      <c r="AP120" s="67"/>
      <c r="AQ120" s="67"/>
      <c r="AR120" s="67" t="s">
        <v>119</v>
      </c>
      <c r="AS120" s="67"/>
      <c r="AT120" s="68" t="e">
        <f t="shared" si="47"/>
        <v>#DIV/0!</v>
      </c>
      <c r="AU120" s="68">
        <f t="shared" si="48"/>
        <v>0</v>
      </c>
      <c r="AV120" s="67"/>
      <c r="AW120" s="67"/>
      <c r="AX120" s="67" t="s">
        <v>120</v>
      </c>
      <c r="AY120" s="67"/>
      <c r="AZ120" s="68">
        <f t="shared" si="49"/>
        <v>0</v>
      </c>
      <c r="BA120" s="68">
        <f t="shared" si="50"/>
        <v>0</v>
      </c>
      <c r="BB120" s="67"/>
      <c r="BC120" s="67"/>
      <c r="BD120" s="67" t="s">
        <v>121</v>
      </c>
      <c r="BE120" s="67"/>
      <c r="BF120" s="68">
        <f t="shared" si="51"/>
        <v>0</v>
      </c>
      <c r="BG120" s="68">
        <f t="shared" si="52"/>
        <v>0</v>
      </c>
      <c r="BH120" s="67"/>
      <c r="BI120" s="67"/>
      <c r="BJ120" s="67" t="s">
        <v>122</v>
      </c>
      <c r="BK120" s="67"/>
      <c r="BL120" s="68">
        <f t="shared" si="53"/>
        <v>0</v>
      </c>
      <c r="BM120" s="68">
        <f t="shared" si="54"/>
        <v>0</v>
      </c>
      <c r="BN120" s="67"/>
      <c r="BO120" s="67"/>
      <c r="BP120" s="67" t="s">
        <v>123</v>
      </c>
      <c r="BQ120" s="67"/>
      <c r="BR120" s="68">
        <f t="shared" si="55"/>
        <v>0</v>
      </c>
      <c r="BS120" s="68">
        <f t="shared" si="56"/>
        <v>0</v>
      </c>
      <c r="BT120" s="67"/>
      <c r="BU120" s="67"/>
      <c r="BV120" s="67" t="s">
        <v>124</v>
      </c>
      <c r="BW120" s="67"/>
      <c r="BX120" s="68">
        <f t="shared" si="57"/>
        <v>0</v>
      </c>
      <c r="BY120" s="68">
        <f t="shared" si="58"/>
        <v>0</v>
      </c>
      <c r="BZ120" s="67"/>
      <c r="CA120" s="67"/>
      <c r="CB120" s="67" t="s">
        <v>125</v>
      </c>
      <c r="CC120" s="67"/>
      <c r="CD120" s="68">
        <f t="shared" si="59"/>
        <v>0</v>
      </c>
      <c r="CE120" s="68">
        <f t="shared" si="60"/>
        <v>0</v>
      </c>
      <c r="CF120" s="67"/>
      <c r="CG120" s="67"/>
      <c r="CH120" s="67" t="s">
        <v>126</v>
      </c>
      <c r="CI120" s="67"/>
      <c r="CJ120" s="68" t="e">
        <f t="shared" si="61"/>
        <v>#DIV/0!</v>
      </c>
      <c r="CK120" s="68">
        <f t="shared" si="62"/>
        <v>0</v>
      </c>
      <c r="CL120" s="67"/>
      <c r="CM120" s="67"/>
      <c r="CN120" s="58">
        <f t="shared" si="63"/>
        <v>0</v>
      </c>
      <c r="CO120" s="58">
        <f t="shared" si="64"/>
        <v>0</v>
      </c>
      <c r="CP120" s="58">
        <f t="shared" si="65"/>
        <v>0</v>
      </c>
      <c r="CQ120" s="58">
        <f t="shared" si="66"/>
        <v>0</v>
      </c>
      <c r="CR120" s="58">
        <f t="shared" si="67"/>
        <v>0</v>
      </c>
      <c r="CS120" s="58">
        <f t="shared" si="68"/>
        <v>0</v>
      </c>
      <c r="CT120" s="58">
        <f t="shared" si="69"/>
        <v>0</v>
      </c>
      <c r="CU120" s="58">
        <f t="shared" si="70"/>
        <v>0</v>
      </c>
      <c r="CV120" s="58">
        <f t="shared" si="71"/>
        <v>0</v>
      </c>
      <c r="CW120" s="58">
        <f t="shared" si="72"/>
        <v>0</v>
      </c>
      <c r="CX120" s="58">
        <f t="shared" si="73"/>
        <v>0</v>
      </c>
      <c r="CY120" s="58">
        <f t="shared" si="74"/>
        <v>0</v>
      </c>
      <c r="CZ120" s="58">
        <f t="shared" si="75"/>
        <v>0</v>
      </c>
    </row>
    <row r="121" spans="1:104" ht="78" x14ac:dyDescent="0.35">
      <c r="A121" s="137" t="s">
        <v>456</v>
      </c>
      <c r="B121" s="278"/>
      <c r="C121" s="20" t="s">
        <v>788</v>
      </c>
      <c r="D121" s="22" t="s">
        <v>464</v>
      </c>
      <c r="E121" s="22" t="s">
        <v>465</v>
      </c>
      <c r="F121" s="22" t="s">
        <v>463</v>
      </c>
      <c r="G121" s="20">
        <f t="shared" si="38"/>
        <v>3</v>
      </c>
      <c r="H121" s="20"/>
      <c r="I121" s="20"/>
      <c r="J121" s="20"/>
      <c r="K121" s="20"/>
      <c r="L121" s="20"/>
      <c r="M121" s="20"/>
      <c r="N121" s="20"/>
      <c r="O121" s="20"/>
      <c r="P121" s="20">
        <v>1</v>
      </c>
      <c r="Q121" s="20">
        <v>1</v>
      </c>
      <c r="R121" s="20">
        <v>1</v>
      </c>
      <c r="S121" s="20"/>
      <c r="T121" s="67" t="s">
        <v>115</v>
      </c>
      <c r="U121" s="67"/>
      <c r="V121" s="68" t="e">
        <f t="shared" si="39"/>
        <v>#DIV/0!</v>
      </c>
      <c r="W121" s="68">
        <f t="shared" si="40"/>
        <v>0</v>
      </c>
      <c r="X121" s="67"/>
      <c r="Y121" s="67"/>
      <c r="Z121" s="67" t="s">
        <v>116</v>
      </c>
      <c r="AA121" s="67"/>
      <c r="AB121" s="68" t="e">
        <f t="shared" si="41"/>
        <v>#DIV/0!</v>
      </c>
      <c r="AC121" s="68">
        <f t="shared" si="42"/>
        <v>0</v>
      </c>
      <c r="AD121" s="67"/>
      <c r="AE121" s="67"/>
      <c r="AF121" s="67" t="s">
        <v>117</v>
      </c>
      <c r="AG121" s="67"/>
      <c r="AH121" s="68" t="e">
        <f t="shared" si="43"/>
        <v>#DIV/0!</v>
      </c>
      <c r="AI121" s="68">
        <f t="shared" si="44"/>
        <v>0</v>
      </c>
      <c r="AJ121" s="67"/>
      <c r="AK121" s="67"/>
      <c r="AL121" s="67" t="s">
        <v>118</v>
      </c>
      <c r="AM121" s="67"/>
      <c r="AN121" s="68" t="e">
        <f t="shared" si="45"/>
        <v>#DIV/0!</v>
      </c>
      <c r="AO121" s="68">
        <f t="shared" si="46"/>
        <v>0</v>
      </c>
      <c r="AP121" s="67"/>
      <c r="AQ121" s="67"/>
      <c r="AR121" s="67" t="s">
        <v>119</v>
      </c>
      <c r="AS121" s="67"/>
      <c r="AT121" s="68" t="e">
        <f t="shared" si="47"/>
        <v>#DIV/0!</v>
      </c>
      <c r="AU121" s="68">
        <f t="shared" si="48"/>
        <v>0</v>
      </c>
      <c r="AV121" s="67"/>
      <c r="AW121" s="67"/>
      <c r="AX121" s="67" t="s">
        <v>120</v>
      </c>
      <c r="AY121" s="67"/>
      <c r="AZ121" s="68" t="e">
        <f t="shared" si="49"/>
        <v>#DIV/0!</v>
      </c>
      <c r="BA121" s="68">
        <f t="shared" si="50"/>
        <v>0</v>
      </c>
      <c r="BB121" s="67"/>
      <c r="BC121" s="67"/>
      <c r="BD121" s="67" t="s">
        <v>121</v>
      </c>
      <c r="BE121" s="67"/>
      <c r="BF121" s="68" t="e">
        <f t="shared" si="51"/>
        <v>#DIV/0!</v>
      </c>
      <c r="BG121" s="68">
        <f t="shared" si="52"/>
        <v>0</v>
      </c>
      <c r="BH121" s="67"/>
      <c r="BI121" s="67"/>
      <c r="BJ121" s="67" t="s">
        <v>122</v>
      </c>
      <c r="BK121" s="67"/>
      <c r="BL121" s="68" t="e">
        <f t="shared" si="53"/>
        <v>#DIV/0!</v>
      </c>
      <c r="BM121" s="68">
        <f t="shared" si="54"/>
        <v>0</v>
      </c>
      <c r="BN121" s="67"/>
      <c r="BO121" s="67"/>
      <c r="BP121" s="67" t="s">
        <v>123</v>
      </c>
      <c r="BQ121" s="67"/>
      <c r="BR121" s="68">
        <f t="shared" si="55"/>
        <v>0</v>
      </c>
      <c r="BS121" s="68">
        <f t="shared" si="56"/>
        <v>0</v>
      </c>
      <c r="BT121" s="67"/>
      <c r="BU121" s="67"/>
      <c r="BV121" s="67" t="s">
        <v>124</v>
      </c>
      <c r="BW121" s="67"/>
      <c r="BX121" s="68">
        <f t="shared" si="57"/>
        <v>0</v>
      </c>
      <c r="BY121" s="68">
        <f t="shared" si="58"/>
        <v>0</v>
      </c>
      <c r="BZ121" s="67"/>
      <c r="CA121" s="67"/>
      <c r="CB121" s="67" t="s">
        <v>125</v>
      </c>
      <c r="CC121" s="67"/>
      <c r="CD121" s="68">
        <f t="shared" si="59"/>
        <v>0</v>
      </c>
      <c r="CE121" s="68">
        <f t="shared" si="60"/>
        <v>0</v>
      </c>
      <c r="CF121" s="67"/>
      <c r="CG121" s="67"/>
      <c r="CH121" s="67" t="s">
        <v>126</v>
      </c>
      <c r="CI121" s="67"/>
      <c r="CJ121" s="68" t="e">
        <f t="shared" si="61"/>
        <v>#DIV/0!</v>
      </c>
      <c r="CK121" s="68">
        <f t="shared" si="62"/>
        <v>0</v>
      </c>
      <c r="CL121" s="67"/>
      <c r="CM121" s="67"/>
      <c r="CN121" s="58">
        <f t="shared" si="63"/>
        <v>0</v>
      </c>
      <c r="CO121" s="58">
        <f t="shared" si="64"/>
        <v>0</v>
      </c>
      <c r="CP121" s="58">
        <f t="shared" si="65"/>
        <v>0</v>
      </c>
      <c r="CQ121" s="58">
        <f t="shared" si="66"/>
        <v>0</v>
      </c>
      <c r="CR121" s="58">
        <f t="shared" si="67"/>
        <v>0</v>
      </c>
      <c r="CS121" s="58">
        <f t="shared" si="68"/>
        <v>0</v>
      </c>
      <c r="CT121" s="58">
        <f t="shared" si="69"/>
        <v>0</v>
      </c>
      <c r="CU121" s="58">
        <f t="shared" si="70"/>
        <v>0</v>
      </c>
      <c r="CV121" s="58">
        <f t="shared" si="71"/>
        <v>0</v>
      </c>
      <c r="CW121" s="58">
        <f t="shared" si="72"/>
        <v>0</v>
      </c>
      <c r="CX121" s="58">
        <f t="shared" si="73"/>
        <v>0</v>
      </c>
      <c r="CY121" s="58">
        <f t="shared" si="74"/>
        <v>0</v>
      </c>
      <c r="CZ121" s="58">
        <f t="shared" si="75"/>
        <v>0</v>
      </c>
    </row>
    <row r="122" spans="1:104" ht="26" x14ac:dyDescent="0.35">
      <c r="A122" s="137" t="s">
        <v>456</v>
      </c>
      <c r="B122" s="278"/>
      <c r="C122" s="20" t="s">
        <v>789</v>
      </c>
      <c r="D122" s="22"/>
      <c r="E122" s="22"/>
      <c r="F122" s="22"/>
      <c r="G122" s="20">
        <f t="shared" si="38"/>
        <v>0</v>
      </c>
      <c r="H122" s="20"/>
      <c r="I122" s="20"/>
      <c r="J122" s="20"/>
      <c r="K122" s="20"/>
      <c r="L122" s="20"/>
      <c r="M122" s="20"/>
      <c r="N122" s="20"/>
      <c r="O122" s="20"/>
      <c r="P122" s="20"/>
      <c r="Q122" s="20"/>
      <c r="R122" s="20"/>
      <c r="S122" s="20"/>
      <c r="T122" s="67" t="s">
        <v>115</v>
      </c>
      <c r="U122" s="67"/>
      <c r="V122" s="68" t="e">
        <f t="shared" si="39"/>
        <v>#DIV/0!</v>
      </c>
      <c r="W122" s="68" t="e">
        <f t="shared" si="40"/>
        <v>#DIV/0!</v>
      </c>
      <c r="X122" s="67"/>
      <c r="Y122" s="67"/>
      <c r="Z122" s="67" t="s">
        <v>116</v>
      </c>
      <c r="AA122" s="67"/>
      <c r="AB122" s="68" t="e">
        <f t="shared" si="41"/>
        <v>#DIV/0!</v>
      </c>
      <c r="AC122" s="68" t="e">
        <f t="shared" si="42"/>
        <v>#DIV/0!</v>
      </c>
      <c r="AD122" s="67"/>
      <c r="AE122" s="67"/>
      <c r="AF122" s="67" t="s">
        <v>117</v>
      </c>
      <c r="AG122" s="67"/>
      <c r="AH122" s="68" t="e">
        <f t="shared" si="43"/>
        <v>#DIV/0!</v>
      </c>
      <c r="AI122" s="68" t="e">
        <f t="shared" si="44"/>
        <v>#DIV/0!</v>
      </c>
      <c r="AJ122" s="67"/>
      <c r="AK122" s="67"/>
      <c r="AL122" s="67" t="s">
        <v>118</v>
      </c>
      <c r="AM122" s="67"/>
      <c r="AN122" s="68" t="e">
        <f t="shared" si="45"/>
        <v>#DIV/0!</v>
      </c>
      <c r="AO122" s="68" t="e">
        <f t="shared" si="46"/>
        <v>#DIV/0!</v>
      </c>
      <c r="AP122" s="67"/>
      <c r="AQ122" s="67"/>
      <c r="AR122" s="67" t="s">
        <v>119</v>
      </c>
      <c r="AS122" s="67"/>
      <c r="AT122" s="68" t="e">
        <f t="shared" si="47"/>
        <v>#DIV/0!</v>
      </c>
      <c r="AU122" s="68" t="e">
        <f t="shared" si="48"/>
        <v>#DIV/0!</v>
      </c>
      <c r="AV122" s="67"/>
      <c r="AW122" s="67"/>
      <c r="AX122" s="67" t="s">
        <v>120</v>
      </c>
      <c r="AY122" s="67"/>
      <c r="AZ122" s="68" t="e">
        <f t="shared" si="49"/>
        <v>#DIV/0!</v>
      </c>
      <c r="BA122" s="68" t="e">
        <f t="shared" si="50"/>
        <v>#DIV/0!</v>
      </c>
      <c r="BB122" s="67"/>
      <c r="BC122" s="67"/>
      <c r="BD122" s="67" t="s">
        <v>121</v>
      </c>
      <c r="BE122" s="67"/>
      <c r="BF122" s="68" t="e">
        <f t="shared" si="51"/>
        <v>#DIV/0!</v>
      </c>
      <c r="BG122" s="68" t="e">
        <f t="shared" si="52"/>
        <v>#DIV/0!</v>
      </c>
      <c r="BH122" s="67"/>
      <c r="BI122" s="67"/>
      <c r="BJ122" s="67" t="s">
        <v>122</v>
      </c>
      <c r="BK122" s="67"/>
      <c r="BL122" s="68" t="e">
        <f t="shared" si="53"/>
        <v>#DIV/0!</v>
      </c>
      <c r="BM122" s="68" t="e">
        <f t="shared" si="54"/>
        <v>#DIV/0!</v>
      </c>
      <c r="BN122" s="67"/>
      <c r="BO122" s="67"/>
      <c r="BP122" s="67" t="s">
        <v>123</v>
      </c>
      <c r="BQ122" s="67"/>
      <c r="BR122" s="68" t="e">
        <f t="shared" si="55"/>
        <v>#DIV/0!</v>
      </c>
      <c r="BS122" s="68" t="e">
        <f t="shared" si="56"/>
        <v>#DIV/0!</v>
      </c>
      <c r="BT122" s="67"/>
      <c r="BU122" s="67"/>
      <c r="BV122" s="67" t="s">
        <v>124</v>
      </c>
      <c r="BW122" s="67"/>
      <c r="BX122" s="68" t="e">
        <f t="shared" si="57"/>
        <v>#DIV/0!</v>
      </c>
      <c r="BY122" s="68" t="e">
        <f t="shared" si="58"/>
        <v>#DIV/0!</v>
      </c>
      <c r="BZ122" s="67"/>
      <c r="CA122" s="67"/>
      <c r="CB122" s="67" t="s">
        <v>125</v>
      </c>
      <c r="CC122" s="67"/>
      <c r="CD122" s="68" t="e">
        <f t="shared" si="59"/>
        <v>#DIV/0!</v>
      </c>
      <c r="CE122" s="68" t="e">
        <f t="shared" si="60"/>
        <v>#DIV/0!</v>
      </c>
      <c r="CF122" s="67"/>
      <c r="CG122" s="67"/>
      <c r="CH122" s="67" t="s">
        <v>126</v>
      </c>
      <c r="CI122" s="67"/>
      <c r="CJ122" s="68" t="e">
        <f t="shared" si="61"/>
        <v>#DIV/0!</v>
      </c>
      <c r="CK122" s="68" t="e">
        <f t="shared" si="62"/>
        <v>#DIV/0!</v>
      </c>
      <c r="CL122" s="67"/>
      <c r="CM122" s="67"/>
      <c r="CN122" s="58">
        <f t="shared" si="63"/>
        <v>0</v>
      </c>
      <c r="CO122" s="58">
        <f t="shared" si="64"/>
        <v>0</v>
      </c>
      <c r="CP122" s="58">
        <f t="shared" si="65"/>
        <v>0</v>
      </c>
      <c r="CQ122" s="58">
        <f t="shared" si="66"/>
        <v>0</v>
      </c>
      <c r="CR122" s="58">
        <f t="shared" si="67"/>
        <v>0</v>
      </c>
      <c r="CS122" s="58">
        <f t="shared" si="68"/>
        <v>0</v>
      </c>
      <c r="CT122" s="58">
        <f t="shared" si="69"/>
        <v>0</v>
      </c>
      <c r="CU122" s="58">
        <f t="shared" si="70"/>
        <v>0</v>
      </c>
      <c r="CV122" s="58">
        <f t="shared" si="71"/>
        <v>0</v>
      </c>
      <c r="CW122" s="58">
        <f t="shared" si="72"/>
        <v>0</v>
      </c>
      <c r="CX122" s="58">
        <f t="shared" si="73"/>
        <v>0</v>
      </c>
      <c r="CY122" s="58">
        <f t="shared" si="74"/>
        <v>0</v>
      </c>
      <c r="CZ122" s="58">
        <f t="shared" si="75"/>
        <v>0</v>
      </c>
    </row>
    <row r="123" spans="1:104" ht="26" x14ac:dyDescent="0.35">
      <c r="A123" s="137" t="s">
        <v>456</v>
      </c>
      <c r="B123" s="279"/>
      <c r="C123" s="20" t="s">
        <v>790</v>
      </c>
      <c r="D123" s="22"/>
      <c r="E123" s="22"/>
      <c r="F123" s="22"/>
      <c r="G123" s="20">
        <f t="shared" si="38"/>
        <v>0</v>
      </c>
      <c r="H123" s="20"/>
      <c r="I123" s="20"/>
      <c r="J123" s="20"/>
      <c r="K123" s="20"/>
      <c r="L123" s="20"/>
      <c r="M123" s="20"/>
      <c r="N123" s="20"/>
      <c r="O123" s="20"/>
      <c r="P123" s="20"/>
      <c r="Q123" s="20"/>
      <c r="R123" s="20"/>
      <c r="S123" s="20"/>
      <c r="T123" s="67" t="s">
        <v>115</v>
      </c>
      <c r="U123" s="67"/>
      <c r="V123" s="68" t="e">
        <f t="shared" si="39"/>
        <v>#DIV/0!</v>
      </c>
      <c r="W123" s="68" t="e">
        <f t="shared" si="40"/>
        <v>#DIV/0!</v>
      </c>
      <c r="X123" s="67"/>
      <c r="Y123" s="67"/>
      <c r="Z123" s="67" t="s">
        <v>116</v>
      </c>
      <c r="AA123" s="67"/>
      <c r="AB123" s="68" t="e">
        <f t="shared" si="41"/>
        <v>#DIV/0!</v>
      </c>
      <c r="AC123" s="68" t="e">
        <f t="shared" si="42"/>
        <v>#DIV/0!</v>
      </c>
      <c r="AD123" s="67"/>
      <c r="AE123" s="67"/>
      <c r="AF123" s="67" t="s">
        <v>117</v>
      </c>
      <c r="AG123" s="67"/>
      <c r="AH123" s="68" t="e">
        <f t="shared" si="43"/>
        <v>#DIV/0!</v>
      </c>
      <c r="AI123" s="68" t="e">
        <f t="shared" si="44"/>
        <v>#DIV/0!</v>
      </c>
      <c r="AJ123" s="67"/>
      <c r="AK123" s="67"/>
      <c r="AL123" s="67" t="s">
        <v>118</v>
      </c>
      <c r="AM123" s="67"/>
      <c r="AN123" s="68" t="e">
        <f t="shared" si="45"/>
        <v>#DIV/0!</v>
      </c>
      <c r="AO123" s="68" t="e">
        <f t="shared" si="46"/>
        <v>#DIV/0!</v>
      </c>
      <c r="AP123" s="67"/>
      <c r="AQ123" s="67"/>
      <c r="AR123" s="67" t="s">
        <v>119</v>
      </c>
      <c r="AS123" s="67"/>
      <c r="AT123" s="68" t="e">
        <f t="shared" si="47"/>
        <v>#DIV/0!</v>
      </c>
      <c r="AU123" s="68" t="e">
        <f t="shared" si="48"/>
        <v>#DIV/0!</v>
      </c>
      <c r="AV123" s="67"/>
      <c r="AW123" s="67"/>
      <c r="AX123" s="67" t="s">
        <v>120</v>
      </c>
      <c r="AY123" s="67"/>
      <c r="AZ123" s="68" t="e">
        <f t="shared" si="49"/>
        <v>#DIV/0!</v>
      </c>
      <c r="BA123" s="68" t="e">
        <f t="shared" si="50"/>
        <v>#DIV/0!</v>
      </c>
      <c r="BB123" s="67"/>
      <c r="BC123" s="67"/>
      <c r="BD123" s="67" t="s">
        <v>121</v>
      </c>
      <c r="BE123" s="67"/>
      <c r="BF123" s="68" t="e">
        <f t="shared" si="51"/>
        <v>#DIV/0!</v>
      </c>
      <c r="BG123" s="68" t="e">
        <f t="shared" si="52"/>
        <v>#DIV/0!</v>
      </c>
      <c r="BH123" s="67"/>
      <c r="BI123" s="67"/>
      <c r="BJ123" s="67" t="s">
        <v>122</v>
      </c>
      <c r="BK123" s="67"/>
      <c r="BL123" s="68" t="e">
        <f t="shared" si="53"/>
        <v>#DIV/0!</v>
      </c>
      <c r="BM123" s="68" t="e">
        <f t="shared" si="54"/>
        <v>#DIV/0!</v>
      </c>
      <c r="BN123" s="67"/>
      <c r="BO123" s="67"/>
      <c r="BP123" s="67" t="s">
        <v>123</v>
      </c>
      <c r="BQ123" s="67"/>
      <c r="BR123" s="68" t="e">
        <f t="shared" si="55"/>
        <v>#DIV/0!</v>
      </c>
      <c r="BS123" s="68" t="e">
        <f t="shared" si="56"/>
        <v>#DIV/0!</v>
      </c>
      <c r="BT123" s="67"/>
      <c r="BU123" s="67"/>
      <c r="BV123" s="67" t="s">
        <v>124</v>
      </c>
      <c r="BW123" s="67"/>
      <c r="BX123" s="68" t="e">
        <f t="shared" si="57"/>
        <v>#DIV/0!</v>
      </c>
      <c r="BY123" s="68" t="e">
        <f t="shared" si="58"/>
        <v>#DIV/0!</v>
      </c>
      <c r="BZ123" s="67"/>
      <c r="CA123" s="67"/>
      <c r="CB123" s="67" t="s">
        <v>125</v>
      </c>
      <c r="CC123" s="67"/>
      <c r="CD123" s="68" t="e">
        <f t="shared" si="59"/>
        <v>#DIV/0!</v>
      </c>
      <c r="CE123" s="68" t="e">
        <f t="shared" si="60"/>
        <v>#DIV/0!</v>
      </c>
      <c r="CF123" s="67"/>
      <c r="CG123" s="67"/>
      <c r="CH123" s="67" t="s">
        <v>126</v>
      </c>
      <c r="CI123" s="67"/>
      <c r="CJ123" s="68" t="e">
        <f t="shared" si="61"/>
        <v>#DIV/0!</v>
      </c>
      <c r="CK123" s="68" t="e">
        <f t="shared" si="62"/>
        <v>#DIV/0!</v>
      </c>
      <c r="CL123" s="67"/>
      <c r="CM123" s="67"/>
      <c r="CN123" s="58">
        <f t="shared" si="63"/>
        <v>0</v>
      </c>
      <c r="CO123" s="58">
        <f t="shared" si="64"/>
        <v>0</v>
      </c>
      <c r="CP123" s="58">
        <f t="shared" si="65"/>
        <v>0</v>
      </c>
      <c r="CQ123" s="58">
        <f t="shared" si="66"/>
        <v>0</v>
      </c>
      <c r="CR123" s="58">
        <f t="shared" si="67"/>
        <v>0</v>
      </c>
      <c r="CS123" s="58">
        <f t="shared" si="68"/>
        <v>0</v>
      </c>
      <c r="CT123" s="58">
        <f t="shared" si="69"/>
        <v>0</v>
      </c>
      <c r="CU123" s="58">
        <f t="shared" si="70"/>
        <v>0</v>
      </c>
      <c r="CV123" s="58">
        <f t="shared" si="71"/>
        <v>0</v>
      </c>
      <c r="CW123" s="58">
        <f t="shared" si="72"/>
        <v>0</v>
      </c>
      <c r="CX123" s="58">
        <f t="shared" si="73"/>
        <v>0</v>
      </c>
      <c r="CY123" s="58">
        <f t="shared" si="74"/>
        <v>0</v>
      </c>
      <c r="CZ123" s="58">
        <f t="shared" si="75"/>
        <v>0</v>
      </c>
    </row>
    <row r="124" spans="1:104" ht="39" x14ac:dyDescent="0.35">
      <c r="A124" s="137" t="s">
        <v>549</v>
      </c>
      <c r="B124" s="277" t="s">
        <v>146</v>
      </c>
      <c r="C124" s="20" t="s">
        <v>791</v>
      </c>
      <c r="D124" s="22" t="s">
        <v>558</v>
      </c>
      <c r="E124" s="22" t="s">
        <v>559</v>
      </c>
      <c r="F124" s="22" t="s">
        <v>560</v>
      </c>
      <c r="G124" s="20">
        <f t="shared" si="38"/>
        <v>1</v>
      </c>
      <c r="H124" s="20"/>
      <c r="I124" s="20"/>
      <c r="J124" s="20"/>
      <c r="K124" s="20"/>
      <c r="L124" s="20"/>
      <c r="M124" s="20"/>
      <c r="N124" s="20"/>
      <c r="O124" s="20"/>
      <c r="P124" s="20"/>
      <c r="Q124" s="20"/>
      <c r="R124" s="20"/>
      <c r="S124" s="20">
        <v>1</v>
      </c>
      <c r="T124" s="67" t="s">
        <v>115</v>
      </c>
      <c r="U124" s="67"/>
      <c r="V124" s="68" t="e">
        <f t="shared" si="39"/>
        <v>#DIV/0!</v>
      </c>
      <c r="W124" s="68">
        <f t="shared" si="40"/>
        <v>0</v>
      </c>
      <c r="X124" s="67"/>
      <c r="Y124" s="67"/>
      <c r="Z124" s="67" t="s">
        <v>116</v>
      </c>
      <c r="AA124" s="67"/>
      <c r="AB124" s="68" t="e">
        <f t="shared" si="41"/>
        <v>#DIV/0!</v>
      </c>
      <c r="AC124" s="68">
        <f t="shared" si="42"/>
        <v>0</v>
      </c>
      <c r="AD124" s="67"/>
      <c r="AE124" s="67"/>
      <c r="AF124" s="67" t="s">
        <v>117</v>
      </c>
      <c r="AG124" s="67"/>
      <c r="AH124" s="68" t="e">
        <f t="shared" si="43"/>
        <v>#DIV/0!</v>
      </c>
      <c r="AI124" s="68">
        <f t="shared" si="44"/>
        <v>0</v>
      </c>
      <c r="AJ124" s="67"/>
      <c r="AK124" s="67"/>
      <c r="AL124" s="67" t="s">
        <v>118</v>
      </c>
      <c r="AM124" s="67"/>
      <c r="AN124" s="68" t="e">
        <f t="shared" si="45"/>
        <v>#DIV/0!</v>
      </c>
      <c r="AO124" s="68">
        <f t="shared" si="46"/>
        <v>0</v>
      </c>
      <c r="AP124" s="67"/>
      <c r="AQ124" s="67"/>
      <c r="AR124" s="67" t="s">
        <v>119</v>
      </c>
      <c r="AS124" s="67"/>
      <c r="AT124" s="68" t="e">
        <f t="shared" si="47"/>
        <v>#DIV/0!</v>
      </c>
      <c r="AU124" s="68">
        <f t="shared" si="48"/>
        <v>0</v>
      </c>
      <c r="AV124" s="67"/>
      <c r="AW124" s="67"/>
      <c r="AX124" s="67" t="s">
        <v>120</v>
      </c>
      <c r="AY124" s="67"/>
      <c r="AZ124" s="68" t="e">
        <f t="shared" si="49"/>
        <v>#DIV/0!</v>
      </c>
      <c r="BA124" s="68">
        <f t="shared" si="50"/>
        <v>0</v>
      </c>
      <c r="BB124" s="67"/>
      <c r="BC124" s="67"/>
      <c r="BD124" s="67" t="s">
        <v>121</v>
      </c>
      <c r="BE124" s="67"/>
      <c r="BF124" s="68" t="e">
        <f t="shared" si="51"/>
        <v>#DIV/0!</v>
      </c>
      <c r="BG124" s="68">
        <f t="shared" si="52"/>
        <v>0</v>
      </c>
      <c r="BH124" s="67"/>
      <c r="BI124" s="67"/>
      <c r="BJ124" s="67" t="s">
        <v>122</v>
      </c>
      <c r="BK124" s="67"/>
      <c r="BL124" s="68" t="e">
        <f t="shared" si="53"/>
        <v>#DIV/0!</v>
      </c>
      <c r="BM124" s="68">
        <f t="shared" si="54"/>
        <v>0</v>
      </c>
      <c r="BN124" s="67"/>
      <c r="BO124" s="67"/>
      <c r="BP124" s="67" t="s">
        <v>123</v>
      </c>
      <c r="BQ124" s="67"/>
      <c r="BR124" s="68" t="e">
        <f t="shared" si="55"/>
        <v>#DIV/0!</v>
      </c>
      <c r="BS124" s="68">
        <f t="shared" si="56"/>
        <v>0</v>
      </c>
      <c r="BT124" s="67"/>
      <c r="BU124" s="67"/>
      <c r="BV124" s="67" t="s">
        <v>124</v>
      </c>
      <c r="BW124" s="67"/>
      <c r="BX124" s="68" t="e">
        <f t="shared" si="57"/>
        <v>#DIV/0!</v>
      </c>
      <c r="BY124" s="68">
        <f t="shared" si="58"/>
        <v>0</v>
      </c>
      <c r="BZ124" s="67"/>
      <c r="CA124" s="67"/>
      <c r="CB124" s="67" t="s">
        <v>125</v>
      </c>
      <c r="CC124" s="67"/>
      <c r="CD124" s="68" t="e">
        <f t="shared" si="59"/>
        <v>#DIV/0!</v>
      </c>
      <c r="CE124" s="68">
        <f t="shared" si="60"/>
        <v>0</v>
      </c>
      <c r="CF124" s="67"/>
      <c r="CG124" s="67"/>
      <c r="CH124" s="67" t="s">
        <v>126</v>
      </c>
      <c r="CI124" s="67"/>
      <c r="CJ124" s="68">
        <f t="shared" si="61"/>
        <v>0</v>
      </c>
      <c r="CK124" s="68">
        <f t="shared" si="62"/>
        <v>0</v>
      </c>
      <c r="CL124" s="67"/>
      <c r="CM124" s="67"/>
      <c r="CN124" s="58">
        <f t="shared" si="63"/>
        <v>0</v>
      </c>
      <c r="CO124" s="58">
        <f t="shared" si="64"/>
        <v>0</v>
      </c>
      <c r="CP124" s="58">
        <f t="shared" si="65"/>
        <v>0</v>
      </c>
      <c r="CQ124" s="58">
        <f t="shared" si="66"/>
        <v>0</v>
      </c>
      <c r="CR124" s="58">
        <f t="shared" si="67"/>
        <v>0</v>
      </c>
      <c r="CS124" s="58">
        <f t="shared" si="68"/>
        <v>0</v>
      </c>
      <c r="CT124" s="58">
        <f t="shared" si="69"/>
        <v>0</v>
      </c>
      <c r="CU124" s="58">
        <f t="shared" si="70"/>
        <v>0</v>
      </c>
      <c r="CV124" s="58">
        <f t="shared" si="71"/>
        <v>0</v>
      </c>
      <c r="CW124" s="58">
        <f t="shared" si="72"/>
        <v>0</v>
      </c>
      <c r="CX124" s="58">
        <f t="shared" si="73"/>
        <v>0</v>
      </c>
      <c r="CY124" s="58">
        <f t="shared" si="74"/>
        <v>0</v>
      </c>
      <c r="CZ124" s="58">
        <f t="shared" si="75"/>
        <v>0</v>
      </c>
    </row>
    <row r="125" spans="1:104" ht="26" x14ac:dyDescent="0.35">
      <c r="A125" s="137" t="s">
        <v>549</v>
      </c>
      <c r="B125" s="278"/>
      <c r="C125" s="20" t="s">
        <v>792</v>
      </c>
      <c r="D125" s="22"/>
      <c r="E125" s="22"/>
      <c r="F125" s="22"/>
      <c r="G125" s="20">
        <f t="shared" si="38"/>
        <v>0</v>
      </c>
      <c r="H125" s="20"/>
      <c r="I125" s="20"/>
      <c r="J125" s="20"/>
      <c r="K125" s="20"/>
      <c r="L125" s="20"/>
      <c r="M125" s="20"/>
      <c r="N125" s="20"/>
      <c r="O125" s="20"/>
      <c r="P125" s="20"/>
      <c r="Q125" s="20"/>
      <c r="R125" s="20"/>
      <c r="S125" s="20"/>
      <c r="T125" s="67" t="s">
        <v>115</v>
      </c>
      <c r="U125" s="67"/>
      <c r="V125" s="68" t="e">
        <f t="shared" si="39"/>
        <v>#DIV/0!</v>
      </c>
      <c r="W125" s="68" t="e">
        <f t="shared" si="40"/>
        <v>#DIV/0!</v>
      </c>
      <c r="X125" s="67"/>
      <c r="Y125" s="67"/>
      <c r="Z125" s="67" t="s">
        <v>116</v>
      </c>
      <c r="AA125" s="67"/>
      <c r="AB125" s="68" t="e">
        <f t="shared" si="41"/>
        <v>#DIV/0!</v>
      </c>
      <c r="AC125" s="68" t="e">
        <f t="shared" si="42"/>
        <v>#DIV/0!</v>
      </c>
      <c r="AD125" s="67"/>
      <c r="AE125" s="67"/>
      <c r="AF125" s="67" t="s">
        <v>117</v>
      </c>
      <c r="AG125" s="67"/>
      <c r="AH125" s="68" t="e">
        <f t="shared" si="43"/>
        <v>#DIV/0!</v>
      </c>
      <c r="AI125" s="68" t="e">
        <f t="shared" si="44"/>
        <v>#DIV/0!</v>
      </c>
      <c r="AJ125" s="67"/>
      <c r="AK125" s="67"/>
      <c r="AL125" s="67" t="s">
        <v>118</v>
      </c>
      <c r="AM125" s="67"/>
      <c r="AN125" s="68" t="e">
        <f t="shared" si="45"/>
        <v>#DIV/0!</v>
      </c>
      <c r="AO125" s="68" t="e">
        <f t="shared" si="46"/>
        <v>#DIV/0!</v>
      </c>
      <c r="AP125" s="67"/>
      <c r="AQ125" s="67"/>
      <c r="AR125" s="67" t="s">
        <v>119</v>
      </c>
      <c r="AS125" s="67"/>
      <c r="AT125" s="68" t="e">
        <f t="shared" si="47"/>
        <v>#DIV/0!</v>
      </c>
      <c r="AU125" s="68" t="e">
        <f t="shared" si="48"/>
        <v>#DIV/0!</v>
      </c>
      <c r="AV125" s="67"/>
      <c r="AW125" s="67"/>
      <c r="AX125" s="67" t="s">
        <v>120</v>
      </c>
      <c r="AY125" s="67"/>
      <c r="AZ125" s="68" t="e">
        <f t="shared" si="49"/>
        <v>#DIV/0!</v>
      </c>
      <c r="BA125" s="68" t="e">
        <f t="shared" si="50"/>
        <v>#DIV/0!</v>
      </c>
      <c r="BB125" s="67"/>
      <c r="BC125" s="67"/>
      <c r="BD125" s="67" t="s">
        <v>121</v>
      </c>
      <c r="BE125" s="67"/>
      <c r="BF125" s="68" t="e">
        <f t="shared" si="51"/>
        <v>#DIV/0!</v>
      </c>
      <c r="BG125" s="68" t="e">
        <f t="shared" si="52"/>
        <v>#DIV/0!</v>
      </c>
      <c r="BH125" s="67"/>
      <c r="BI125" s="67"/>
      <c r="BJ125" s="67" t="s">
        <v>122</v>
      </c>
      <c r="BK125" s="67"/>
      <c r="BL125" s="68" t="e">
        <f t="shared" si="53"/>
        <v>#DIV/0!</v>
      </c>
      <c r="BM125" s="68" t="e">
        <f t="shared" si="54"/>
        <v>#DIV/0!</v>
      </c>
      <c r="BN125" s="67"/>
      <c r="BO125" s="67"/>
      <c r="BP125" s="67" t="s">
        <v>123</v>
      </c>
      <c r="BQ125" s="67"/>
      <c r="BR125" s="68" t="e">
        <f t="shared" si="55"/>
        <v>#DIV/0!</v>
      </c>
      <c r="BS125" s="68" t="e">
        <f t="shared" si="56"/>
        <v>#DIV/0!</v>
      </c>
      <c r="BT125" s="67"/>
      <c r="BU125" s="67"/>
      <c r="BV125" s="67" t="s">
        <v>124</v>
      </c>
      <c r="BW125" s="67"/>
      <c r="BX125" s="68" t="e">
        <f t="shared" si="57"/>
        <v>#DIV/0!</v>
      </c>
      <c r="BY125" s="68" t="e">
        <f t="shared" si="58"/>
        <v>#DIV/0!</v>
      </c>
      <c r="BZ125" s="67"/>
      <c r="CA125" s="67"/>
      <c r="CB125" s="67" t="s">
        <v>125</v>
      </c>
      <c r="CC125" s="67"/>
      <c r="CD125" s="68" t="e">
        <f t="shared" si="59"/>
        <v>#DIV/0!</v>
      </c>
      <c r="CE125" s="68" t="e">
        <f t="shared" si="60"/>
        <v>#DIV/0!</v>
      </c>
      <c r="CF125" s="67"/>
      <c r="CG125" s="67"/>
      <c r="CH125" s="67" t="s">
        <v>126</v>
      </c>
      <c r="CI125" s="67"/>
      <c r="CJ125" s="68" t="e">
        <f t="shared" si="61"/>
        <v>#DIV/0!</v>
      </c>
      <c r="CK125" s="68" t="e">
        <f t="shared" si="62"/>
        <v>#DIV/0!</v>
      </c>
      <c r="CL125" s="67"/>
      <c r="CM125" s="67"/>
      <c r="CN125" s="58">
        <f t="shared" si="63"/>
        <v>0</v>
      </c>
      <c r="CO125" s="58">
        <f t="shared" si="64"/>
        <v>0</v>
      </c>
      <c r="CP125" s="58">
        <f t="shared" si="65"/>
        <v>0</v>
      </c>
      <c r="CQ125" s="58">
        <f t="shared" si="66"/>
        <v>0</v>
      </c>
      <c r="CR125" s="58">
        <f t="shared" si="67"/>
        <v>0</v>
      </c>
      <c r="CS125" s="58">
        <f t="shared" si="68"/>
        <v>0</v>
      </c>
      <c r="CT125" s="58">
        <f t="shared" si="69"/>
        <v>0</v>
      </c>
      <c r="CU125" s="58">
        <f t="shared" si="70"/>
        <v>0</v>
      </c>
      <c r="CV125" s="58">
        <f t="shared" si="71"/>
        <v>0</v>
      </c>
      <c r="CW125" s="58">
        <f t="shared" si="72"/>
        <v>0</v>
      </c>
      <c r="CX125" s="58">
        <f t="shared" si="73"/>
        <v>0</v>
      </c>
      <c r="CY125" s="58">
        <f t="shared" si="74"/>
        <v>0</v>
      </c>
      <c r="CZ125" s="58">
        <f t="shared" si="75"/>
        <v>0</v>
      </c>
    </row>
    <row r="126" spans="1:104" ht="26" x14ac:dyDescent="0.35">
      <c r="A126" s="137" t="s">
        <v>549</v>
      </c>
      <c r="B126" s="278"/>
      <c r="C126" s="20" t="s">
        <v>793</v>
      </c>
      <c r="D126" s="22"/>
      <c r="E126" s="22"/>
      <c r="F126" s="22"/>
      <c r="G126" s="20">
        <f t="shared" si="38"/>
        <v>0</v>
      </c>
      <c r="H126" s="20"/>
      <c r="I126" s="20"/>
      <c r="J126" s="20"/>
      <c r="K126" s="20"/>
      <c r="L126" s="20"/>
      <c r="M126" s="20"/>
      <c r="N126" s="20"/>
      <c r="O126" s="20"/>
      <c r="P126" s="20"/>
      <c r="Q126" s="20"/>
      <c r="R126" s="20"/>
      <c r="S126" s="20"/>
      <c r="T126" s="67" t="s">
        <v>115</v>
      </c>
      <c r="U126" s="67"/>
      <c r="V126" s="68" t="e">
        <f t="shared" si="39"/>
        <v>#DIV/0!</v>
      </c>
      <c r="W126" s="68" t="e">
        <f t="shared" si="40"/>
        <v>#DIV/0!</v>
      </c>
      <c r="X126" s="67"/>
      <c r="Y126" s="67"/>
      <c r="Z126" s="67" t="s">
        <v>116</v>
      </c>
      <c r="AA126" s="67"/>
      <c r="AB126" s="68" t="e">
        <f t="shared" si="41"/>
        <v>#DIV/0!</v>
      </c>
      <c r="AC126" s="68" t="e">
        <f t="shared" si="42"/>
        <v>#DIV/0!</v>
      </c>
      <c r="AD126" s="67"/>
      <c r="AE126" s="67"/>
      <c r="AF126" s="67" t="s">
        <v>117</v>
      </c>
      <c r="AG126" s="67"/>
      <c r="AH126" s="68" t="e">
        <f t="shared" si="43"/>
        <v>#DIV/0!</v>
      </c>
      <c r="AI126" s="68" t="e">
        <f t="shared" si="44"/>
        <v>#DIV/0!</v>
      </c>
      <c r="AJ126" s="67"/>
      <c r="AK126" s="67"/>
      <c r="AL126" s="67" t="s">
        <v>118</v>
      </c>
      <c r="AM126" s="67"/>
      <c r="AN126" s="68" t="e">
        <f t="shared" si="45"/>
        <v>#DIV/0!</v>
      </c>
      <c r="AO126" s="68" t="e">
        <f t="shared" si="46"/>
        <v>#DIV/0!</v>
      </c>
      <c r="AP126" s="67"/>
      <c r="AQ126" s="67"/>
      <c r="AR126" s="67" t="s">
        <v>119</v>
      </c>
      <c r="AS126" s="67"/>
      <c r="AT126" s="68" t="e">
        <f t="shared" si="47"/>
        <v>#DIV/0!</v>
      </c>
      <c r="AU126" s="68" t="e">
        <f t="shared" si="48"/>
        <v>#DIV/0!</v>
      </c>
      <c r="AV126" s="67"/>
      <c r="AW126" s="67"/>
      <c r="AX126" s="67" t="s">
        <v>120</v>
      </c>
      <c r="AY126" s="67"/>
      <c r="AZ126" s="68" t="e">
        <f t="shared" si="49"/>
        <v>#DIV/0!</v>
      </c>
      <c r="BA126" s="68" t="e">
        <f t="shared" si="50"/>
        <v>#DIV/0!</v>
      </c>
      <c r="BB126" s="67"/>
      <c r="BC126" s="67"/>
      <c r="BD126" s="67" t="s">
        <v>121</v>
      </c>
      <c r="BE126" s="67"/>
      <c r="BF126" s="68" t="e">
        <f t="shared" si="51"/>
        <v>#DIV/0!</v>
      </c>
      <c r="BG126" s="68" t="e">
        <f t="shared" si="52"/>
        <v>#DIV/0!</v>
      </c>
      <c r="BH126" s="67"/>
      <c r="BI126" s="67"/>
      <c r="BJ126" s="67" t="s">
        <v>122</v>
      </c>
      <c r="BK126" s="67"/>
      <c r="BL126" s="68" t="e">
        <f t="shared" si="53"/>
        <v>#DIV/0!</v>
      </c>
      <c r="BM126" s="68" t="e">
        <f t="shared" si="54"/>
        <v>#DIV/0!</v>
      </c>
      <c r="BN126" s="67"/>
      <c r="BO126" s="67"/>
      <c r="BP126" s="67" t="s">
        <v>123</v>
      </c>
      <c r="BQ126" s="67"/>
      <c r="BR126" s="68" t="e">
        <f t="shared" si="55"/>
        <v>#DIV/0!</v>
      </c>
      <c r="BS126" s="68" t="e">
        <f t="shared" si="56"/>
        <v>#DIV/0!</v>
      </c>
      <c r="BT126" s="67"/>
      <c r="BU126" s="67"/>
      <c r="BV126" s="67" t="s">
        <v>124</v>
      </c>
      <c r="BW126" s="67"/>
      <c r="BX126" s="68" t="e">
        <f t="shared" si="57"/>
        <v>#DIV/0!</v>
      </c>
      <c r="BY126" s="68" t="e">
        <f t="shared" si="58"/>
        <v>#DIV/0!</v>
      </c>
      <c r="BZ126" s="67"/>
      <c r="CA126" s="67"/>
      <c r="CB126" s="67" t="s">
        <v>125</v>
      </c>
      <c r="CC126" s="67"/>
      <c r="CD126" s="68" t="e">
        <f t="shared" si="59"/>
        <v>#DIV/0!</v>
      </c>
      <c r="CE126" s="68" t="e">
        <f t="shared" si="60"/>
        <v>#DIV/0!</v>
      </c>
      <c r="CF126" s="67"/>
      <c r="CG126" s="67"/>
      <c r="CH126" s="67" t="s">
        <v>126</v>
      </c>
      <c r="CI126" s="67"/>
      <c r="CJ126" s="68" t="e">
        <f t="shared" si="61"/>
        <v>#DIV/0!</v>
      </c>
      <c r="CK126" s="68" t="e">
        <f t="shared" si="62"/>
        <v>#DIV/0!</v>
      </c>
      <c r="CL126" s="67"/>
      <c r="CM126" s="67"/>
      <c r="CN126" s="58">
        <f t="shared" si="63"/>
        <v>0</v>
      </c>
      <c r="CO126" s="58">
        <f t="shared" si="64"/>
        <v>0</v>
      </c>
      <c r="CP126" s="58">
        <f t="shared" si="65"/>
        <v>0</v>
      </c>
      <c r="CQ126" s="58">
        <f t="shared" si="66"/>
        <v>0</v>
      </c>
      <c r="CR126" s="58">
        <f t="shared" si="67"/>
        <v>0</v>
      </c>
      <c r="CS126" s="58">
        <f t="shared" si="68"/>
        <v>0</v>
      </c>
      <c r="CT126" s="58">
        <f t="shared" si="69"/>
        <v>0</v>
      </c>
      <c r="CU126" s="58">
        <f t="shared" si="70"/>
        <v>0</v>
      </c>
      <c r="CV126" s="58">
        <f t="shared" si="71"/>
        <v>0</v>
      </c>
      <c r="CW126" s="58">
        <f t="shared" si="72"/>
        <v>0</v>
      </c>
      <c r="CX126" s="58">
        <f t="shared" si="73"/>
        <v>0</v>
      </c>
      <c r="CY126" s="58">
        <f t="shared" si="74"/>
        <v>0</v>
      </c>
      <c r="CZ126" s="58">
        <f t="shared" si="75"/>
        <v>0</v>
      </c>
    </row>
    <row r="127" spans="1:104" ht="26" x14ac:dyDescent="0.35">
      <c r="A127" s="137" t="s">
        <v>549</v>
      </c>
      <c r="B127" s="279"/>
      <c r="C127" s="20" t="s">
        <v>794</v>
      </c>
      <c r="D127" s="22"/>
      <c r="E127" s="22"/>
      <c r="F127" s="22"/>
      <c r="G127" s="20">
        <f t="shared" si="38"/>
        <v>0</v>
      </c>
      <c r="H127" s="20"/>
      <c r="I127" s="20"/>
      <c r="J127" s="20"/>
      <c r="K127" s="20"/>
      <c r="L127" s="20"/>
      <c r="M127" s="20"/>
      <c r="N127" s="20"/>
      <c r="O127" s="20"/>
      <c r="P127" s="20"/>
      <c r="Q127" s="20"/>
      <c r="R127" s="20"/>
      <c r="S127" s="20"/>
      <c r="T127" s="67" t="s">
        <v>115</v>
      </c>
      <c r="U127" s="67"/>
      <c r="V127" s="68" t="e">
        <f t="shared" si="39"/>
        <v>#DIV/0!</v>
      </c>
      <c r="W127" s="68" t="e">
        <f t="shared" si="40"/>
        <v>#DIV/0!</v>
      </c>
      <c r="X127" s="67"/>
      <c r="Y127" s="67"/>
      <c r="Z127" s="67" t="s">
        <v>116</v>
      </c>
      <c r="AA127" s="67"/>
      <c r="AB127" s="68" t="e">
        <f t="shared" si="41"/>
        <v>#DIV/0!</v>
      </c>
      <c r="AC127" s="68" t="e">
        <f t="shared" si="42"/>
        <v>#DIV/0!</v>
      </c>
      <c r="AD127" s="67"/>
      <c r="AE127" s="67"/>
      <c r="AF127" s="67" t="s">
        <v>117</v>
      </c>
      <c r="AG127" s="67"/>
      <c r="AH127" s="68" t="e">
        <f t="shared" si="43"/>
        <v>#DIV/0!</v>
      </c>
      <c r="AI127" s="68" t="e">
        <f t="shared" si="44"/>
        <v>#DIV/0!</v>
      </c>
      <c r="AJ127" s="67"/>
      <c r="AK127" s="67"/>
      <c r="AL127" s="67" t="s">
        <v>118</v>
      </c>
      <c r="AM127" s="67"/>
      <c r="AN127" s="68" t="e">
        <f t="shared" si="45"/>
        <v>#DIV/0!</v>
      </c>
      <c r="AO127" s="68" t="e">
        <f t="shared" si="46"/>
        <v>#DIV/0!</v>
      </c>
      <c r="AP127" s="67"/>
      <c r="AQ127" s="67"/>
      <c r="AR127" s="67" t="s">
        <v>119</v>
      </c>
      <c r="AS127" s="67"/>
      <c r="AT127" s="68" t="e">
        <f t="shared" si="47"/>
        <v>#DIV/0!</v>
      </c>
      <c r="AU127" s="68" t="e">
        <f t="shared" si="48"/>
        <v>#DIV/0!</v>
      </c>
      <c r="AV127" s="67"/>
      <c r="AW127" s="67"/>
      <c r="AX127" s="67" t="s">
        <v>120</v>
      </c>
      <c r="AY127" s="67"/>
      <c r="AZ127" s="68" t="e">
        <f t="shared" si="49"/>
        <v>#DIV/0!</v>
      </c>
      <c r="BA127" s="68" t="e">
        <f t="shared" si="50"/>
        <v>#DIV/0!</v>
      </c>
      <c r="BB127" s="67"/>
      <c r="BC127" s="67"/>
      <c r="BD127" s="67" t="s">
        <v>121</v>
      </c>
      <c r="BE127" s="67"/>
      <c r="BF127" s="68" t="e">
        <f t="shared" si="51"/>
        <v>#DIV/0!</v>
      </c>
      <c r="BG127" s="68" t="e">
        <f t="shared" si="52"/>
        <v>#DIV/0!</v>
      </c>
      <c r="BH127" s="67"/>
      <c r="BI127" s="67"/>
      <c r="BJ127" s="67" t="s">
        <v>122</v>
      </c>
      <c r="BK127" s="67"/>
      <c r="BL127" s="68" t="e">
        <f t="shared" si="53"/>
        <v>#DIV/0!</v>
      </c>
      <c r="BM127" s="68" t="e">
        <f t="shared" si="54"/>
        <v>#DIV/0!</v>
      </c>
      <c r="BN127" s="67"/>
      <c r="BO127" s="67"/>
      <c r="BP127" s="67" t="s">
        <v>123</v>
      </c>
      <c r="BQ127" s="67"/>
      <c r="BR127" s="68" t="e">
        <f t="shared" si="55"/>
        <v>#DIV/0!</v>
      </c>
      <c r="BS127" s="68" t="e">
        <f t="shared" si="56"/>
        <v>#DIV/0!</v>
      </c>
      <c r="BT127" s="67"/>
      <c r="BU127" s="67"/>
      <c r="BV127" s="67" t="s">
        <v>124</v>
      </c>
      <c r="BW127" s="67"/>
      <c r="BX127" s="68" t="e">
        <f t="shared" si="57"/>
        <v>#DIV/0!</v>
      </c>
      <c r="BY127" s="68" t="e">
        <f t="shared" si="58"/>
        <v>#DIV/0!</v>
      </c>
      <c r="BZ127" s="67"/>
      <c r="CA127" s="67"/>
      <c r="CB127" s="67" t="s">
        <v>125</v>
      </c>
      <c r="CC127" s="67"/>
      <c r="CD127" s="68" t="e">
        <f t="shared" si="59"/>
        <v>#DIV/0!</v>
      </c>
      <c r="CE127" s="68" t="e">
        <f t="shared" si="60"/>
        <v>#DIV/0!</v>
      </c>
      <c r="CF127" s="67"/>
      <c r="CG127" s="67"/>
      <c r="CH127" s="67" t="s">
        <v>126</v>
      </c>
      <c r="CI127" s="67"/>
      <c r="CJ127" s="68" t="e">
        <f t="shared" si="61"/>
        <v>#DIV/0!</v>
      </c>
      <c r="CK127" s="68" t="e">
        <f t="shared" si="62"/>
        <v>#DIV/0!</v>
      </c>
      <c r="CL127" s="67"/>
      <c r="CM127" s="67"/>
      <c r="CN127" s="58">
        <f t="shared" si="63"/>
        <v>0</v>
      </c>
      <c r="CO127" s="58">
        <f t="shared" si="64"/>
        <v>0</v>
      </c>
      <c r="CP127" s="58">
        <f t="shared" si="65"/>
        <v>0</v>
      </c>
      <c r="CQ127" s="58">
        <f t="shared" si="66"/>
        <v>0</v>
      </c>
      <c r="CR127" s="58">
        <f t="shared" si="67"/>
        <v>0</v>
      </c>
      <c r="CS127" s="58">
        <f t="shared" si="68"/>
        <v>0</v>
      </c>
      <c r="CT127" s="58">
        <f t="shared" si="69"/>
        <v>0</v>
      </c>
      <c r="CU127" s="58">
        <f t="shared" si="70"/>
        <v>0</v>
      </c>
      <c r="CV127" s="58">
        <f t="shared" si="71"/>
        <v>0</v>
      </c>
      <c r="CW127" s="58">
        <f t="shared" si="72"/>
        <v>0</v>
      </c>
      <c r="CX127" s="58">
        <f t="shared" si="73"/>
        <v>0</v>
      </c>
      <c r="CY127" s="58">
        <f t="shared" si="74"/>
        <v>0</v>
      </c>
      <c r="CZ127" s="58">
        <f t="shared" si="75"/>
        <v>0</v>
      </c>
    </row>
    <row r="128" spans="1:104" ht="52" x14ac:dyDescent="0.35">
      <c r="A128" s="137" t="s">
        <v>549</v>
      </c>
      <c r="B128" s="277" t="s">
        <v>148</v>
      </c>
      <c r="C128" s="20" t="s">
        <v>795</v>
      </c>
      <c r="D128" s="22" t="s">
        <v>562</v>
      </c>
      <c r="E128" s="22" t="s">
        <v>563</v>
      </c>
      <c r="F128" s="22" t="s">
        <v>564</v>
      </c>
      <c r="G128" s="20">
        <f t="shared" si="38"/>
        <v>1</v>
      </c>
      <c r="H128" s="20"/>
      <c r="I128" s="20"/>
      <c r="J128" s="20"/>
      <c r="K128" s="20"/>
      <c r="L128" s="20"/>
      <c r="M128" s="20"/>
      <c r="N128" s="20"/>
      <c r="O128" s="20"/>
      <c r="P128" s="20"/>
      <c r="Q128" s="20"/>
      <c r="R128" s="20">
        <v>1</v>
      </c>
      <c r="S128" s="20"/>
      <c r="T128" s="67" t="s">
        <v>115</v>
      </c>
      <c r="U128" s="67"/>
      <c r="V128" s="68" t="e">
        <f t="shared" si="39"/>
        <v>#DIV/0!</v>
      </c>
      <c r="W128" s="68">
        <f t="shared" si="40"/>
        <v>0</v>
      </c>
      <c r="X128" s="67"/>
      <c r="Y128" s="67"/>
      <c r="Z128" s="67" t="s">
        <v>116</v>
      </c>
      <c r="AA128" s="67"/>
      <c r="AB128" s="68" t="e">
        <f t="shared" si="41"/>
        <v>#DIV/0!</v>
      </c>
      <c r="AC128" s="68">
        <f t="shared" si="42"/>
        <v>0</v>
      </c>
      <c r="AD128" s="67"/>
      <c r="AE128" s="67"/>
      <c r="AF128" s="67" t="s">
        <v>117</v>
      </c>
      <c r="AG128" s="67"/>
      <c r="AH128" s="68" t="e">
        <f t="shared" si="43"/>
        <v>#DIV/0!</v>
      </c>
      <c r="AI128" s="68">
        <f t="shared" si="44"/>
        <v>0</v>
      </c>
      <c r="AJ128" s="67"/>
      <c r="AK128" s="67"/>
      <c r="AL128" s="67" t="s">
        <v>118</v>
      </c>
      <c r="AM128" s="67"/>
      <c r="AN128" s="68" t="e">
        <f t="shared" si="45"/>
        <v>#DIV/0!</v>
      </c>
      <c r="AO128" s="68">
        <f t="shared" si="46"/>
        <v>0</v>
      </c>
      <c r="AP128" s="67"/>
      <c r="AQ128" s="67"/>
      <c r="AR128" s="67" t="s">
        <v>119</v>
      </c>
      <c r="AS128" s="67"/>
      <c r="AT128" s="68" t="e">
        <f t="shared" si="47"/>
        <v>#DIV/0!</v>
      </c>
      <c r="AU128" s="68">
        <f t="shared" si="48"/>
        <v>0</v>
      </c>
      <c r="AV128" s="67"/>
      <c r="AW128" s="67"/>
      <c r="AX128" s="67" t="s">
        <v>120</v>
      </c>
      <c r="AY128" s="67"/>
      <c r="AZ128" s="68" t="e">
        <f t="shared" si="49"/>
        <v>#DIV/0!</v>
      </c>
      <c r="BA128" s="68">
        <f t="shared" si="50"/>
        <v>0</v>
      </c>
      <c r="BB128" s="67"/>
      <c r="BC128" s="67"/>
      <c r="BD128" s="67" t="s">
        <v>121</v>
      </c>
      <c r="BE128" s="67"/>
      <c r="BF128" s="68" t="e">
        <f t="shared" si="51"/>
        <v>#DIV/0!</v>
      </c>
      <c r="BG128" s="68">
        <f t="shared" si="52"/>
        <v>0</v>
      </c>
      <c r="BH128" s="67"/>
      <c r="BI128" s="67"/>
      <c r="BJ128" s="67" t="s">
        <v>122</v>
      </c>
      <c r="BK128" s="67"/>
      <c r="BL128" s="68" t="e">
        <f t="shared" si="53"/>
        <v>#DIV/0!</v>
      </c>
      <c r="BM128" s="68">
        <f t="shared" si="54"/>
        <v>0</v>
      </c>
      <c r="BN128" s="67"/>
      <c r="BO128" s="67"/>
      <c r="BP128" s="67" t="s">
        <v>123</v>
      </c>
      <c r="BQ128" s="67"/>
      <c r="BR128" s="68" t="e">
        <f t="shared" si="55"/>
        <v>#DIV/0!</v>
      </c>
      <c r="BS128" s="68">
        <f t="shared" si="56"/>
        <v>0</v>
      </c>
      <c r="BT128" s="67"/>
      <c r="BU128" s="67"/>
      <c r="BV128" s="67" t="s">
        <v>124</v>
      </c>
      <c r="BW128" s="67"/>
      <c r="BX128" s="68" t="e">
        <f t="shared" si="57"/>
        <v>#DIV/0!</v>
      </c>
      <c r="BY128" s="68">
        <f t="shared" si="58"/>
        <v>0</v>
      </c>
      <c r="BZ128" s="67"/>
      <c r="CA128" s="67"/>
      <c r="CB128" s="67" t="s">
        <v>125</v>
      </c>
      <c r="CC128" s="67"/>
      <c r="CD128" s="68">
        <f t="shared" si="59"/>
        <v>0</v>
      </c>
      <c r="CE128" s="68">
        <f t="shared" si="60"/>
        <v>0</v>
      </c>
      <c r="CF128" s="67"/>
      <c r="CG128" s="67"/>
      <c r="CH128" s="67" t="s">
        <v>126</v>
      </c>
      <c r="CI128" s="67"/>
      <c r="CJ128" s="68" t="e">
        <f t="shared" si="61"/>
        <v>#DIV/0!</v>
      </c>
      <c r="CK128" s="68">
        <f t="shared" si="62"/>
        <v>0</v>
      </c>
      <c r="CL128" s="67"/>
      <c r="CM128" s="67"/>
      <c r="CN128" s="58">
        <f t="shared" si="63"/>
        <v>0</v>
      </c>
      <c r="CO128" s="58">
        <f t="shared" si="64"/>
        <v>0</v>
      </c>
      <c r="CP128" s="58">
        <f t="shared" si="65"/>
        <v>0</v>
      </c>
      <c r="CQ128" s="58">
        <f t="shared" si="66"/>
        <v>0</v>
      </c>
      <c r="CR128" s="58">
        <f t="shared" si="67"/>
        <v>0</v>
      </c>
      <c r="CS128" s="58">
        <f t="shared" si="68"/>
        <v>0</v>
      </c>
      <c r="CT128" s="58">
        <f t="shared" si="69"/>
        <v>0</v>
      </c>
      <c r="CU128" s="58">
        <f t="shared" si="70"/>
        <v>0</v>
      </c>
      <c r="CV128" s="58">
        <f t="shared" si="71"/>
        <v>0</v>
      </c>
      <c r="CW128" s="58">
        <f t="shared" si="72"/>
        <v>0</v>
      </c>
      <c r="CX128" s="58">
        <f t="shared" si="73"/>
        <v>0</v>
      </c>
      <c r="CY128" s="58">
        <f t="shared" si="74"/>
        <v>0</v>
      </c>
      <c r="CZ128" s="58">
        <f t="shared" si="75"/>
        <v>0</v>
      </c>
    </row>
    <row r="129" spans="1:104" ht="39" x14ac:dyDescent="0.35">
      <c r="A129" s="137" t="s">
        <v>549</v>
      </c>
      <c r="B129" s="278"/>
      <c r="C129" s="20" t="s">
        <v>796</v>
      </c>
      <c r="D129" s="22" t="s">
        <v>562</v>
      </c>
      <c r="E129" s="22" t="s">
        <v>565</v>
      </c>
      <c r="F129" s="22" t="s">
        <v>566</v>
      </c>
      <c r="G129" s="20">
        <f t="shared" si="38"/>
        <v>1</v>
      </c>
      <c r="H129" s="20"/>
      <c r="I129" s="20"/>
      <c r="J129" s="20"/>
      <c r="K129" s="20"/>
      <c r="L129" s="20"/>
      <c r="M129" s="20"/>
      <c r="N129" s="20"/>
      <c r="O129" s="20"/>
      <c r="P129" s="20"/>
      <c r="Q129" s="20"/>
      <c r="R129" s="20">
        <v>1</v>
      </c>
      <c r="S129" s="20"/>
      <c r="T129" s="67" t="s">
        <v>115</v>
      </c>
      <c r="U129" s="67"/>
      <c r="V129" s="68" t="e">
        <f t="shared" si="39"/>
        <v>#DIV/0!</v>
      </c>
      <c r="W129" s="68">
        <f t="shared" si="40"/>
        <v>0</v>
      </c>
      <c r="X129" s="67"/>
      <c r="Y129" s="67"/>
      <c r="Z129" s="67" t="s">
        <v>116</v>
      </c>
      <c r="AA129" s="67"/>
      <c r="AB129" s="68" t="e">
        <f t="shared" si="41"/>
        <v>#DIV/0!</v>
      </c>
      <c r="AC129" s="68">
        <f t="shared" si="42"/>
        <v>0</v>
      </c>
      <c r="AD129" s="67"/>
      <c r="AE129" s="67"/>
      <c r="AF129" s="67" t="s">
        <v>117</v>
      </c>
      <c r="AG129" s="67"/>
      <c r="AH129" s="68" t="e">
        <f t="shared" si="43"/>
        <v>#DIV/0!</v>
      </c>
      <c r="AI129" s="68">
        <f t="shared" si="44"/>
        <v>0</v>
      </c>
      <c r="AJ129" s="67"/>
      <c r="AK129" s="67"/>
      <c r="AL129" s="67" t="s">
        <v>118</v>
      </c>
      <c r="AM129" s="67"/>
      <c r="AN129" s="68" t="e">
        <f t="shared" si="45"/>
        <v>#DIV/0!</v>
      </c>
      <c r="AO129" s="68">
        <f t="shared" si="46"/>
        <v>0</v>
      </c>
      <c r="AP129" s="67"/>
      <c r="AQ129" s="67"/>
      <c r="AR129" s="67" t="s">
        <v>119</v>
      </c>
      <c r="AS129" s="67"/>
      <c r="AT129" s="68" t="e">
        <f t="shared" si="47"/>
        <v>#DIV/0!</v>
      </c>
      <c r="AU129" s="68">
        <f t="shared" si="48"/>
        <v>0</v>
      </c>
      <c r="AV129" s="67"/>
      <c r="AW129" s="67"/>
      <c r="AX129" s="67" t="s">
        <v>120</v>
      </c>
      <c r="AY129" s="67"/>
      <c r="AZ129" s="68" t="e">
        <f t="shared" si="49"/>
        <v>#DIV/0!</v>
      </c>
      <c r="BA129" s="68">
        <f t="shared" si="50"/>
        <v>0</v>
      </c>
      <c r="BB129" s="67"/>
      <c r="BC129" s="67"/>
      <c r="BD129" s="67" t="s">
        <v>121</v>
      </c>
      <c r="BE129" s="67"/>
      <c r="BF129" s="68" t="e">
        <f t="shared" si="51"/>
        <v>#DIV/0!</v>
      </c>
      <c r="BG129" s="68">
        <f t="shared" si="52"/>
        <v>0</v>
      </c>
      <c r="BH129" s="67"/>
      <c r="BI129" s="67"/>
      <c r="BJ129" s="67" t="s">
        <v>122</v>
      </c>
      <c r="BK129" s="67"/>
      <c r="BL129" s="68" t="e">
        <f t="shared" si="53"/>
        <v>#DIV/0!</v>
      </c>
      <c r="BM129" s="68">
        <f t="shared" si="54"/>
        <v>0</v>
      </c>
      <c r="BN129" s="67"/>
      <c r="BO129" s="67"/>
      <c r="BP129" s="67" t="s">
        <v>123</v>
      </c>
      <c r="BQ129" s="67"/>
      <c r="BR129" s="68" t="e">
        <f t="shared" si="55"/>
        <v>#DIV/0!</v>
      </c>
      <c r="BS129" s="68">
        <f t="shared" si="56"/>
        <v>0</v>
      </c>
      <c r="BT129" s="67"/>
      <c r="BU129" s="67"/>
      <c r="BV129" s="67" t="s">
        <v>124</v>
      </c>
      <c r="BW129" s="67"/>
      <c r="BX129" s="68" t="e">
        <f t="shared" si="57"/>
        <v>#DIV/0!</v>
      </c>
      <c r="BY129" s="68">
        <f t="shared" si="58"/>
        <v>0</v>
      </c>
      <c r="BZ129" s="67"/>
      <c r="CA129" s="67"/>
      <c r="CB129" s="67" t="s">
        <v>125</v>
      </c>
      <c r="CC129" s="67"/>
      <c r="CD129" s="68">
        <f t="shared" si="59"/>
        <v>0</v>
      </c>
      <c r="CE129" s="68">
        <f t="shared" si="60"/>
        <v>0</v>
      </c>
      <c r="CF129" s="67"/>
      <c r="CG129" s="67"/>
      <c r="CH129" s="67" t="s">
        <v>126</v>
      </c>
      <c r="CI129" s="67"/>
      <c r="CJ129" s="68" t="e">
        <f t="shared" si="61"/>
        <v>#DIV/0!</v>
      </c>
      <c r="CK129" s="68">
        <f t="shared" si="62"/>
        <v>0</v>
      </c>
      <c r="CL129" s="67"/>
      <c r="CM129" s="67"/>
      <c r="CN129" s="58">
        <f t="shared" si="63"/>
        <v>0</v>
      </c>
      <c r="CO129" s="58">
        <f t="shared" si="64"/>
        <v>0</v>
      </c>
      <c r="CP129" s="58">
        <f t="shared" si="65"/>
        <v>0</v>
      </c>
      <c r="CQ129" s="58">
        <f t="shared" si="66"/>
        <v>0</v>
      </c>
      <c r="CR129" s="58">
        <f t="shared" si="67"/>
        <v>0</v>
      </c>
      <c r="CS129" s="58">
        <f t="shared" si="68"/>
        <v>0</v>
      </c>
      <c r="CT129" s="58">
        <f t="shared" si="69"/>
        <v>0</v>
      </c>
      <c r="CU129" s="58">
        <f t="shared" si="70"/>
        <v>0</v>
      </c>
      <c r="CV129" s="58">
        <f t="shared" si="71"/>
        <v>0</v>
      </c>
      <c r="CW129" s="58">
        <f t="shared" si="72"/>
        <v>0</v>
      </c>
      <c r="CX129" s="58">
        <f t="shared" si="73"/>
        <v>0</v>
      </c>
      <c r="CY129" s="58">
        <f t="shared" si="74"/>
        <v>0</v>
      </c>
      <c r="CZ129" s="58">
        <f t="shared" si="75"/>
        <v>0</v>
      </c>
    </row>
    <row r="130" spans="1:104" ht="26" x14ac:dyDescent="0.35">
      <c r="A130" s="137" t="s">
        <v>549</v>
      </c>
      <c r="B130" s="278"/>
      <c r="C130" s="20" t="s">
        <v>797</v>
      </c>
      <c r="D130" s="22"/>
      <c r="E130" s="22"/>
      <c r="F130" s="22"/>
      <c r="G130" s="20">
        <f t="shared" si="38"/>
        <v>0</v>
      </c>
      <c r="H130" s="20"/>
      <c r="I130" s="20"/>
      <c r="J130" s="20"/>
      <c r="K130" s="20"/>
      <c r="L130" s="20"/>
      <c r="M130" s="20"/>
      <c r="N130" s="20"/>
      <c r="O130" s="20"/>
      <c r="P130" s="20"/>
      <c r="Q130" s="20"/>
      <c r="R130" s="20"/>
      <c r="S130" s="20"/>
      <c r="T130" s="67" t="s">
        <v>115</v>
      </c>
      <c r="U130" s="67"/>
      <c r="V130" s="68" t="e">
        <f t="shared" si="39"/>
        <v>#DIV/0!</v>
      </c>
      <c r="W130" s="68" t="e">
        <f t="shared" si="40"/>
        <v>#DIV/0!</v>
      </c>
      <c r="X130" s="67"/>
      <c r="Y130" s="67"/>
      <c r="Z130" s="67" t="s">
        <v>116</v>
      </c>
      <c r="AA130" s="67"/>
      <c r="AB130" s="68" t="e">
        <f t="shared" si="41"/>
        <v>#DIV/0!</v>
      </c>
      <c r="AC130" s="68" t="e">
        <f t="shared" si="42"/>
        <v>#DIV/0!</v>
      </c>
      <c r="AD130" s="67"/>
      <c r="AE130" s="67"/>
      <c r="AF130" s="67" t="s">
        <v>117</v>
      </c>
      <c r="AG130" s="67"/>
      <c r="AH130" s="68" t="e">
        <f t="shared" si="43"/>
        <v>#DIV/0!</v>
      </c>
      <c r="AI130" s="68" t="e">
        <f t="shared" si="44"/>
        <v>#DIV/0!</v>
      </c>
      <c r="AJ130" s="67"/>
      <c r="AK130" s="67"/>
      <c r="AL130" s="67" t="s">
        <v>118</v>
      </c>
      <c r="AM130" s="67"/>
      <c r="AN130" s="68" t="e">
        <f t="shared" si="45"/>
        <v>#DIV/0!</v>
      </c>
      <c r="AO130" s="68" t="e">
        <f t="shared" si="46"/>
        <v>#DIV/0!</v>
      </c>
      <c r="AP130" s="67"/>
      <c r="AQ130" s="67"/>
      <c r="AR130" s="67" t="s">
        <v>119</v>
      </c>
      <c r="AS130" s="67"/>
      <c r="AT130" s="68" t="e">
        <f t="shared" si="47"/>
        <v>#DIV/0!</v>
      </c>
      <c r="AU130" s="68" t="e">
        <f t="shared" si="48"/>
        <v>#DIV/0!</v>
      </c>
      <c r="AV130" s="67"/>
      <c r="AW130" s="67"/>
      <c r="AX130" s="67" t="s">
        <v>120</v>
      </c>
      <c r="AY130" s="67"/>
      <c r="AZ130" s="68" t="e">
        <f t="shared" si="49"/>
        <v>#DIV/0!</v>
      </c>
      <c r="BA130" s="68" t="e">
        <f t="shared" si="50"/>
        <v>#DIV/0!</v>
      </c>
      <c r="BB130" s="67"/>
      <c r="BC130" s="67"/>
      <c r="BD130" s="67" t="s">
        <v>121</v>
      </c>
      <c r="BE130" s="67"/>
      <c r="BF130" s="68" t="e">
        <f t="shared" si="51"/>
        <v>#DIV/0!</v>
      </c>
      <c r="BG130" s="68" t="e">
        <f t="shared" si="52"/>
        <v>#DIV/0!</v>
      </c>
      <c r="BH130" s="67"/>
      <c r="BI130" s="67"/>
      <c r="BJ130" s="67" t="s">
        <v>122</v>
      </c>
      <c r="BK130" s="67"/>
      <c r="BL130" s="68" t="e">
        <f t="shared" si="53"/>
        <v>#DIV/0!</v>
      </c>
      <c r="BM130" s="68" t="e">
        <f t="shared" si="54"/>
        <v>#DIV/0!</v>
      </c>
      <c r="BN130" s="67"/>
      <c r="BO130" s="67"/>
      <c r="BP130" s="67" t="s">
        <v>123</v>
      </c>
      <c r="BQ130" s="67"/>
      <c r="BR130" s="68" t="e">
        <f t="shared" si="55"/>
        <v>#DIV/0!</v>
      </c>
      <c r="BS130" s="68" t="e">
        <f t="shared" si="56"/>
        <v>#DIV/0!</v>
      </c>
      <c r="BT130" s="67"/>
      <c r="BU130" s="67"/>
      <c r="BV130" s="67" t="s">
        <v>124</v>
      </c>
      <c r="BW130" s="67"/>
      <c r="BX130" s="68" t="e">
        <f t="shared" si="57"/>
        <v>#DIV/0!</v>
      </c>
      <c r="BY130" s="68" t="e">
        <f t="shared" si="58"/>
        <v>#DIV/0!</v>
      </c>
      <c r="BZ130" s="67"/>
      <c r="CA130" s="67"/>
      <c r="CB130" s="67" t="s">
        <v>125</v>
      </c>
      <c r="CC130" s="67"/>
      <c r="CD130" s="68" t="e">
        <f t="shared" si="59"/>
        <v>#DIV/0!</v>
      </c>
      <c r="CE130" s="68" t="e">
        <f t="shared" si="60"/>
        <v>#DIV/0!</v>
      </c>
      <c r="CF130" s="67"/>
      <c r="CG130" s="67"/>
      <c r="CH130" s="67" t="s">
        <v>126</v>
      </c>
      <c r="CI130" s="67"/>
      <c r="CJ130" s="68" t="e">
        <f t="shared" si="61"/>
        <v>#DIV/0!</v>
      </c>
      <c r="CK130" s="68" t="e">
        <f t="shared" si="62"/>
        <v>#DIV/0!</v>
      </c>
      <c r="CL130" s="67"/>
      <c r="CM130" s="67"/>
      <c r="CN130" s="58">
        <f t="shared" si="63"/>
        <v>0</v>
      </c>
      <c r="CO130" s="58">
        <f t="shared" si="64"/>
        <v>0</v>
      </c>
      <c r="CP130" s="58">
        <f t="shared" si="65"/>
        <v>0</v>
      </c>
      <c r="CQ130" s="58">
        <f t="shared" si="66"/>
        <v>0</v>
      </c>
      <c r="CR130" s="58">
        <f t="shared" si="67"/>
        <v>0</v>
      </c>
      <c r="CS130" s="58">
        <f t="shared" si="68"/>
        <v>0</v>
      </c>
      <c r="CT130" s="58">
        <f t="shared" si="69"/>
        <v>0</v>
      </c>
      <c r="CU130" s="58">
        <f t="shared" si="70"/>
        <v>0</v>
      </c>
      <c r="CV130" s="58">
        <f t="shared" si="71"/>
        <v>0</v>
      </c>
      <c r="CW130" s="58">
        <f t="shared" si="72"/>
        <v>0</v>
      </c>
      <c r="CX130" s="58">
        <f t="shared" si="73"/>
        <v>0</v>
      </c>
      <c r="CY130" s="58">
        <f t="shared" si="74"/>
        <v>0</v>
      </c>
      <c r="CZ130" s="58">
        <f t="shared" si="75"/>
        <v>0</v>
      </c>
    </row>
    <row r="131" spans="1:104" ht="26" x14ac:dyDescent="0.35">
      <c r="A131" s="137" t="s">
        <v>549</v>
      </c>
      <c r="B131" s="279"/>
      <c r="C131" s="20" t="s">
        <v>798</v>
      </c>
      <c r="D131" s="22"/>
      <c r="E131" s="22"/>
      <c r="F131" s="22"/>
      <c r="G131" s="20">
        <f t="shared" si="38"/>
        <v>0</v>
      </c>
      <c r="H131" s="20"/>
      <c r="I131" s="20"/>
      <c r="J131" s="20"/>
      <c r="K131" s="20"/>
      <c r="L131" s="20"/>
      <c r="M131" s="20"/>
      <c r="N131" s="20"/>
      <c r="O131" s="20"/>
      <c r="P131" s="20"/>
      <c r="Q131" s="20"/>
      <c r="R131" s="20"/>
      <c r="S131" s="20"/>
      <c r="T131" s="67" t="s">
        <v>115</v>
      </c>
      <c r="U131" s="67"/>
      <c r="V131" s="68" t="e">
        <f t="shared" si="39"/>
        <v>#DIV/0!</v>
      </c>
      <c r="W131" s="68" t="e">
        <f t="shared" si="40"/>
        <v>#DIV/0!</v>
      </c>
      <c r="X131" s="67"/>
      <c r="Y131" s="67"/>
      <c r="Z131" s="67" t="s">
        <v>116</v>
      </c>
      <c r="AA131" s="67"/>
      <c r="AB131" s="68" t="e">
        <f t="shared" si="41"/>
        <v>#DIV/0!</v>
      </c>
      <c r="AC131" s="68" t="e">
        <f t="shared" si="42"/>
        <v>#DIV/0!</v>
      </c>
      <c r="AD131" s="67"/>
      <c r="AE131" s="67"/>
      <c r="AF131" s="67" t="s">
        <v>117</v>
      </c>
      <c r="AG131" s="67"/>
      <c r="AH131" s="68" t="e">
        <f t="shared" si="43"/>
        <v>#DIV/0!</v>
      </c>
      <c r="AI131" s="68" t="e">
        <f t="shared" si="44"/>
        <v>#DIV/0!</v>
      </c>
      <c r="AJ131" s="67"/>
      <c r="AK131" s="67"/>
      <c r="AL131" s="67" t="s">
        <v>118</v>
      </c>
      <c r="AM131" s="67"/>
      <c r="AN131" s="68" t="e">
        <f t="shared" si="45"/>
        <v>#DIV/0!</v>
      </c>
      <c r="AO131" s="68" t="e">
        <f t="shared" si="46"/>
        <v>#DIV/0!</v>
      </c>
      <c r="AP131" s="67"/>
      <c r="AQ131" s="67"/>
      <c r="AR131" s="67" t="s">
        <v>119</v>
      </c>
      <c r="AS131" s="67"/>
      <c r="AT131" s="68" t="e">
        <f t="shared" si="47"/>
        <v>#DIV/0!</v>
      </c>
      <c r="AU131" s="68" t="e">
        <f t="shared" si="48"/>
        <v>#DIV/0!</v>
      </c>
      <c r="AV131" s="67"/>
      <c r="AW131" s="67"/>
      <c r="AX131" s="67" t="s">
        <v>120</v>
      </c>
      <c r="AY131" s="67"/>
      <c r="AZ131" s="68" t="e">
        <f t="shared" si="49"/>
        <v>#DIV/0!</v>
      </c>
      <c r="BA131" s="68" t="e">
        <f t="shared" si="50"/>
        <v>#DIV/0!</v>
      </c>
      <c r="BB131" s="67"/>
      <c r="BC131" s="67"/>
      <c r="BD131" s="67" t="s">
        <v>121</v>
      </c>
      <c r="BE131" s="67"/>
      <c r="BF131" s="68" t="e">
        <f t="shared" si="51"/>
        <v>#DIV/0!</v>
      </c>
      <c r="BG131" s="68" t="e">
        <f t="shared" si="52"/>
        <v>#DIV/0!</v>
      </c>
      <c r="BH131" s="67"/>
      <c r="BI131" s="67"/>
      <c r="BJ131" s="67" t="s">
        <v>122</v>
      </c>
      <c r="BK131" s="67"/>
      <c r="BL131" s="68" t="e">
        <f t="shared" si="53"/>
        <v>#DIV/0!</v>
      </c>
      <c r="BM131" s="68" t="e">
        <f t="shared" si="54"/>
        <v>#DIV/0!</v>
      </c>
      <c r="BN131" s="67"/>
      <c r="BO131" s="67"/>
      <c r="BP131" s="67" t="s">
        <v>123</v>
      </c>
      <c r="BQ131" s="67"/>
      <c r="BR131" s="68" t="e">
        <f t="shared" si="55"/>
        <v>#DIV/0!</v>
      </c>
      <c r="BS131" s="68" t="e">
        <f t="shared" si="56"/>
        <v>#DIV/0!</v>
      </c>
      <c r="BT131" s="67"/>
      <c r="BU131" s="67"/>
      <c r="BV131" s="67" t="s">
        <v>124</v>
      </c>
      <c r="BW131" s="67"/>
      <c r="BX131" s="68" t="e">
        <f t="shared" si="57"/>
        <v>#DIV/0!</v>
      </c>
      <c r="BY131" s="68" t="e">
        <f t="shared" si="58"/>
        <v>#DIV/0!</v>
      </c>
      <c r="BZ131" s="67"/>
      <c r="CA131" s="67"/>
      <c r="CB131" s="67" t="s">
        <v>125</v>
      </c>
      <c r="CC131" s="67"/>
      <c r="CD131" s="68" t="e">
        <f t="shared" si="59"/>
        <v>#DIV/0!</v>
      </c>
      <c r="CE131" s="68" t="e">
        <f t="shared" si="60"/>
        <v>#DIV/0!</v>
      </c>
      <c r="CF131" s="67"/>
      <c r="CG131" s="67"/>
      <c r="CH131" s="67" t="s">
        <v>126</v>
      </c>
      <c r="CI131" s="67"/>
      <c r="CJ131" s="68" t="e">
        <f t="shared" si="61"/>
        <v>#DIV/0!</v>
      </c>
      <c r="CK131" s="68" t="e">
        <f t="shared" si="62"/>
        <v>#DIV/0!</v>
      </c>
      <c r="CL131" s="67"/>
      <c r="CM131" s="67"/>
      <c r="CN131" s="58">
        <f t="shared" si="63"/>
        <v>0</v>
      </c>
      <c r="CO131" s="58">
        <f t="shared" si="64"/>
        <v>0</v>
      </c>
      <c r="CP131" s="58">
        <f t="shared" si="65"/>
        <v>0</v>
      </c>
      <c r="CQ131" s="58">
        <f t="shared" si="66"/>
        <v>0</v>
      </c>
      <c r="CR131" s="58">
        <f t="shared" si="67"/>
        <v>0</v>
      </c>
      <c r="CS131" s="58">
        <f t="shared" si="68"/>
        <v>0</v>
      </c>
      <c r="CT131" s="58">
        <f t="shared" si="69"/>
        <v>0</v>
      </c>
      <c r="CU131" s="58">
        <f t="shared" si="70"/>
        <v>0</v>
      </c>
      <c r="CV131" s="58">
        <f t="shared" si="71"/>
        <v>0</v>
      </c>
      <c r="CW131" s="58">
        <f t="shared" si="72"/>
        <v>0</v>
      </c>
      <c r="CX131" s="58">
        <f t="shared" si="73"/>
        <v>0</v>
      </c>
      <c r="CY131" s="58">
        <f t="shared" si="74"/>
        <v>0</v>
      </c>
      <c r="CZ131" s="58">
        <f t="shared" si="75"/>
        <v>0</v>
      </c>
    </row>
    <row r="132" spans="1:104" ht="39" x14ac:dyDescent="0.35">
      <c r="A132" s="137" t="s">
        <v>549</v>
      </c>
      <c r="B132" s="277" t="s">
        <v>148</v>
      </c>
      <c r="C132" s="20" t="s">
        <v>799</v>
      </c>
      <c r="D132" s="22" t="s">
        <v>562</v>
      </c>
      <c r="E132" s="22" t="s">
        <v>567</v>
      </c>
      <c r="F132" s="22" t="s">
        <v>568</v>
      </c>
      <c r="G132" s="20">
        <f t="shared" si="38"/>
        <v>1</v>
      </c>
      <c r="H132" s="20"/>
      <c r="I132" s="20"/>
      <c r="J132" s="20"/>
      <c r="K132" s="20"/>
      <c r="L132" s="20"/>
      <c r="M132" s="20"/>
      <c r="N132" s="20"/>
      <c r="O132" s="20"/>
      <c r="P132" s="20"/>
      <c r="Q132" s="20"/>
      <c r="R132" s="20">
        <v>1</v>
      </c>
      <c r="S132" s="20"/>
      <c r="T132" s="67" t="s">
        <v>115</v>
      </c>
      <c r="U132" s="67"/>
      <c r="V132" s="68" t="e">
        <f t="shared" si="39"/>
        <v>#DIV/0!</v>
      </c>
      <c r="W132" s="68">
        <f t="shared" si="40"/>
        <v>0</v>
      </c>
      <c r="X132" s="67"/>
      <c r="Y132" s="67"/>
      <c r="Z132" s="67" t="s">
        <v>116</v>
      </c>
      <c r="AA132" s="67"/>
      <c r="AB132" s="68" t="e">
        <f t="shared" si="41"/>
        <v>#DIV/0!</v>
      </c>
      <c r="AC132" s="68">
        <f t="shared" si="42"/>
        <v>0</v>
      </c>
      <c r="AD132" s="67"/>
      <c r="AE132" s="67"/>
      <c r="AF132" s="67" t="s">
        <v>117</v>
      </c>
      <c r="AG132" s="67"/>
      <c r="AH132" s="68" t="e">
        <f t="shared" si="43"/>
        <v>#DIV/0!</v>
      </c>
      <c r="AI132" s="68">
        <f t="shared" si="44"/>
        <v>0</v>
      </c>
      <c r="AJ132" s="67"/>
      <c r="AK132" s="67"/>
      <c r="AL132" s="67" t="s">
        <v>118</v>
      </c>
      <c r="AM132" s="67"/>
      <c r="AN132" s="68" t="e">
        <f t="shared" si="45"/>
        <v>#DIV/0!</v>
      </c>
      <c r="AO132" s="68">
        <f t="shared" si="46"/>
        <v>0</v>
      </c>
      <c r="AP132" s="67"/>
      <c r="AQ132" s="67"/>
      <c r="AR132" s="67" t="s">
        <v>119</v>
      </c>
      <c r="AS132" s="67"/>
      <c r="AT132" s="68" t="e">
        <f t="shared" si="47"/>
        <v>#DIV/0!</v>
      </c>
      <c r="AU132" s="68">
        <f t="shared" si="48"/>
        <v>0</v>
      </c>
      <c r="AV132" s="67"/>
      <c r="AW132" s="67"/>
      <c r="AX132" s="67" t="s">
        <v>120</v>
      </c>
      <c r="AY132" s="67"/>
      <c r="AZ132" s="68" t="e">
        <f t="shared" si="49"/>
        <v>#DIV/0!</v>
      </c>
      <c r="BA132" s="68">
        <f t="shared" si="50"/>
        <v>0</v>
      </c>
      <c r="BB132" s="67"/>
      <c r="BC132" s="67"/>
      <c r="BD132" s="67" t="s">
        <v>121</v>
      </c>
      <c r="BE132" s="67"/>
      <c r="BF132" s="68" t="e">
        <f t="shared" si="51"/>
        <v>#DIV/0!</v>
      </c>
      <c r="BG132" s="68">
        <f t="shared" si="52"/>
        <v>0</v>
      </c>
      <c r="BH132" s="67"/>
      <c r="BI132" s="67"/>
      <c r="BJ132" s="67" t="s">
        <v>122</v>
      </c>
      <c r="BK132" s="67"/>
      <c r="BL132" s="68" t="e">
        <f t="shared" si="53"/>
        <v>#DIV/0!</v>
      </c>
      <c r="BM132" s="68">
        <f t="shared" si="54"/>
        <v>0</v>
      </c>
      <c r="BN132" s="67"/>
      <c r="BO132" s="67"/>
      <c r="BP132" s="67" t="s">
        <v>123</v>
      </c>
      <c r="BQ132" s="67"/>
      <c r="BR132" s="68" t="e">
        <f t="shared" si="55"/>
        <v>#DIV/0!</v>
      </c>
      <c r="BS132" s="68">
        <f t="shared" si="56"/>
        <v>0</v>
      </c>
      <c r="BT132" s="67"/>
      <c r="BU132" s="67"/>
      <c r="BV132" s="67" t="s">
        <v>124</v>
      </c>
      <c r="BW132" s="67"/>
      <c r="BX132" s="68" t="e">
        <f t="shared" si="57"/>
        <v>#DIV/0!</v>
      </c>
      <c r="BY132" s="68">
        <f t="shared" si="58"/>
        <v>0</v>
      </c>
      <c r="BZ132" s="67"/>
      <c r="CA132" s="67"/>
      <c r="CB132" s="67" t="s">
        <v>125</v>
      </c>
      <c r="CC132" s="67"/>
      <c r="CD132" s="68">
        <f t="shared" si="59"/>
        <v>0</v>
      </c>
      <c r="CE132" s="68">
        <f t="shared" si="60"/>
        <v>0</v>
      </c>
      <c r="CF132" s="67"/>
      <c r="CG132" s="67"/>
      <c r="CH132" s="67" t="s">
        <v>126</v>
      </c>
      <c r="CI132" s="67"/>
      <c r="CJ132" s="68" t="e">
        <f t="shared" si="61"/>
        <v>#DIV/0!</v>
      </c>
      <c r="CK132" s="68">
        <f t="shared" si="62"/>
        <v>0</v>
      </c>
      <c r="CL132" s="67"/>
      <c r="CM132" s="67"/>
      <c r="CN132" s="58">
        <f t="shared" si="63"/>
        <v>0</v>
      </c>
      <c r="CO132" s="58">
        <f t="shared" si="64"/>
        <v>0</v>
      </c>
      <c r="CP132" s="58">
        <f t="shared" si="65"/>
        <v>0</v>
      </c>
      <c r="CQ132" s="58">
        <f t="shared" si="66"/>
        <v>0</v>
      </c>
      <c r="CR132" s="58">
        <f t="shared" si="67"/>
        <v>0</v>
      </c>
      <c r="CS132" s="58">
        <f t="shared" si="68"/>
        <v>0</v>
      </c>
      <c r="CT132" s="58">
        <f t="shared" si="69"/>
        <v>0</v>
      </c>
      <c r="CU132" s="58">
        <f t="shared" si="70"/>
        <v>0</v>
      </c>
      <c r="CV132" s="58">
        <f t="shared" si="71"/>
        <v>0</v>
      </c>
      <c r="CW132" s="58">
        <f t="shared" si="72"/>
        <v>0</v>
      </c>
      <c r="CX132" s="58">
        <f t="shared" si="73"/>
        <v>0</v>
      </c>
      <c r="CY132" s="58">
        <f t="shared" si="74"/>
        <v>0</v>
      </c>
      <c r="CZ132" s="58">
        <f t="shared" si="75"/>
        <v>0</v>
      </c>
    </row>
    <row r="133" spans="1:104" ht="52" x14ac:dyDescent="0.35">
      <c r="A133" s="137" t="s">
        <v>549</v>
      </c>
      <c r="B133" s="278"/>
      <c r="C133" s="20" t="s">
        <v>800</v>
      </c>
      <c r="D133" s="22" t="s">
        <v>555</v>
      </c>
      <c r="E133" s="22" t="s">
        <v>569</v>
      </c>
      <c r="F133" s="22" t="s">
        <v>570</v>
      </c>
      <c r="G133" s="20">
        <f t="shared" si="38"/>
        <v>1</v>
      </c>
      <c r="H133" s="20"/>
      <c r="I133" s="20"/>
      <c r="J133" s="20"/>
      <c r="K133" s="20"/>
      <c r="L133" s="20"/>
      <c r="M133" s="20"/>
      <c r="N133" s="20"/>
      <c r="O133" s="20"/>
      <c r="P133" s="20"/>
      <c r="Q133" s="20"/>
      <c r="R133" s="20">
        <v>1</v>
      </c>
      <c r="S133" s="20"/>
      <c r="T133" s="67" t="s">
        <v>115</v>
      </c>
      <c r="U133" s="67"/>
      <c r="V133" s="68" t="e">
        <f t="shared" si="39"/>
        <v>#DIV/0!</v>
      </c>
      <c r="W133" s="68">
        <f t="shared" si="40"/>
        <v>0</v>
      </c>
      <c r="X133" s="67"/>
      <c r="Y133" s="67"/>
      <c r="Z133" s="67" t="s">
        <v>116</v>
      </c>
      <c r="AA133" s="67"/>
      <c r="AB133" s="68" t="e">
        <f t="shared" si="41"/>
        <v>#DIV/0!</v>
      </c>
      <c r="AC133" s="68">
        <f t="shared" si="42"/>
        <v>0</v>
      </c>
      <c r="AD133" s="67"/>
      <c r="AE133" s="67"/>
      <c r="AF133" s="67" t="s">
        <v>117</v>
      </c>
      <c r="AG133" s="67"/>
      <c r="AH133" s="68" t="e">
        <f t="shared" si="43"/>
        <v>#DIV/0!</v>
      </c>
      <c r="AI133" s="68">
        <f t="shared" si="44"/>
        <v>0</v>
      </c>
      <c r="AJ133" s="67"/>
      <c r="AK133" s="67"/>
      <c r="AL133" s="67" t="s">
        <v>118</v>
      </c>
      <c r="AM133" s="67"/>
      <c r="AN133" s="68" t="e">
        <f t="shared" si="45"/>
        <v>#DIV/0!</v>
      </c>
      <c r="AO133" s="68">
        <f t="shared" si="46"/>
        <v>0</v>
      </c>
      <c r="AP133" s="67"/>
      <c r="AQ133" s="67"/>
      <c r="AR133" s="67" t="s">
        <v>119</v>
      </c>
      <c r="AS133" s="67"/>
      <c r="AT133" s="68" t="e">
        <f t="shared" si="47"/>
        <v>#DIV/0!</v>
      </c>
      <c r="AU133" s="68">
        <f t="shared" si="48"/>
        <v>0</v>
      </c>
      <c r="AV133" s="67"/>
      <c r="AW133" s="67"/>
      <c r="AX133" s="67" t="s">
        <v>120</v>
      </c>
      <c r="AY133" s="67"/>
      <c r="AZ133" s="68" t="e">
        <f t="shared" si="49"/>
        <v>#DIV/0!</v>
      </c>
      <c r="BA133" s="68">
        <f t="shared" si="50"/>
        <v>0</v>
      </c>
      <c r="BB133" s="67"/>
      <c r="BC133" s="67"/>
      <c r="BD133" s="67" t="s">
        <v>121</v>
      </c>
      <c r="BE133" s="67"/>
      <c r="BF133" s="68" t="e">
        <f t="shared" si="51"/>
        <v>#DIV/0!</v>
      </c>
      <c r="BG133" s="68">
        <f t="shared" si="52"/>
        <v>0</v>
      </c>
      <c r="BH133" s="67"/>
      <c r="BI133" s="67"/>
      <c r="BJ133" s="67" t="s">
        <v>122</v>
      </c>
      <c r="BK133" s="67"/>
      <c r="BL133" s="68" t="e">
        <f t="shared" si="53"/>
        <v>#DIV/0!</v>
      </c>
      <c r="BM133" s="68">
        <f t="shared" si="54"/>
        <v>0</v>
      </c>
      <c r="BN133" s="67"/>
      <c r="BO133" s="67"/>
      <c r="BP133" s="67" t="s">
        <v>123</v>
      </c>
      <c r="BQ133" s="67"/>
      <c r="BR133" s="68" t="e">
        <f t="shared" si="55"/>
        <v>#DIV/0!</v>
      </c>
      <c r="BS133" s="68">
        <f t="shared" si="56"/>
        <v>0</v>
      </c>
      <c r="BT133" s="67"/>
      <c r="BU133" s="67"/>
      <c r="BV133" s="67" t="s">
        <v>124</v>
      </c>
      <c r="BW133" s="67"/>
      <c r="BX133" s="68" t="e">
        <f t="shared" si="57"/>
        <v>#DIV/0!</v>
      </c>
      <c r="BY133" s="68">
        <f t="shared" si="58"/>
        <v>0</v>
      </c>
      <c r="BZ133" s="67"/>
      <c r="CA133" s="67"/>
      <c r="CB133" s="67" t="s">
        <v>125</v>
      </c>
      <c r="CC133" s="67"/>
      <c r="CD133" s="68">
        <f t="shared" si="59"/>
        <v>0</v>
      </c>
      <c r="CE133" s="68">
        <f t="shared" si="60"/>
        <v>0</v>
      </c>
      <c r="CF133" s="67"/>
      <c r="CG133" s="67"/>
      <c r="CH133" s="67" t="s">
        <v>126</v>
      </c>
      <c r="CI133" s="67"/>
      <c r="CJ133" s="68" t="e">
        <f t="shared" si="61"/>
        <v>#DIV/0!</v>
      </c>
      <c r="CK133" s="68">
        <f t="shared" si="62"/>
        <v>0</v>
      </c>
      <c r="CL133" s="67"/>
      <c r="CM133" s="67"/>
      <c r="CN133" s="58">
        <f t="shared" si="63"/>
        <v>0</v>
      </c>
      <c r="CO133" s="58">
        <f t="shared" si="64"/>
        <v>0</v>
      </c>
      <c r="CP133" s="58">
        <f t="shared" si="65"/>
        <v>0</v>
      </c>
      <c r="CQ133" s="58">
        <f t="shared" si="66"/>
        <v>0</v>
      </c>
      <c r="CR133" s="58">
        <f t="shared" si="67"/>
        <v>0</v>
      </c>
      <c r="CS133" s="58">
        <f t="shared" si="68"/>
        <v>0</v>
      </c>
      <c r="CT133" s="58">
        <f t="shared" si="69"/>
        <v>0</v>
      </c>
      <c r="CU133" s="58">
        <f t="shared" si="70"/>
        <v>0</v>
      </c>
      <c r="CV133" s="58">
        <f t="shared" si="71"/>
        <v>0</v>
      </c>
      <c r="CW133" s="58">
        <f t="shared" si="72"/>
        <v>0</v>
      </c>
      <c r="CX133" s="58">
        <f t="shared" si="73"/>
        <v>0</v>
      </c>
      <c r="CY133" s="58">
        <f t="shared" si="74"/>
        <v>0</v>
      </c>
      <c r="CZ133" s="58">
        <f t="shared" si="75"/>
        <v>0</v>
      </c>
    </row>
    <row r="134" spans="1:104" ht="39" x14ac:dyDescent="0.35">
      <c r="A134" s="137" t="s">
        <v>549</v>
      </c>
      <c r="B134" s="278"/>
      <c r="C134" s="20" t="s">
        <v>801</v>
      </c>
      <c r="D134" s="22" t="s">
        <v>555</v>
      </c>
      <c r="E134" s="22" t="s">
        <v>571</v>
      </c>
      <c r="F134" s="22" t="s">
        <v>572</v>
      </c>
      <c r="G134" s="20">
        <f t="shared" si="38"/>
        <v>2</v>
      </c>
      <c r="H134" s="20"/>
      <c r="I134" s="20"/>
      <c r="J134" s="20"/>
      <c r="K134" s="20"/>
      <c r="L134" s="20"/>
      <c r="M134" s="20"/>
      <c r="N134" s="20">
        <v>1</v>
      </c>
      <c r="O134" s="20"/>
      <c r="P134" s="20"/>
      <c r="Q134" s="20"/>
      <c r="R134" s="20"/>
      <c r="S134" s="20">
        <v>1</v>
      </c>
      <c r="T134" s="67" t="s">
        <v>115</v>
      </c>
      <c r="U134" s="67"/>
      <c r="V134" s="68" t="e">
        <f t="shared" si="39"/>
        <v>#DIV/0!</v>
      </c>
      <c r="W134" s="68">
        <f t="shared" si="40"/>
        <v>0</v>
      </c>
      <c r="X134" s="67"/>
      <c r="Y134" s="67"/>
      <c r="Z134" s="67" t="s">
        <v>116</v>
      </c>
      <c r="AA134" s="67"/>
      <c r="AB134" s="68" t="e">
        <f t="shared" si="41"/>
        <v>#DIV/0!</v>
      </c>
      <c r="AC134" s="68">
        <f t="shared" si="42"/>
        <v>0</v>
      </c>
      <c r="AD134" s="67"/>
      <c r="AE134" s="67"/>
      <c r="AF134" s="67" t="s">
        <v>117</v>
      </c>
      <c r="AG134" s="67"/>
      <c r="AH134" s="68" t="e">
        <f t="shared" si="43"/>
        <v>#DIV/0!</v>
      </c>
      <c r="AI134" s="68">
        <f t="shared" si="44"/>
        <v>0</v>
      </c>
      <c r="AJ134" s="67"/>
      <c r="AK134" s="67"/>
      <c r="AL134" s="67" t="s">
        <v>118</v>
      </c>
      <c r="AM134" s="67"/>
      <c r="AN134" s="68" t="e">
        <f t="shared" si="45"/>
        <v>#DIV/0!</v>
      </c>
      <c r="AO134" s="68">
        <f t="shared" si="46"/>
        <v>0</v>
      </c>
      <c r="AP134" s="67"/>
      <c r="AQ134" s="67"/>
      <c r="AR134" s="67" t="s">
        <v>119</v>
      </c>
      <c r="AS134" s="67"/>
      <c r="AT134" s="68" t="e">
        <f t="shared" si="47"/>
        <v>#DIV/0!</v>
      </c>
      <c r="AU134" s="68">
        <f t="shared" si="48"/>
        <v>0</v>
      </c>
      <c r="AV134" s="67"/>
      <c r="AW134" s="67"/>
      <c r="AX134" s="67" t="s">
        <v>120</v>
      </c>
      <c r="AY134" s="67"/>
      <c r="AZ134" s="68" t="e">
        <f t="shared" si="49"/>
        <v>#DIV/0!</v>
      </c>
      <c r="BA134" s="68">
        <f t="shared" si="50"/>
        <v>0</v>
      </c>
      <c r="BB134" s="67"/>
      <c r="BC134" s="67"/>
      <c r="BD134" s="67" t="s">
        <v>121</v>
      </c>
      <c r="BE134" s="67"/>
      <c r="BF134" s="68">
        <f t="shared" si="51"/>
        <v>0</v>
      </c>
      <c r="BG134" s="68">
        <f t="shared" si="52"/>
        <v>0</v>
      </c>
      <c r="BH134" s="67"/>
      <c r="BI134" s="67"/>
      <c r="BJ134" s="67" t="s">
        <v>122</v>
      </c>
      <c r="BK134" s="67"/>
      <c r="BL134" s="68" t="e">
        <f t="shared" si="53"/>
        <v>#DIV/0!</v>
      </c>
      <c r="BM134" s="68">
        <f t="shared" si="54"/>
        <v>0</v>
      </c>
      <c r="BN134" s="67"/>
      <c r="BO134" s="67"/>
      <c r="BP134" s="67" t="s">
        <v>123</v>
      </c>
      <c r="BQ134" s="67"/>
      <c r="BR134" s="68" t="e">
        <f t="shared" si="55"/>
        <v>#DIV/0!</v>
      </c>
      <c r="BS134" s="68">
        <f t="shared" si="56"/>
        <v>0</v>
      </c>
      <c r="BT134" s="67"/>
      <c r="BU134" s="67"/>
      <c r="BV134" s="67" t="s">
        <v>124</v>
      </c>
      <c r="BW134" s="67"/>
      <c r="BX134" s="68" t="e">
        <f t="shared" si="57"/>
        <v>#DIV/0!</v>
      </c>
      <c r="BY134" s="68">
        <f t="shared" si="58"/>
        <v>0</v>
      </c>
      <c r="BZ134" s="67"/>
      <c r="CA134" s="67"/>
      <c r="CB134" s="67" t="s">
        <v>125</v>
      </c>
      <c r="CC134" s="67"/>
      <c r="CD134" s="68" t="e">
        <f t="shared" si="59"/>
        <v>#DIV/0!</v>
      </c>
      <c r="CE134" s="68">
        <f t="shared" si="60"/>
        <v>0</v>
      </c>
      <c r="CF134" s="67"/>
      <c r="CG134" s="67"/>
      <c r="CH134" s="67" t="s">
        <v>126</v>
      </c>
      <c r="CI134" s="67"/>
      <c r="CJ134" s="68">
        <f t="shared" si="61"/>
        <v>0</v>
      </c>
      <c r="CK134" s="68">
        <f t="shared" si="62"/>
        <v>0</v>
      </c>
      <c r="CL134" s="67"/>
      <c r="CM134" s="67"/>
      <c r="CN134" s="58">
        <f t="shared" si="63"/>
        <v>0</v>
      </c>
      <c r="CO134" s="58">
        <f t="shared" si="64"/>
        <v>0</v>
      </c>
      <c r="CP134" s="58">
        <f t="shared" si="65"/>
        <v>0</v>
      </c>
      <c r="CQ134" s="58">
        <f t="shared" si="66"/>
        <v>0</v>
      </c>
      <c r="CR134" s="58">
        <f t="shared" si="67"/>
        <v>0</v>
      </c>
      <c r="CS134" s="58">
        <f t="shared" si="68"/>
        <v>0</v>
      </c>
      <c r="CT134" s="58">
        <f t="shared" si="69"/>
        <v>0</v>
      </c>
      <c r="CU134" s="58">
        <f t="shared" si="70"/>
        <v>0</v>
      </c>
      <c r="CV134" s="58">
        <f t="shared" si="71"/>
        <v>0</v>
      </c>
      <c r="CW134" s="58">
        <f t="shared" si="72"/>
        <v>0</v>
      </c>
      <c r="CX134" s="58">
        <f t="shared" si="73"/>
        <v>0</v>
      </c>
      <c r="CY134" s="58">
        <f t="shared" si="74"/>
        <v>0</v>
      </c>
      <c r="CZ134" s="58">
        <f t="shared" si="75"/>
        <v>0</v>
      </c>
    </row>
    <row r="135" spans="1:104" ht="26" x14ac:dyDescent="0.35">
      <c r="A135" s="137" t="s">
        <v>549</v>
      </c>
      <c r="B135" s="279"/>
      <c r="C135" s="20" t="s">
        <v>802</v>
      </c>
      <c r="D135" s="22" t="s">
        <v>555</v>
      </c>
      <c r="E135" s="22" t="s">
        <v>573</v>
      </c>
      <c r="F135" s="22" t="s">
        <v>574</v>
      </c>
      <c r="G135" s="20">
        <f t="shared" si="38"/>
        <v>2</v>
      </c>
      <c r="H135" s="20"/>
      <c r="I135" s="20"/>
      <c r="J135" s="20"/>
      <c r="K135" s="20"/>
      <c r="L135" s="20"/>
      <c r="M135" s="20"/>
      <c r="N135" s="20">
        <v>1</v>
      </c>
      <c r="O135" s="20"/>
      <c r="P135" s="20"/>
      <c r="Q135" s="20"/>
      <c r="R135" s="20"/>
      <c r="S135" s="20">
        <v>1</v>
      </c>
      <c r="T135" s="67" t="s">
        <v>115</v>
      </c>
      <c r="U135" s="67"/>
      <c r="V135" s="68" t="e">
        <f t="shared" si="39"/>
        <v>#DIV/0!</v>
      </c>
      <c r="W135" s="68">
        <f t="shared" si="40"/>
        <v>0</v>
      </c>
      <c r="X135" s="67"/>
      <c r="Y135" s="67"/>
      <c r="Z135" s="67" t="s">
        <v>116</v>
      </c>
      <c r="AA135" s="67"/>
      <c r="AB135" s="68" t="e">
        <f t="shared" si="41"/>
        <v>#DIV/0!</v>
      </c>
      <c r="AC135" s="68">
        <f t="shared" si="42"/>
        <v>0</v>
      </c>
      <c r="AD135" s="67"/>
      <c r="AE135" s="67"/>
      <c r="AF135" s="67" t="s">
        <v>117</v>
      </c>
      <c r="AG135" s="67"/>
      <c r="AH135" s="68" t="e">
        <f t="shared" si="43"/>
        <v>#DIV/0!</v>
      </c>
      <c r="AI135" s="68">
        <f t="shared" si="44"/>
        <v>0</v>
      </c>
      <c r="AJ135" s="67"/>
      <c r="AK135" s="67"/>
      <c r="AL135" s="67" t="s">
        <v>118</v>
      </c>
      <c r="AM135" s="67"/>
      <c r="AN135" s="68" t="e">
        <f t="shared" si="45"/>
        <v>#DIV/0!</v>
      </c>
      <c r="AO135" s="68">
        <f t="shared" si="46"/>
        <v>0</v>
      </c>
      <c r="AP135" s="67"/>
      <c r="AQ135" s="67"/>
      <c r="AR135" s="67" t="s">
        <v>119</v>
      </c>
      <c r="AS135" s="67"/>
      <c r="AT135" s="68" t="e">
        <f t="shared" si="47"/>
        <v>#DIV/0!</v>
      </c>
      <c r="AU135" s="68">
        <f t="shared" si="48"/>
        <v>0</v>
      </c>
      <c r="AV135" s="67"/>
      <c r="AW135" s="67"/>
      <c r="AX135" s="67" t="s">
        <v>120</v>
      </c>
      <c r="AY135" s="67"/>
      <c r="AZ135" s="68" t="e">
        <f t="shared" si="49"/>
        <v>#DIV/0!</v>
      </c>
      <c r="BA135" s="68">
        <f t="shared" si="50"/>
        <v>0</v>
      </c>
      <c r="BB135" s="67"/>
      <c r="BC135" s="67"/>
      <c r="BD135" s="67" t="s">
        <v>121</v>
      </c>
      <c r="BE135" s="67"/>
      <c r="BF135" s="68">
        <f t="shared" si="51"/>
        <v>0</v>
      </c>
      <c r="BG135" s="68">
        <f t="shared" si="52"/>
        <v>0</v>
      </c>
      <c r="BH135" s="67"/>
      <c r="BI135" s="67"/>
      <c r="BJ135" s="67" t="s">
        <v>122</v>
      </c>
      <c r="BK135" s="67"/>
      <c r="BL135" s="68" t="e">
        <f t="shared" si="53"/>
        <v>#DIV/0!</v>
      </c>
      <c r="BM135" s="68">
        <f t="shared" si="54"/>
        <v>0</v>
      </c>
      <c r="BN135" s="67"/>
      <c r="BO135" s="67"/>
      <c r="BP135" s="67" t="s">
        <v>123</v>
      </c>
      <c r="BQ135" s="67"/>
      <c r="BR135" s="68" t="e">
        <f t="shared" si="55"/>
        <v>#DIV/0!</v>
      </c>
      <c r="BS135" s="68">
        <f t="shared" si="56"/>
        <v>0</v>
      </c>
      <c r="BT135" s="67"/>
      <c r="BU135" s="67"/>
      <c r="BV135" s="67" t="s">
        <v>124</v>
      </c>
      <c r="BW135" s="67"/>
      <c r="BX135" s="68" t="e">
        <f t="shared" si="57"/>
        <v>#DIV/0!</v>
      </c>
      <c r="BY135" s="68">
        <f t="shared" si="58"/>
        <v>0</v>
      </c>
      <c r="BZ135" s="67"/>
      <c r="CA135" s="67"/>
      <c r="CB135" s="67" t="s">
        <v>125</v>
      </c>
      <c r="CC135" s="67"/>
      <c r="CD135" s="68" t="e">
        <f t="shared" si="59"/>
        <v>#DIV/0!</v>
      </c>
      <c r="CE135" s="68">
        <f t="shared" si="60"/>
        <v>0</v>
      </c>
      <c r="CF135" s="67"/>
      <c r="CG135" s="67"/>
      <c r="CH135" s="67" t="s">
        <v>126</v>
      </c>
      <c r="CI135" s="67"/>
      <c r="CJ135" s="68">
        <f t="shared" si="61"/>
        <v>0</v>
      </c>
      <c r="CK135" s="68">
        <f t="shared" si="62"/>
        <v>0</v>
      </c>
      <c r="CL135" s="67"/>
      <c r="CM135" s="67"/>
      <c r="CN135" s="58">
        <f t="shared" si="63"/>
        <v>0</v>
      </c>
      <c r="CO135" s="58">
        <f t="shared" si="64"/>
        <v>0</v>
      </c>
      <c r="CP135" s="58">
        <f t="shared" si="65"/>
        <v>0</v>
      </c>
      <c r="CQ135" s="58">
        <f t="shared" si="66"/>
        <v>0</v>
      </c>
      <c r="CR135" s="58">
        <f t="shared" si="67"/>
        <v>0</v>
      </c>
      <c r="CS135" s="58">
        <f t="shared" si="68"/>
        <v>0</v>
      </c>
      <c r="CT135" s="58">
        <f t="shared" si="69"/>
        <v>0</v>
      </c>
      <c r="CU135" s="58">
        <f t="shared" si="70"/>
        <v>0</v>
      </c>
      <c r="CV135" s="58">
        <f t="shared" si="71"/>
        <v>0</v>
      </c>
      <c r="CW135" s="58">
        <f t="shared" si="72"/>
        <v>0</v>
      </c>
      <c r="CX135" s="58">
        <f t="shared" si="73"/>
        <v>0</v>
      </c>
      <c r="CY135" s="58">
        <f t="shared" si="74"/>
        <v>0</v>
      </c>
      <c r="CZ135" s="58">
        <f t="shared" si="75"/>
        <v>0</v>
      </c>
    </row>
    <row r="136" spans="1:104" ht="143" x14ac:dyDescent="0.35">
      <c r="A136" s="137" t="s">
        <v>549</v>
      </c>
      <c r="B136" s="277" t="s">
        <v>148</v>
      </c>
      <c r="C136" s="20" t="s">
        <v>803</v>
      </c>
      <c r="D136" s="22" t="s">
        <v>576</v>
      </c>
      <c r="E136" s="22" t="s">
        <v>577</v>
      </c>
      <c r="F136" s="22" t="s">
        <v>578</v>
      </c>
      <c r="G136" s="20">
        <f t="shared" ref="G136:G199" si="76">+SUM(H136:S136)</f>
        <v>43</v>
      </c>
      <c r="H136" s="20"/>
      <c r="I136" s="20"/>
      <c r="J136" s="20"/>
      <c r="K136" s="20"/>
      <c r="L136" s="20"/>
      <c r="M136" s="20"/>
      <c r="N136" s="20"/>
      <c r="O136" s="20"/>
      <c r="P136" s="20"/>
      <c r="Q136" s="20"/>
      <c r="R136" s="20">
        <v>43</v>
      </c>
      <c r="S136" s="20"/>
      <c r="T136" s="67" t="s">
        <v>115</v>
      </c>
      <c r="U136" s="67"/>
      <c r="V136" s="68" t="e">
        <f t="shared" ref="V136:V199" si="77">+U136/$H136</f>
        <v>#DIV/0!</v>
      </c>
      <c r="W136" s="68">
        <f t="shared" ref="W136:W199" si="78">+U136/$G136</f>
        <v>0</v>
      </c>
      <c r="X136" s="67"/>
      <c r="Y136" s="67"/>
      <c r="Z136" s="67" t="s">
        <v>116</v>
      </c>
      <c r="AA136" s="67"/>
      <c r="AB136" s="68" t="e">
        <f t="shared" ref="AB136:AB199" si="79">+AA136/$I136</f>
        <v>#DIV/0!</v>
      </c>
      <c r="AC136" s="68">
        <f t="shared" ref="AC136:AC199" si="80">+(AA136/$G136)+W136</f>
        <v>0</v>
      </c>
      <c r="AD136" s="67"/>
      <c r="AE136" s="67"/>
      <c r="AF136" s="67" t="s">
        <v>117</v>
      </c>
      <c r="AG136" s="67"/>
      <c r="AH136" s="68" t="e">
        <f t="shared" ref="AH136:AH199" si="81">+AG136/$J136</f>
        <v>#DIV/0!</v>
      </c>
      <c r="AI136" s="68">
        <f t="shared" ref="AI136:AI199" si="82">+(AG136/$G136)+AC136</f>
        <v>0</v>
      </c>
      <c r="AJ136" s="67"/>
      <c r="AK136" s="67"/>
      <c r="AL136" s="67" t="s">
        <v>118</v>
      </c>
      <c r="AM136" s="67"/>
      <c r="AN136" s="68" t="e">
        <f t="shared" ref="AN136:AN199" si="83">+AM136/$K136</f>
        <v>#DIV/0!</v>
      </c>
      <c r="AO136" s="68">
        <f t="shared" ref="AO136:AO199" si="84">+(AM136/$G136)+AI136</f>
        <v>0</v>
      </c>
      <c r="AP136" s="67"/>
      <c r="AQ136" s="67"/>
      <c r="AR136" s="67" t="s">
        <v>119</v>
      </c>
      <c r="AS136" s="67"/>
      <c r="AT136" s="68" t="e">
        <f t="shared" ref="AT136:AT199" si="85">+AS136/$L136</f>
        <v>#DIV/0!</v>
      </c>
      <c r="AU136" s="68">
        <f t="shared" ref="AU136:AU199" si="86">+(AS136/$G136)+AO136</f>
        <v>0</v>
      </c>
      <c r="AV136" s="67"/>
      <c r="AW136" s="67"/>
      <c r="AX136" s="67" t="s">
        <v>120</v>
      </c>
      <c r="AY136" s="67"/>
      <c r="AZ136" s="68" t="e">
        <f t="shared" ref="AZ136:AZ199" si="87">+AY136/$M136</f>
        <v>#DIV/0!</v>
      </c>
      <c r="BA136" s="68">
        <f t="shared" ref="BA136:BA199" si="88">+(AY136/$G136)+AU136</f>
        <v>0</v>
      </c>
      <c r="BB136" s="67"/>
      <c r="BC136" s="67"/>
      <c r="BD136" s="67" t="s">
        <v>121</v>
      </c>
      <c r="BE136" s="67"/>
      <c r="BF136" s="68" t="e">
        <f t="shared" ref="BF136:BF199" si="89">+BE136/$N136</f>
        <v>#DIV/0!</v>
      </c>
      <c r="BG136" s="68">
        <f t="shared" ref="BG136:BG199" si="90">+(BE136/$G136)+BA136</f>
        <v>0</v>
      </c>
      <c r="BH136" s="67"/>
      <c r="BI136" s="67"/>
      <c r="BJ136" s="67" t="s">
        <v>122</v>
      </c>
      <c r="BK136" s="67"/>
      <c r="BL136" s="68" t="e">
        <f t="shared" ref="BL136:BL199" si="91">+BK136/$O136</f>
        <v>#DIV/0!</v>
      </c>
      <c r="BM136" s="68">
        <f t="shared" ref="BM136:BM199" si="92">+(BK136/$G136)+BG136</f>
        <v>0</v>
      </c>
      <c r="BN136" s="67"/>
      <c r="BO136" s="67"/>
      <c r="BP136" s="67" t="s">
        <v>123</v>
      </c>
      <c r="BQ136" s="67"/>
      <c r="BR136" s="68" t="e">
        <f t="shared" ref="BR136:BR199" si="93">+BQ136/$P136</f>
        <v>#DIV/0!</v>
      </c>
      <c r="BS136" s="68">
        <f t="shared" ref="BS136:BS199" si="94">+(BQ136/$G136)+BM136</f>
        <v>0</v>
      </c>
      <c r="BT136" s="67"/>
      <c r="BU136" s="67"/>
      <c r="BV136" s="67" t="s">
        <v>124</v>
      </c>
      <c r="BW136" s="67"/>
      <c r="BX136" s="68" t="e">
        <f t="shared" ref="BX136:BX199" si="95">+BW136/$Q136</f>
        <v>#DIV/0!</v>
      </c>
      <c r="BY136" s="68">
        <f t="shared" ref="BY136:BY199" si="96">+(BW136/$G136)+BS136</f>
        <v>0</v>
      </c>
      <c r="BZ136" s="67"/>
      <c r="CA136" s="67"/>
      <c r="CB136" s="67" t="s">
        <v>125</v>
      </c>
      <c r="CC136" s="67"/>
      <c r="CD136" s="68">
        <f t="shared" ref="CD136:CD199" si="97">+CC136/$R136</f>
        <v>0</v>
      </c>
      <c r="CE136" s="68">
        <f t="shared" ref="CE136:CE199" si="98">+(CC136/$G136)+BY136</f>
        <v>0</v>
      </c>
      <c r="CF136" s="67"/>
      <c r="CG136" s="67"/>
      <c r="CH136" s="67" t="s">
        <v>126</v>
      </c>
      <c r="CI136" s="67"/>
      <c r="CJ136" s="68" t="e">
        <f t="shared" ref="CJ136:CJ199" si="99">+CI136/$S136</f>
        <v>#DIV/0!</v>
      </c>
      <c r="CK136" s="68">
        <f t="shared" ref="CK136:CK199" si="100">+(CI136/$G136)+CE136</f>
        <v>0</v>
      </c>
      <c r="CL136" s="67"/>
      <c r="CM136" s="67"/>
      <c r="CN136" s="58">
        <f t="shared" ref="CN136:CN199" si="101">+U136</f>
        <v>0</v>
      </c>
      <c r="CO136" s="58">
        <f t="shared" ref="CO136:CO199" si="102">+AA136</f>
        <v>0</v>
      </c>
      <c r="CP136" s="58">
        <f t="shared" ref="CP136:CP199" si="103">+AG136</f>
        <v>0</v>
      </c>
      <c r="CQ136" s="58">
        <f t="shared" ref="CQ136:CQ199" si="104">+AM136</f>
        <v>0</v>
      </c>
      <c r="CR136" s="58">
        <f t="shared" ref="CR136:CR199" si="105">+AS136</f>
        <v>0</v>
      </c>
      <c r="CS136" s="58">
        <f t="shared" ref="CS136:CS199" si="106">+AY136</f>
        <v>0</v>
      </c>
      <c r="CT136" s="58">
        <f t="shared" ref="CT136:CT199" si="107">+BE136</f>
        <v>0</v>
      </c>
      <c r="CU136" s="58">
        <f t="shared" ref="CU136:CU199" si="108">+BK136</f>
        <v>0</v>
      </c>
      <c r="CV136" s="58">
        <f t="shared" ref="CV136:CV199" si="109">+BQ136</f>
        <v>0</v>
      </c>
      <c r="CW136" s="58">
        <f t="shared" ref="CW136:CW199" si="110">+BW136</f>
        <v>0</v>
      </c>
      <c r="CX136" s="58">
        <f t="shared" ref="CX136:CX199" si="111">+CC136</f>
        <v>0</v>
      </c>
      <c r="CY136" s="58">
        <f t="shared" ref="CY136:CY199" si="112">+CI136</f>
        <v>0</v>
      </c>
      <c r="CZ136" s="58">
        <f t="shared" ref="CZ136:CZ199" si="113">+SUM(CN136:CY136)</f>
        <v>0</v>
      </c>
    </row>
    <row r="137" spans="1:104" ht="26" x14ac:dyDescent="0.35">
      <c r="A137" s="137" t="s">
        <v>549</v>
      </c>
      <c r="B137" s="278"/>
      <c r="C137" s="20" t="s">
        <v>804</v>
      </c>
      <c r="D137" s="22" t="s">
        <v>576</v>
      </c>
      <c r="E137" s="22" t="s">
        <v>579</v>
      </c>
      <c r="F137" s="22" t="s">
        <v>580</v>
      </c>
      <c r="G137" s="20">
        <f t="shared" si="76"/>
        <v>43</v>
      </c>
      <c r="H137" s="20"/>
      <c r="I137" s="20"/>
      <c r="J137" s="20"/>
      <c r="K137" s="20"/>
      <c r="L137" s="20"/>
      <c r="M137" s="20"/>
      <c r="N137" s="20"/>
      <c r="O137" s="20"/>
      <c r="P137" s="20"/>
      <c r="Q137" s="20"/>
      <c r="R137" s="20">
        <v>43</v>
      </c>
      <c r="S137" s="20"/>
      <c r="T137" s="67" t="s">
        <v>115</v>
      </c>
      <c r="U137" s="67"/>
      <c r="V137" s="68" t="e">
        <f t="shared" si="77"/>
        <v>#DIV/0!</v>
      </c>
      <c r="W137" s="68">
        <f t="shared" si="78"/>
        <v>0</v>
      </c>
      <c r="X137" s="67"/>
      <c r="Y137" s="67"/>
      <c r="Z137" s="67" t="s">
        <v>116</v>
      </c>
      <c r="AA137" s="67"/>
      <c r="AB137" s="68" t="e">
        <f t="shared" si="79"/>
        <v>#DIV/0!</v>
      </c>
      <c r="AC137" s="68">
        <f t="shared" si="80"/>
        <v>0</v>
      </c>
      <c r="AD137" s="67"/>
      <c r="AE137" s="67"/>
      <c r="AF137" s="67" t="s">
        <v>117</v>
      </c>
      <c r="AG137" s="67"/>
      <c r="AH137" s="68" t="e">
        <f t="shared" si="81"/>
        <v>#DIV/0!</v>
      </c>
      <c r="AI137" s="68">
        <f t="shared" si="82"/>
        <v>0</v>
      </c>
      <c r="AJ137" s="67"/>
      <c r="AK137" s="67"/>
      <c r="AL137" s="67" t="s">
        <v>118</v>
      </c>
      <c r="AM137" s="67"/>
      <c r="AN137" s="68" t="e">
        <f t="shared" si="83"/>
        <v>#DIV/0!</v>
      </c>
      <c r="AO137" s="68">
        <f t="shared" si="84"/>
        <v>0</v>
      </c>
      <c r="AP137" s="67"/>
      <c r="AQ137" s="67"/>
      <c r="AR137" s="67" t="s">
        <v>119</v>
      </c>
      <c r="AS137" s="67"/>
      <c r="AT137" s="68" t="e">
        <f t="shared" si="85"/>
        <v>#DIV/0!</v>
      </c>
      <c r="AU137" s="68">
        <f t="shared" si="86"/>
        <v>0</v>
      </c>
      <c r="AV137" s="67"/>
      <c r="AW137" s="67"/>
      <c r="AX137" s="67" t="s">
        <v>120</v>
      </c>
      <c r="AY137" s="67"/>
      <c r="AZ137" s="68" t="e">
        <f t="shared" si="87"/>
        <v>#DIV/0!</v>
      </c>
      <c r="BA137" s="68">
        <f t="shared" si="88"/>
        <v>0</v>
      </c>
      <c r="BB137" s="67"/>
      <c r="BC137" s="67"/>
      <c r="BD137" s="67" t="s">
        <v>121</v>
      </c>
      <c r="BE137" s="67"/>
      <c r="BF137" s="68" t="e">
        <f t="shared" si="89"/>
        <v>#DIV/0!</v>
      </c>
      <c r="BG137" s="68">
        <f t="shared" si="90"/>
        <v>0</v>
      </c>
      <c r="BH137" s="67"/>
      <c r="BI137" s="67"/>
      <c r="BJ137" s="67" t="s">
        <v>122</v>
      </c>
      <c r="BK137" s="67"/>
      <c r="BL137" s="68" t="e">
        <f t="shared" si="91"/>
        <v>#DIV/0!</v>
      </c>
      <c r="BM137" s="68">
        <f t="shared" si="92"/>
        <v>0</v>
      </c>
      <c r="BN137" s="67"/>
      <c r="BO137" s="67"/>
      <c r="BP137" s="67" t="s">
        <v>123</v>
      </c>
      <c r="BQ137" s="67"/>
      <c r="BR137" s="68" t="e">
        <f t="shared" si="93"/>
        <v>#DIV/0!</v>
      </c>
      <c r="BS137" s="68">
        <f t="shared" si="94"/>
        <v>0</v>
      </c>
      <c r="BT137" s="67"/>
      <c r="BU137" s="67"/>
      <c r="BV137" s="67" t="s">
        <v>124</v>
      </c>
      <c r="BW137" s="67"/>
      <c r="BX137" s="68" t="e">
        <f t="shared" si="95"/>
        <v>#DIV/0!</v>
      </c>
      <c r="BY137" s="68">
        <f t="shared" si="96"/>
        <v>0</v>
      </c>
      <c r="BZ137" s="67"/>
      <c r="CA137" s="67"/>
      <c r="CB137" s="67" t="s">
        <v>125</v>
      </c>
      <c r="CC137" s="67"/>
      <c r="CD137" s="68">
        <f t="shared" si="97"/>
        <v>0</v>
      </c>
      <c r="CE137" s="68">
        <f t="shared" si="98"/>
        <v>0</v>
      </c>
      <c r="CF137" s="67"/>
      <c r="CG137" s="67"/>
      <c r="CH137" s="67" t="s">
        <v>126</v>
      </c>
      <c r="CI137" s="67"/>
      <c r="CJ137" s="68" t="e">
        <f t="shared" si="99"/>
        <v>#DIV/0!</v>
      </c>
      <c r="CK137" s="68">
        <f t="shared" si="100"/>
        <v>0</v>
      </c>
      <c r="CL137" s="67"/>
      <c r="CM137" s="67"/>
      <c r="CN137" s="58">
        <f t="shared" si="101"/>
        <v>0</v>
      </c>
      <c r="CO137" s="58">
        <f t="shared" si="102"/>
        <v>0</v>
      </c>
      <c r="CP137" s="58">
        <f t="shared" si="103"/>
        <v>0</v>
      </c>
      <c r="CQ137" s="58">
        <f t="shared" si="104"/>
        <v>0</v>
      </c>
      <c r="CR137" s="58">
        <f t="shared" si="105"/>
        <v>0</v>
      </c>
      <c r="CS137" s="58">
        <f t="shared" si="106"/>
        <v>0</v>
      </c>
      <c r="CT137" s="58">
        <f t="shared" si="107"/>
        <v>0</v>
      </c>
      <c r="CU137" s="58">
        <f t="shared" si="108"/>
        <v>0</v>
      </c>
      <c r="CV137" s="58">
        <f t="shared" si="109"/>
        <v>0</v>
      </c>
      <c r="CW137" s="58">
        <f t="shared" si="110"/>
        <v>0</v>
      </c>
      <c r="CX137" s="58">
        <f t="shared" si="111"/>
        <v>0</v>
      </c>
      <c r="CY137" s="58">
        <f t="shared" si="112"/>
        <v>0</v>
      </c>
      <c r="CZ137" s="58">
        <f t="shared" si="113"/>
        <v>0</v>
      </c>
    </row>
    <row r="138" spans="1:104" ht="117" x14ac:dyDescent="0.35">
      <c r="A138" s="137" t="s">
        <v>549</v>
      </c>
      <c r="B138" s="278"/>
      <c r="C138" s="20" t="s">
        <v>805</v>
      </c>
      <c r="D138" s="22" t="s">
        <v>576</v>
      </c>
      <c r="E138" s="22" t="s">
        <v>581</v>
      </c>
      <c r="F138" s="22" t="s">
        <v>582</v>
      </c>
      <c r="G138" s="20">
        <f t="shared" si="76"/>
        <v>1</v>
      </c>
      <c r="H138" s="20"/>
      <c r="I138" s="20"/>
      <c r="J138" s="20"/>
      <c r="K138" s="20"/>
      <c r="L138" s="20"/>
      <c r="M138" s="20"/>
      <c r="N138" s="20"/>
      <c r="O138" s="20"/>
      <c r="P138" s="20"/>
      <c r="Q138" s="20"/>
      <c r="R138" s="20">
        <v>1</v>
      </c>
      <c r="S138" s="20"/>
      <c r="T138" s="67" t="s">
        <v>115</v>
      </c>
      <c r="U138" s="67"/>
      <c r="V138" s="68" t="e">
        <f t="shared" si="77"/>
        <v>#DIV/0!</v>
      </c>
      <c r="W138" s="68">
        <f t="shared" si="78"/>
        <v>0</v>
      </c>
      <c r="X138" s="67"/>
      <c r="Y138" s="67"/>
      <c r="Z138" s="67" t="s">
        <v>116</v>
      </c>
      <c r="AA138" s="67"/>
      <c r="AB138" s="68" t="e">
        <f t="shared" si="79"/>
        <v>#DIV/0!</v>
      </c>
      <c r="AC138" s="68">
        <f t="shared" si="80"/>
        <v>0</v>
      </c>
      <c r="AD138" s="67"/>
      <c r="AE138" s="67"/>
      <c r="AF138" s="67" t="s">
        <v>117</v>
      </c>
      <c r="AG138" s="67"/>
      <c r="AH138" s="68" t="e">
        <f t="shared" si="81"/>
        <v>#DIV/0!</v>
      </c>
      <c r="AI138" s="68">
        <f t="shared" si="82"/>
        <v>0</v>
      </c>
      <c r="AJ138" s="67"/>
      <c r="AK138" s="67"/>
      <c r="AL138" s="67" t="s">
        <v>118</v>
      </c>
      <c r="AM138" s="67"/>
      <c r="AN138" s="68" t="e">
        <f t="shared" si="83"/>
        <v>#DIV/0!</v>
      </c>
      <c r="AO138" s="68">
        <f t="shared" si="84"/>
        <v>0</v>
      </c>
      <c r="AP138" s="67"/>
      <c r="AQ138" s="67"/>
      <c r="AR138" s="67" t="s">
        <v>119</v>
      </c>
      <c r="AS138" s="67"/>
      <c r="AT138" s="68" t="e">
        <f t="shared" si="85"/>
        <v>#DIV/0!</v>
      </c>
      <c r="AU138" s="68">
        <f t="shared" si="86"/>
        <v>0</v>
      </c>
      <c r="AV138" s="67"/>
      <c r="AW138" s="67"/>
      <c r="AX138" s="67" t="s">
        <v>120</v>
      </c>
      <c r="AY138" s="67"/>
      <c r="AZ138" s="68" t="e">
        <f t="shared" si="87"/>
        <v>#DIV/0!</v>
      </c>
      <c r="BA138" s="68">
        <f t="shared" si="88"/>
        <v>0</v>
      </c>
      <c r="BB138" s="67"/>
      <c r="BC138" s="67"/>
      <c r="BD138" s="67" t="s">
        <v>121</v>
      </c>
      <c r="BE138" s="67"/>
      <c r="BF138" s="68" t="e">
        <f t="shared" si="89"/>
        <v>#DIV/0!</v>
      </c>
      <c r="BG138" s="68">
        <f t="shared" si="90"/>
        <v>0</v>
      </c>
      <c r="BH138" s="67"/>
      <c r="BI138" s="67"/>
      <c r="BJ138" s="67" t="s">
        <v>122</v>
      </c>
      <c r="BK138" s="67"/>
      <c r="BL138" s="68" t="e">
        <f t="shared" si="91"/>
        <v>#DIV/0!</v>
      </c>
      <c r="BM138" s="68">
        <f t="shared" si="92"/>
        <v>0</v>
      </c>
      <c r="BN138" s="67"/>
      <c r="BO138" s="67"/>
      <c r="BP138" s="67" t="s">
        <v>123</v>
      </c>
      <c r="BQ138" s="67"/>
      <c r="BR138" s="68" t="e">
        <f t="shared" si="93"/>
        <v>#DIV/0!</v>
      </c>
      <c r="BS138" s="68">
        <f t="shared" si="94"/>
        <v>0</v>
      </c>
      <c r="BT138" s="67"/>
      <c r="BU138" s="67"/>
      <c r="BV138" s="67" t="s">
        <v>124</v>
      </c>
      <c r="BW138" s="67"/>
      <c r="BX138" s="68" t="e">
        <f t="shared" si="95"/>
        <v>#DIV/0!</v>
      </c>
      <c r="BY138" s="68">
        <f t="shared" si="96"/>
        <v>0</v>
      </c>
      <c r="BZ138" s="67"/>
      <c r="CA138" s="67"/>
      <c r="CB138" s="67" t="s">
        <v>125</v>
      </c>
      <c r="CC138" s="67"/>
      <c r="CD138" s="68">
        <f t="shared" si="97"/>
        <v>0</v>
      </c>
      <c r="CE138" s="68">
        <f t="shared" si="98"/>
        <v>0</v>
      </c>
      <c r="CF138" s="67"/>
      <c r="CG138" s="67"/>
      <c r="CH138" s="67" t="s">
        <v>126</v>
      </c>
      <c r="CI138" s="67"/>
      <c r="CJ138" s="68" t="e">
        <f t="shared" si="99"/>
        <v>#DIV/0!</v>
      </c>
      <c r="CK138" s="68">
        <f t="shared" si="100"/>
        <v>0</v>
      </c>
      <c r="CL138" s="67"/>
      <c r="CM138" s="67"/>
      <c r="CN138" s="58">
        <f t="shared" si="101"/>
        <v>0</v>
      </c>
      <c r="CO138" s="58">
        <f t="shared" si="102"/>
        <v>0</v>
      </c>
      <c r="CP138" s="58">
        <f t="shared" si="103"/>
        <v>0</v>
      </c>
      <c r="CQ138" s="58">
        <f t="shared" si="104"/>
        <v>0</v>
      </c>
      <c r="CR138" s="58">
        <f t="shared" si="105"/>
        <v>0</v>
      </c>
      <c r="CS138" s="58">
        <f t="shared" si="106"/>
        <v>0</v>
      </c>
      <c r="CT138" s="58">
        <f t="shared" si="107"/>
        <v>0</v>
      </c>
      <c r="CU138" s="58">
        <f t="shared" si="108"/>
        <v>0</v>
      </c>
      <c r="CV138" s="58">
        <f t="shared" si="109"/>
        <v>0</v>
      </c>
      <c r="CW138" s="58">
        <f t="shared" si="110"/>
        <v>0</v>
      </c>
      <c r="CX138" s="58">
        <f t="shared" si="111"/>
        <v>0</v>
      </c>
      <c r="CY138" s="58">
        <f t="shared" si="112"/>
        <v>0</v>
      </c>
      <c r="CZ138" s="58">
        <f t="shared" si="113"/>
        <v>0</v>
      </c>
    </row>
    <row r="139" spans="1:104" ht="26" x14ac:dyDescent="0.35">
      <c r="A139" s="137" t="s">
        <v>549</v>
      </c>
      <c r="B139" s="279"/>
      <c r="C139" s="20" t="s">
        <v>806</v>
      </c>
      <c r="D139" s="22"/>
      <c r="E139" s="22"/>
      <c r="F139" s="22"/>
      <c r="G139" s="20">
        <f t="shared" si="76"/>
        <v>0</v>
      </c>
      <c r="H139" s="20"/>
      <c r="I139" s="20"/>
      <c r="J139" s="20"/>
      <c r="K139" s="20"/>
      <c r="L139" s="20"/>
      <c r="M139" s="20"/>
      <c r="N139" s="20"/>
      <c r="O139" s="20"/>
      <c r="P139" s="20"/>
      <c r="Q139" s="20"/>
      <c r="R139" s="20"/>
      <c r="S139" s="20"/>
      <c r="T139" s="67" t="s">
        <v>115</v>
      </c>
      <c r="U139" s="67"/>
      <c r="V139" s="68" t="e">
        <f t="shared" si="77"/>
        <v>#DIV/0!</v>
      </c>
      <c r="W139" s="68" t="e">
        <f t="shared" si="78"/>
        <v>#DIV/0!</v>
      </c>
      <c r="X139" s="67"/>
      <c r="Y139" s="67"/>
      <c r="Z139" s="67" t="s">
        <v>116</v>
      </c>
      <c r="AA139" s="67"/>
      <c r="AB139" s="68" t="e">
        <f t="shared" si="79"/>
        <v>#DIV/0!</v>
      </c>
      <c r="AC139" s="68" t="e">
        <f t="shared" si="80"/>
        <v>#DIV/0!</v>
      </c>
      <c r="AD139" s="67"/>
      <c r="AE139" s="67"/>
      <c r="AF139" s="67" t="s">
        <v>117</v>
      </c>
      <c r="AG139" s="67"/>
      <c r="AH139" s="68" t="e">
        <f t="shared" si="81"/>
        <v>#DIV/0!</v>
      </c>
      <c r="AI139" s="68" t="e">
        <f t="shared" si="82"/>
        <v>#DIV/0!</v>
      </c>
      <c r="AJ139" s="67"/>
      <c r="AK139" s="67"/>
      <c r="AL139" s="67" t="s">
        <v>118</v>
      </c>
      <c r="AM139" s="67"/>
      <c r="AN139" s="68" t="e">
        <f t="shared" si="83"/>
        <v>#DIV/0!</v>
      </c>
      <c r="AO139" s="68" t="e">
        <f t="shared" si="84"/>
        <v>#DIV/0!</v>
      </c>
      <c r="AP139" s="67"/>
      <c r="AQ139" s="67"/>
      <c r="AR139" s="67" t="s">
        <v>119</v>
      </c>
      <c r="AS139" s="67"/>
      <c r="AT139" s="68" t="e">
        <f t="shared" si="85"/>
        <v>#DIV/0!</v>
      </c>
      <c r="AU139" s="68" t="e">
        <f t="shared" si="86"/>
        <v>#DIV/0!</v>
      </c>
      <c r="AV139" s="67"/>
      <c r="AW139" s="67"/>
      <c r="AX139" s="67" t="s">
        <v>120</v>
      </c>
      <c r="AY139" s="67"/>
      <c r="AZ139" s="68" t="e">
        <f t="shared" si="87"/>
        <v>#DIV/0!</v>
      </c>
      <c r="BA139" s="68" t="e">
        <f t="shared" si="88"/>
        <v>#DIV/0!</v>
      </c>
      <c r="BB139" s="67"/>
      <c r="BC139" s="67"/>
      <c r="BD139" s="67" t="s">
        <v>121</v>
      </c>
      <c r="BE139" s="67"/>
      <c r="BF139" s="68" t="e">
        <f t="shared" si="89"/>
        <v>#DIV/0!</v>
      </c>
      <c r="BG139" s="68" t="e">
        <f t="shared" si="90"/>
        <v>#DIV/0!</v>
      </c>
      <c r="BH139" s="67"/>
      <c r="BI139" s="67"/>
      <c r="BJ139" s="67" t="s">
        <v>122</v>
      </c>
      <c r="BK139" s="67"/>
      <c r="BL139" s="68" t="e">
        <f t="shared" si="91"/>
        <v>#DIV/0!</v>
      </c>
      <c r="BM139" s="68" t="e">
        <f t="shared" si="92"/>
        <v>#DIV/0!</v>
      </c>
      <c r="BN139" s="67"/>
      <c r="BO139" s="67"/>
      <c r="BP139" s="67" t="s">
        <v>123</v>
      </c>
      <c r="BQ139" s="67"/>
      <c r="BR139" s="68" t="e">
        <f t="shared" si="93"/>
        <v>#DIV/0!</v>
      </c>
      <c r="BS139" s="68" t="e">
        <f t="shared" si="94"/>
        <v>#DIV/0!</v>
      </c>
      <c r="BT139" s="67"/>
      <c r="BU139" s="67"/>
      <c r="BV139" s="67" t="s">
        <v>124</v>
      </c>
      <c r="BW139" s="67"/>
      <c r="BX139" s="68" t="e">
        <f t="shared" si="95"/>
        <v>#DIV/0!</v>
      </c>
      <c r="BY139" s="68" t="e">
        <f t="shared" si="96"/>
        <v>#DIV/0!</v>
      </c>
      <c r="BZ139" s="67"/>
      <c r="CA139" s="67"/>
      <c r="CB139" s="67" t="s">
        <v>125</v>
      </c>
      <c r="CC139" s="67"/>
      <c r="CD139" s="68" t="e">
        <f t="shared" si="97"/>
        <v>#DIV/0!</v>
      </c>
      <c r="CE139" s="68" t="e">
        <f t="shared" si="98"/>
        <v>#DIV/0!</v>
      </c>
      <c r="CF139" s="67"/>
      <c r="CG139" s="67"/>
      <c r="CH139" s="67" t="s">
        <v>126</v>
      </c>
      <c r="CI139" s="67"/>
      <c r="CJ139" s="68" t="e">
        <f t="shared" si="99"/>
        <v>#DIV/0!</v>
      </c>
      <c r="CK139" s="68" t="e">
        <f t="shared" si="100"/>
        <v>#DIV/0!</v>
      </c>
      <c r="CL139" s="67"/>
      <c r="CM139" s="67"/>
      <c r="CN139" s="58">
        <f t="shared" si="101"/>
        <v>0</v>
      </c>
      <c r="CO139" s="58">
        <f t="shared" si="102"/>
        <v>0</v>
      </c>
      <c r="CP139" s="58">
        <f t="shared" si="103"/>
        <v>0</v>
      </c>
      <c r="CQ139" s="58">
        <f t="shared" si="104"/>
        <v>0</v>
      </c>
      <c r="CR139" s="58">
        <f t="shared" si="105"/>
        <v>0</v>
      </c>
      <c r="CS139" s="58">
        <f t="shared" si="106"/>
        <v>0</v>
      </c>
      <c r="CT139" s="58">
        <f t="shared" si="107"/>
        <v>0</v>
      </c>
      <c r="CU139" s="58">
        <f t="shared" si="108"/>
        <v>0</v>
      </c>
      <c r="CV139" s="58">
        <f t="shared" si="109"/>
        <v>0</v>
      </c>
      <c r="CW139" s="58">
        <f t="shared" si="110"/>
        <v>0</v>
      </c>
      <c r="CX139" s="58">
        <f t="shared" si="111"/>
        <v>0</v>
      </c>
      <c r="CY139" s="58">
        <f t="shared" si="112"/>
        <v>0</v>
      </c>
      <c r="CZ139" s="58">
        <f t="shared" si="113"/>
        <v>0</v>
      </c>
    </row>
    <row r="140" spans="1:104" ht="39" x14ac:dyDescent="0.35">
      <c r="A140" s="137" t="s">
        <v>591</v>
      </c>
      <c r="B140" s="277" t="s">
        <v>148</v>
      </c>
      <c r="C140" s="20" t="s">
        <v>807</v>
      </c>
      <c r="D140" s="22" t="s">
        <v>596</v>
      </c>
      <c r="E140" s="22" t="s">
        <v>597</v>
      </c>
      <c r="F140" s="22" t="s">
        <v>598</v>
      </c>
      <c r="G140" s="20">
        <f t="shared" si="76"/>
        <v>1</v>
      </c>
      <c r="H140" s="20"/>
      <c r="I140" s="20"/>
      <c r="J140" s="20"/>
      <c r="K140" s="20"/>
      <c r="L140" s="20"/>
      <c r="M140" s="20"/>
      <c r="N140" s="20"/>
      <c r="O140" s="20"/>
      <c r="P140" s="20">
        <v>1</v>
      </c>
      <c r="Q140" s="20"/>
      <c r="R140" s="20"/>
      <c r="S140" s="20"/>
      <c r="T140" s="67" t="s">
        <v>115</v>
      </c>
      <c r="U140" s="67"/>
      <c r="V140" s="68" t="e">
        <f t="shared" si="77"/>
        <v>#DIV/0!</v>
      </c>
      <c r="W140" s="68">
        <f t="shared" si="78"/>
        <v>0</v>
      </c>
      <c r="X140" s="67"/>
      <c r="Y140" s="67"/>
      <c r="Z140" s="67" t="s">
        <v>116</v>
      </c>
      <c r="AA140" s="67"/>
      <c r="AB140" s="68" t="e">
        <f t="shared" si="79"/>
        <v>#DIV/0!</v>
      </c>
      <c r="AC140" s="68">
        <f t="shared" si="80"/>
        <v>0</v>
      </c>
      <c r="AD140" s="67"/>
      <c r="AE140" s="67"/>
      <c r="AF140" s="67" t="s">
        <v>117</v>
      </c>
      <c r="AG140" s="67"/>
      <c r="AH140" s="68" t="e">
        <f t="shared" si="81"/>
        <v>#DIV/0!</v>
      </c>
      <c r="AI140" s="68">
        <f t="shared" si="82"/>
        <v>0</v>
      </c>
      <c r="AJ140" s="67"/>
      <c r="AK140" s="67"/>
      <c r="AL140" s="67" t="s">
        <v>118</v>
      </c>
      <c r="AM140" s="67"/>
      <c r="AN140" s="68" t="e">
        <f t="shared" si="83"/>
        <v>#DIV/0!</v>
      </c>
      <c r="AO140" s="68">
        <f t="shared" si="84"/>
        <v>0</v>
      </c>
      <c r="AP140" s="67"/>
      <c r="AQ140" s="67"/>
      <c r="AR140" s="67" t="s">
        <v>119</v>
      </c>
      <c r="AS140" s="67"/>
      <c r="AT140" s="68" t="e">
        <f t="shared" si="85"/>
        <v>#DIV/0!</v>
      </c>
      <c r="AU140" s="68">
        <f t="shared" si="86"/>
        <v>0</v>
      </c>
      <c r="AV140" s="67"/>
      <c r="AW140" s="67"/>
      <c r="AX140" s="67" t="s">
        <v>120</v>
      </c>
      <c r="AY140" s="67"/>
      <c r="AZ140" s="68" t="e">
        <f t="shared" si="87"/>
        <v>#DIV/0!</v>
      </c>
      <c r="BA140" s="68">
        <f t="shared" si="88"/>
        <v>0</v>
      </c>
      <c r="BB140" s="67"/>
      <c r="BC140" s="67"/>
      <c r="BD140" s="67" t="s">
        <v>121</v>
      </c>
      <c r="BE140" s="67"/>
      <c r="BF140" s="68" t="e">
        <f t="shared" si="89"/>
        <v>#DIV/0!</v>
      </c>
      <c r="BG140" s="68">
        <f t="shared" si="90"/>
        <v>0</v>
      </c>
      <c r="BH140" s="67"/>
      <c r="BI140" s="67"/>
      <c r="BJ140" s="67" t="s">
        <v>122</v>
      </c>
      <c r="BK140" s="67"/>
      <c r="BL140" s="68" t="e">
        <f t="shared" si="91"/>
        <v>#DIV/0!</v>
      </c>
      <c r="BM140" s="68">
        <f t="shared" si="92"/>
        <v>0</v>
      </c>
      <c r="BN140" s="67"/>
      <c r="BO140" s="67"/>
      <c r="BP140" s="67" t="s">
        <v>123</v>
      </c>
      <c r="BQ140" s="67"/>
      <c r="BR140" s="68">
        <f t="shared" si="93"/>
        <v>0</v>
      </c>
      <c r="BS140" s="68">
        <f t="shared" si="94"/>
        <v>0</v>
      </c>
      <c r="BT140" s="67"/>
      <c r="BU140" s="67"/>
      <c r="BV140" s="67" t="s">
        <v>124</v>
      </c>
      <c r="BW140" s="67"/>
      <c r="BX140" s="68" t="e">
        <f t="shared" si="95"/>
        <v>#DIV/0!</v>
      </c>
      <c r="BY140" s="68">
        <f t="shared" si="96"/>
        <v>0</v>
      </c>
      <c r="BZ140" s="67"/>
      <c r="CA140" s="67"/>
      <c r="CB140" s="67" t="s">
        <v>125</v>
      </c>
      <c r="CC140" s="67"/>
      <c r="CD140" s="68" t="e">
        <f t="shared" si="97"/>
        <v>#DIV/0!</v>
      </c>
      <c r="CE140" s="68">
        <f t="shared" si="98"/>
        <v>0</v>
      </c>
      <c r="CF140" s="67"/>
      <c r="CG140" s="67"/>
      <c r="CH140" s="67" t="s">
        <v>126</v>
      </c>
      <c r="CI140" s="67"/>
      <c r="CJ140" s="68" t="e">
        <f t="shared" si="99"/>
        <v>#DIV/0!</v>
      </c>
      <c r="CK140" s="68">
        <f t="shared" si="100"/>
        <v>0</v>
      </c>
      <c r="CL140" s="67"/>
      <c r="CM140" s="67"/>
      <c r="CN140" s="58">
        <f t="shared" si="101"/>
        <v>0</v>
      </c>
      <c r="CO140" s="58">
        <f t="shared" si="102"/>
        <v>0</v>
      </c>
      <c r="CP140" s="58">
        <f t="shared" si="103"/>
        <v>0</v>
      </c>
      <c r="CQ140" s="58">
        <f t="shared" si="104"/>
        <v>0</v>
      </c>
      <c r="CR140" s="58">
        <f t="shared" si="105"/>
        <v>0</v>
      </c>
      <c r="CS140" s="58">
        <f t="shared" si="106"/>
        <v>0</v>
      </c>
      <c r="CT140" s="58">
        <f t="shared" si="107"/>
        <v>0</v>
      </c>
      <c r="CU140" s="58">
        <f t="shared" si="108"/>
        <v>0</v>
      </c>
      <c r="CV140" s="58">
        <f t="shared" si="109"/>
        <v>0</v>
      </c>
      <c r="CW140" s="58">
        <f t="shared" si="110"/>
        <v>0</v>
      </c>
      <c r="CX140" s="58">
        <f t="shared" si="111"/>
        <v>0</v>
      </c>
      <c r="CY140" s="58">
        <f t="shared" si="112"/>
        <v>0</v>
      </c>
      <c r="CZ140" s="58">
        <f t="shared" si="113"/>
        <v>0</v>
      </c>
    </row>
    <row r="141" spans="1:104" ht="78" x14ac:dyDescent="0.35">
      <c r="A141" s="137" t="s">
        <v>591</v>
      </c>
      <c r="B141" s="278"/>
      <c r="C141" s="20" t="s">
        <v>808</v>
      </c>
      <c r="D141" s="22" t="s">
        <v>596</v>
      </c>
      <c r="E141" s="22" t="s">
        <v>599</v>
      </c>
      <c r="F141" s="22" t="s">
        <v>598</v>
      </c>
      <c r="G141" s="20">
        <f t="shared" si="76"/>
        <v>1</v>
      </c>
      <c r="H141" s="20"/>
      <c r="I141" s="20"/>
      <c r="J141" s="20"/>
      <c r="K141" s="20"/>
      <c r="L141" s="20"/>
      <c r="M141" s="20">
        <v>1</v>
      </c>
      <c r="N141" s="20"/>
      <c r="O141" s="20"/>
      <c r="P141" s="20"/>
      <c r="Q141" s="20"/>
      <c r="R141" s="20"/>
      <c r="S141" s="20"/>
      <c r="T141" s="67" t="s">
        <v>115</v>
      </c>
      <c r="U141" s="67"/>
      <c r="V141" s="68" t="e">
        <f t="shared" si="77"/>
        <v>#DIV/0!</v>
      </c>
      <c r="W141" s="68">
        <f t="shared" si="78"/>
        <v>0</v>
      </c>
      <c r="X141" s="67"/>
      <c r="Y141" s="67"/>
      <c r="Z141" s="67" t="s">
        <v>116</v>
      </c>
      <c r="AA141" s="67"/>
      <c r="AB141" s="68" t="e">
        <f t="shared" si="79"/>
        <v>#DIV/0!</v>
      </c>
      <c r="AC141" s="68">
        <f t="shared" si="80"/>
        <v>0</v>
      </c>
      <c r="AD141" s="67"/>
      <c r="AE141" s="67"/>
      <c r="AF141" s="67" t="s">
        <v>117</v>
      </c>
      <c r="AG141" s="67"/>
      <c r="AH141" s="68" t="e">
        <f t="shared" si="81"/>
        <v>#DIV/0!</v>
      </c>
      <c r="AI141" s="68">
        <f t="shared" si="82"/>
        <v>0</v>
      </c>
      <c r="AJ141" s="67"/>
      <c r="AK141" s="67"/>
      <c r="AL141" s="67" t="s">
        <v>118</v>
      </c>
      <c r="AM141" s="67"/>
      <c r="AN141" s="68" t="e">
        <f t="shared" si="83"/>
        <v>#DIV/0!</v>
      </c>
      <c r="AO141" s="68">
        <f t="shared" si="84"/>
        <v>0</v>
      </c>
      <c r="AP141" s="67"/>
      <c r="AQ141" s="67"/>
      <c r="AR141" s="67" t="s">
        <v>119</v>
      </c>
      <c r="AS141" s="67"/>
      <c r="AT141" s="68" t="e">
        <f t="shared" si="85"/>
        <v>#DIV/0!</v>
      </c>
      <c r="AU141" s="68">
        <f t="shared" si="86"/>
        <v>0</v>
      </c>
      <c r="AV141" s="67"/>
      <c r="AW141" s="67"/>
      <c r="AX141" s="67" t="s">
        <v>120</v>
      </c>
      <c r="AY141" s="67"/>
      <c r="AZ141" s="68">
        <f t="shared" si="87"/>
        <v>0</v>
      </c>
      <c r="BA141" s="68">
        <f t="shared" si="88"/>
        <v>0</v>
      </c>
      <c r="BB141" s="67"/>
      <c r="BC141" s="67"/>
      <c r="BD141" s="67" t="s">
        <v>121</v>
      </c>
      <c r="BE141" s="67"/>
      <c r="BF141" s="68" t="e">
        <f t="shared" si="89"/>
        <v>#DIV/0!</v>
      </c>
      <c r="BG141" s="68">
        <f t="shared" si="90"/>
        <v>0</v>
      </c>
      <c r="BH141" s="67"/>
      <c r="BI141" s="67"/>
      <c r="BJ141" s="67" t="s">
        <v>122</v>
      </c>
      <c r="BK141" s="67"/>
      <c r="BL141" s="68" t="e">
        <f t="shared" si="91"/>
        <v>#DIV/0!</v>
      </c>
      <c r="BM141" s="68">
        <f t="shared" si="92"/>
        <v>0</v>
      </c>
      <c r="BN141" s="67"/>
      <c r="BO141" s="67"/>
      <c r="BP141" s="67" t="s">
        <v>123</v>
      </c>
      <c r="BQ141" s="67"/>
      <c r="BR141" s="68" t="e">
        <f t="shared" si="93"/>
        <v>#DIV/0!</v>
      </c>
      <c r="BS141" s="68">
        <f t="shared" si="94"/>
        <v>0</v>
      </c>
      <c r="BT141" s="67"/>
      <c r="BU141" s="67"/>
      <c r="BV141" s="67" t="s">
        <v>124</v>
      </c>
      <c r="BW141" s="67"/>
      <c r="BX141" s="68" t="e">
        <f t="shared" si="95"/>
        <v>#DIV/0!</v>
      </c>
      <c r="BY141" s="68">
        <f t="shared" si="96"/>
        <v>0</v>
      </c>
      <c r="BZ141" s="67"/>
      <c r="CA141" s="67"/>
      <c r="CB141" s="67" t="s">
        <v>125</v>
      </c>
      <c r="CC141" s="67"/>
      <c r="CD141" s="68" t="e">
        <f t="shared" si="97"/>
        <v>#DIV/0!</v>
      </c>
      <c r="CE141" s="68">
        <f t="shared" si="98"/>
        <v>0</v>
      </c>
      <c r="CF141" s="67"/>
      <c r="CG141" s="67"/>
      <c r="CH141" s="67" t="s">
        <v>126</v>
      </c>
      <c r="CI141" s="67"/>
      <c r="CJ141" s="68" t="e">
        <f t="shared" si="99"/>
        <v>#DIV/0!</v>
      </c>
      <c r="CK141" s="68">
        <f t="shared" si="100"/>
        <v>0</v>
      </c>
      <c r="CL141" s="67"/>
      <c r="CM141" s="67"/>
      <c r="CN141" s="58">
        <f t="shared" si="101"/>
        <v>0</v>
      </c>
      <c r="CO141" s="58">
        <f t="shared" si="102"/>
        <v>0</v>
      </c>
      <c r="CP141" s="58">
        <f t="shared" si="103"/>
        <v>0</v>
      </c>
      <c r="CQ141" s="58">
        <f t="shared" si="104"/>
        <v>0</v>
      </c>
      <c r="CR141" s="58">
        <f t="shared" si="105"/>
        <v>0</v>
      </c>
      <c r="CS141" s="58">
        <f t="shared" si="106"/>
        <v>0</v>
      </c>
      <c r="CT141" s="58">
        <f t="shared" si="107"/>
        <v>0</v>
      </c>
      <c r="CU141" s="58">
        <f t="shared" si="108"/>
        <v>0</v>
      </c>
      <c r="CV141" s="58">
        <f t="shared" si="109"/>
        <v>0</v>
      </c>
      <c r="CW141" s="58">
        <f t="shared" si="110"/>
        <v>0</v>
      </c>
      <c r="CX141" s="58">
        <f t="shared" si="111"/>
        <v>0</v>
      </c>
      <c r="CY141" s="58">
        <f t="shared" si="112"/>
        <v>0</v>
      </c>
      <c r="CZ141" s="58">
        <f t="shared" si="113"/>
        <v>0</v>
      </c>
    </row>
    <row r="142" spans="1:104" ht="26" x14ac:dyDescent="0.35">
      <c r="A142" s="137" t="s">
        <v>591</v>
      </c>
      <c r="B142" s="278"/>
      <c r="C142" s="20" t="s">
        <v>809</v>
      </c>
      <c r="D142" s="22"/>
      <c r="E142" s="22"/>
      <c r="F142" s="22"/>
      <c r="G142" s="20">
        <f t="shared" si="76"/>
        <v>0</v>
      </c>
      <c r="H142" s="20"/>
      <c r="I142" s="20"/>
      <c r="J142" s="20"/>
      <c r="K142" s="20"/>
      <c r="L142" s="20"/>
      <c r="M142" s="20"/>
      <c r="N142" s="20"/>
      <c r="O142" s="20"/>
      <c r="P142" s="20"/>
      <c r="Q142" s="20"/>
      <c r="R142" s="20"/>
      <c r="S142" s="20"/>
      <c r="T142" s="67" t="s">
        <v>115</v>
      </c>
      <c r="U142" s="67"/>
      <c r="V142" s="68" t="e">
        <f t="shared" si="77"/>
        <v>#DIV/0!</v>
      </c>
      <c r="W142" s="68" t="e">
        <f t="shared" si="78"/>
        <v>#DIV/0!</v>
      </c>
      <c r="X142" s="67"/>
      <c r="Y142" s="67"/>
      <c r="Z142" s="67" t="s">
        <v>116</v>
      </c>
      <c r="AA142" s="67"/>
      <c r="AB142" s="68" t="e">
        <f t="shared" si="79"/>
        <v>#DIV/0!</v>
      </c>
      <c r="AC142" s="68" t="e">
        <f t="shared" si="80"/>
        <v>#DIV/0!</v>
      </c>
      <c r="AD142" s="67"/>
      <c r="AE142" s="67"/>
      <c r="AF142" s="67" t="s">
        <v>117</v>
      </c>
      <c r="AG142" s="67"/>
      <c r="AH142" s="68" t="e">
        <f t="shared" si="81"/>
        <v>#DIV/0!</v>
      </c>
      <c r="AI142" s="68" t="e">
        <f t="shared" si="82"/>
        <v>#DIV/0!</v>
      </c>
      <c r="AJ142" s="67"/>
      <c r="AK142" s="67"/>
      <c r="AL142" s="67" t="s">
        <v>118</v>
      </c>
      <c r="AM142" s="67"/>
      <c r="AN142" s="68" t="e">
        <f t="shared" si="83"/>
        <v>#DIV/0!</v>
      </c>
      <c r="AO142" s="68" t="e">
        <f t="shared" si="84"/>
        <v>#DIV/0!</v>
      </c>
      <c r="AP142" s="67"/>
      <c r="AQ142" s="67"/>
      <c r="AR142" s="67" t="s">
        <v>119</v>
      </c>
      <c r="AS142" s="67"/>
      <c r="AT142" s="68" t="e">
        <f t="shared" si="85"/>
        <v>#DIV/0!</v>
      </c>
      <c r="AU142" s="68" t="e">
        <f t="shared" si="86"/>
        <v>#DIV/0!</v>
      </c>
      <c r="AV142" s="67"/>
      <c r="AW142" s="67"/>
      <c r="AX142" s="67" t="s">
        <v>120</v>
      </c>
      <c r="AY142" s="67"/>
      <c r="AZ142" s="68" t="e">
        <f t="shared" si="87"/>
        <v>#DIV/0!</v>
      </c>
      <c r="BA142" s="68" t="e">
        <f t="shared" si="88"/>
        <v>#DIV/0!</v>
      </c>
      <c r="BB142" s="67"/>
      <c r="BC142" s="67"/>
      <c r="BD142" s="67" t="s">
        <v>121</v>
      </c>
      <c r="BE142" s="67"/>
      <c r="BF142" s="68" t="e">
        <f t="shared" si="89"/>
        <v>#DIV/0!</v>
      </c>
      <c r="BG142" s="68" t="e">
        <f t="shared" si="90"/>
        <v>#DIV/0!</v>
      </c>
      <c r="BH142" s="67"/>
      <c r="BI142" s="67"/>
      <c r="BJ142" s="67" t="s">
        <v>122</v>
      </c>
      <c r="BK142" s="67"/>
      <c r="BL142" s="68" t="e">
        <f t="shared" si="91"/>
        <v>#DIV/0!</v>
      </c>
      <c r="BM142" s="68" t="e">
        <f t="shared" si="92"/>
        <v>#DIV/0!</v>
      </c>
      <c r="BN142" s="67"/>
      <c r="BO142" s="67"/>
      <c r="BP142" s="67" t="s">
        <v>123</v>
      </c>
      <c r="BQ142" s="67"/>
      <c r="BR142" s="68" t="e">
        <f t="shared" si="93"/>
        <v>#DIV/0!</v>
      </c>
      <c r="BS142" s="68" t="e">
        <f t="shared" si="94"/>
        <v>#DIV/0!</v>
      </c>
      <c r="BT142" s="67"/>
      <c r="BU142" s="67"/>
      <c r="BV142" s="67" t="s">
        <v>124</v>
      </c>
      <c r="BW142" s="67"/>
      <c r="BX142" s="68" t="e">
        <f t="shared" si="95"/>
        <v>#DIV/0!</v>
      </c>
      <c r="BY142" s="68" t="e">
        <f t="shared" si="96"/>
        <v>#DIV/0!</v>
      </c>
      <c r="BZ142" s="67"/>
      <c r="CA142" s="67"/>
      <c r="CB142" s="67" t="s">
        <v>125</v>
      </c>
      <c r="CC142" s="67"/>
      <c r="CD142" s="68" t="e">
        <f t="shared" si="97"/>
        <v>#DIV/0!</v>
      </c>
      <c r="CE142" s="68" t="e">
        <f t="shared" si="98"/>
        <v>#DIV/0!</v>
      </c>
      <c r="CF142" s="67"/>
      <c r="CG142" s="67"/>
      <c r="CH142" s="67" t="s">
        <v>126</v>
      </c>
      <c r="CI142" s="67"/>
      <c r="CJ142" s="68" t="e">
        <f t="shared" si="99"/>
        <v>#DIV/0!</v>
      </c>
      <c r="CK142" s="68" t="e">
        <f t="shared" si="100"/>
        <v>#DIV/0!</v>
      </c>
      <c r="CL142" s="67"/>
      <c r="CM142" s="67"/>
      <c r="CN142" s="58">
        <f t="shared" si="101"/>
        <v>0</v>
      </c>
      <c r="CO142" s="58">
        <f t="shared" si="102"/>
        <v>0</v>
      </c>
      <c r="CP142" s="58">
        <f t="shared" si="103"/>
        <v>0</v>
      </c>
      <c r="CQ142" s="58">
        <f t="shared" si="104"/>
        <v>0</v>
      </c>
      <c r="CR142" s="58">
        <f t="shared" si="105"/>
        <v>0</v>
      </c>
      <c r="CS142" s="58">
        <f t="shared" si="106"/>
        <v>0</v>
      </c>
      <c r="CT142" s="58">
        <f t="shared" si="107"/>
        <v>0</v>
      </c>
      <c r="CU142" s="58">
        <f t="shared" si="108"/>
        <v>0</v>
      </c>
      <c r="CV142" s="58">
        <f t="shared" si="109"/>
        <v>0</v>
      </c>
      <c r="CW142" s="58">
        <f t="shared" si="110"/>
        <v>0</v>
      </c>
      <c r="CX142" s="58">
        <f t="shared" si="111"/>
        <v>0</v>
      </c>
      <c r="CY142" s="58">
        <f t="shared" si="112"/>
        <v>0</v>
      </c>
      <c r="CZ142" s="58">
        <f t="shared" si="113"/>
        <v>0</v>
      </c>
    </row>
    <row r="143" spans="1:104" ht="26" x14ac:dyDescent="0.35">
      <c r="A143" s="137" t="s">
        <v>591</v>
      </c>
      <c r="B143" s="279"/>
      <c r="C143" s="20" t="s">
        <v>810</v>
      </c>
      <c r="D143" s="22"/>
      <c r="E143" s="22"/>
      <c r="F143" s="22"/>
      <c r="G143" s="20">
        <f t="shared" si="76"/>
        <v>0</v>
      </c>
      <c r="H143" s="20"/>
      <c r="I143" s="20"/>
      <c r="J143" s="20"/>
      <c r="K143" s="20"/>
      <c r="L143" s="20"/>
      <c r="M143" s="20"/>
      <c r="N143" s="20"/>
      <c r="O143" s="20"/>
      <c r="P143" s="20"/>
      <c r="Q143" s="20"/>
      <c r="R143" s="20"/>
      <c r="S143" s="20"/>
      <c r="T143" s="67" t="s">
        <v>115</v>
      </c>
      <c r="U143" s="67"/>
      <c r="V143" s="68" t="e">
        <f t="shared" si="77"/>
        <v>#DIV/0!</v>
      </c>
      <c r="W143" s="68" t="e">
        <f t="shared" si="78"/>
        <v>#DIV/0!</v>
      </c>
      <c r="X143" s="67"/>
      <c r="Y143" s="67"/>
      <c r="Z143" s="67" t="s">
        <v>116</v>
      </c>
      <c r="AA143" s="67"/>
      <c r="AB143" s="68" t="e">
        <f t="shared" si="79"/>
        <v>#DIV/0!</v>
      </c>
      <c r="AC143" s="68" t="e">
        <f t="shared" si="80"/>
        <v>#DIV/0!</v>
      </c>
      <c r="AD143" s="67"/>
      <c r="AE143" s="67"/>
      <c r="AF143" s="67" t="s">
        <v>117</v>
      </c>
      <c r="AG143" s="67"/>
      <c r="AH143" s="68" t="e">
        <f t="shared" si="81"/>
        <v>#DIV/0!</v>
      </c>
      <c r="AI143" s="68" t="e">
        <f t="shared" si="82"/>
        <v>#DIV/0!</v>
      </c>
      <c r="AJ143" s="67"/>
      <c r="AK143" s="67"/>
      <c r="AL143" s="67" t="s">
        <v>118</v>
      </c>
      <c r="AM143" s="67"/>
      <c r="AN143" s="68" t="e">
        <f t="shared" si="83"/>
        <v>#DIV/0!</v>
      </c>
      <c r="AO143" s="68" t="e">
        <f t="shared" si="84"/>
        <v>#DIV/0!</v>
      </c>
      <c r="AP143" s="67"/>
      <c r="AQ143" s="67"/>
      <c r="AR143" s="67" t="s">
        <v>119</v>
      </c>
      <c r="AS143" s="67"/>
      <c r="AT143" s="68" t="e">
        <f t="shared" si="85"/>
        <v>#DIV/0!</v>
      </c>
      <c r="AU143" s="68" t="e">
        <f t="shared" si="86"/>
        <v>#DIV/0!</v>
      </c>
      <c r="AV143" s="67"/>
      <c r="AW143" s="67"/>
      <c r="AX143" s="67" t="s">
        <v>120</v>
      </c>
      <c r="AY143" s="67"/>
      <c r="AZ143" s="68" t="e">
        <f t="shared" si="87"/>
        <v>#DIV/0!</v>
      </c>
      <c r="BA143" s="68" t="e">
        <f t="shared" si="88"/>
        <v>#DIV/0!</v>
      </c>
      <c r="BB143" s="67"/>
      <c r="BC143" s="67"/>
      <c r="BD143" s="67" t="s">
        <v>121</v>
      </c>
      <c r="BE143" s="67"/>
      <c r="BF143" s="68" t="e">
        <f t="shared" si="89"/>
        <v>#DIV/0!</v>
      </c>
      <c r="BG143" s="68" t="e">
        <f t="shared" si="90"/>
        <v>#DIV/0!</v>
      </c>
      <c r="BH143" s="67"/>
      <c r="BI143" s="67"/>
      <c r="BJ143" s="67" t="s">
        <v>122</v>
      </c>
      <c r="BK143" s="67"/>
      <c r="BL143" s="68" t="e">
        <f t="shared" si="91"/>
        <v>#DIV/0!</v>
      </c>
      <c r="BM143" s="68" t="e">
        <f t="shared" si="92"/>
        <v>#DIV/0!</v>
      </c>
      <c r="BN143" s="67"/>
      <c r="BO143" s="67"/>
      <c r="BP143" s="67" t="s">
        <v>123</v>
      </c>
      <c r="BQ143" s="67"/>
      <c r="BR143" s="68" t="e">
        <f t="shared" si="93"/>
        <v>#DIV/0!</v>
      </c>
      <c r="BS143" s="68" t="e">
        <f t="shared" si="94"/>
        <v>#DIV/0!</v>
      </c>
      <c r="BT143" s="67"/>
      <c r="BU143" s="67"/>
      <c r="BV143" s="67" t="s">
        <v>124</v>
      </c>
      <c r="BW143" s="67"/>
      <c r="BX143" s="68" t="e">
        <f t="shared" si="95"/>
        <v>#DIV/0!</v>
      </c>
      <c r="BY143" s="68" t="e">
        <f t="shared" si="96"/>
        <v>#DIV/0!</v>
      </c>
      <c r="BZ143" s="67"/>
      <c r="CA143" s="67"/>
      <c r="CB143" s="67" t="s">
        <v>125</v>
      </c>
      <c r="CC143" s="67"/>
      <c r="CD143" s="68" t="e">
        <f t="shared" si="97"/>
        <v>#DIV/0!</v>
      </c>
      <c r="CE143" s="68" t="e">
        <f t="shared" si="98"/>
        <v>#DIV/0!</v>
      </c>
      <c r="CF143" s="67"/>
      <c r="CG143" s="67"/>
      <c r="CH143" s="67" t="s">
        <v>126</v>
      </c>
      <c r="CI143" s="67"/>
      <c r="CJ143" s="68" t="e">
        <f t="shared" si="99"/>
        <v>#DIV/0!</v>
      </c>
      <c r="CK143" s="68" t="e">
        <f t="shared" si="100"/>
        <v>#DIV/0!</v>
      </c>
      <c r="CL143" s="67"/>
      <c r="CM143" s="67"/>
      <c r="CN143" s="58">
        <f t="shared" si="101"/>
        <v>0</v>
      </c>
      <c r="CO143" s="58">
        <f t="shared" si="102"/>
        <v>0</v>
      </c>
      <c r="CP143" s="58">
        <f t="shared" si="103"/>
        <v>0</v>
      </c>
      <c r="CQ143" s="58">
        <f t="shared" si="104"/>
        <v>0</v>
      </c>
      <c r="CR143" s="58">
        <f t="shared" si="105"/>
        <v>0</v>
      </c>
      <c r="CS143" s="58">
        <f t="shared" si="106"/>
        <v>0</v>
      </c>
      <c r="CT143" s="58">
        <f t="shared" si="107"/>
        <v>0</v>
      </c>
      <c r="CU143" s="58">
        <f t="shared" si="108"/>
        <v>0</v>
      </c>
      <c r="CV143" s="58">
        <f t="shared" si="109"/>
        <v>0</v>
      </c>
      <c r="CW143" s="58">
        <f t="shared" si="110"/>
        <v>0</v>
      </c>
      <c r="CX143" s="58">
        <f t="shared" si="111"/>
        <v>0</v>
      </c>
      <c r="CY143" s="58">
        <f t="shared" si="112"/>
        <v>0</v>
      </c>
      <c r="CZ143" s="58">
        <f t="shared" si="113"/>
        <v>0</v>
      </c>
    </row>
    <row r="144" spans="1:104" ht="52" x14ac:dyDescent="0.35">
      <c r="A144" s="137" t="s">
        <v>591</v>
      </c>
      <c r="B144" s="277" t="s">
        <v>148</v>
      </c>
      <c r="C144" s="20" t="s">
        <v>811</v>
      </c>
      <c r="D144" s="22" t="s">
        <v>600</v>
      </c>
      <c r="E144" s="22" t="s">
        <v>601</v>
      </c>
      <c r="F144" s="22" t="s">
        <v>602</v>
      </c>
      <c r="G144" s="20">
        <f t="shared" si="76"/>
        <v>6</v>
      </c>
      <c r="H144" s="20"/>
      <c r="I144" s="20"/>
      <c r="J144" s="20"/>
      <c r="K144" s="20"/>
      <c r="L144" s="20"/>
      <c r="M144" s="20">
        <v>1</v>
      </c>
      <c r="N144" s="20">
        <v>1</v>
      </c>
      <c r="O144" s="20">
        <v>1</v>
      </c>
      <c r="P144" s="20">
        <v>1</v>
      </c>
      <c r="Q144" s="20">
        <v>1</v>
      </c>
      <c r="R144" s="20">
        <v>1</v>
      </c>
      <c r="S144" s="20"/>
      <c r="T144" s="67" t="s">
        <v>115</v>
      </c>
      <c r="U144" s="67"/>
      <c r="V144" s="68" t="e">
        <f t="shared" si="77"/>
        <v>#DIV/0!</v>
      </c>
      <c r="W144" s="68">
        <f t="shared" si="78"/>
        <v>0</v>
      </c>
      <c r="X144" s="67"/>
      <c r="Y144" s="67"/>
      <c r="Z144" s="67" t="s">
        <v>116</v>
      </c>
      <c r="AA144" s="67"/>
      <c r="AB144" s="68" t="e">
        <f t="shared" si="79"/>
        <v>#DIV/0!</v>
      </c>
      <c r="AC144" s="68">
        <f t="shared" si="80"/>
        <v>0</v>
      </c>
      <c r="AD144" s="67"/>
      <c r="AE144" s="67"/>
      <c r="AF144" s="67" t="s">
        <v>117</v>
      </c>
      <c r="AG144" s="67"/>
      <c r="AH144" s="68" t="e">
        <f t="shared" si="81"/>
        <v>#DIV/0!</v>
      </c>
      <c r="AI144" s="68">
        <f t="shared" si="82"/>
        <v>0</v>
      </c>
      <c r="AJ144" s="67"/>
      <c r="AK144" s="67"/>
      <c r="AL144" s="67" t="s">
        <v>118</v>
      </c>
      <c r="AM144" s="67"/>
      <c r="AN144" s="68" t="e">
        <f t="shared" si="83"/>
        <v>#DIV/0!</v>
      </c>
      <c r="AO144" s="68">
        <f t="shared" si="84"/>
        <v>0</v>
      </c>
      <c r="AP144" s="67"/>
      <c r="AQ144" s="67"/>
      <c r="AR144" s="67" t="s">
        <v>119</v>
      </c>
      <c r="AS144" s="67"/>
      <c r="AT144" s="68" t="e">
        <f t="shared" si="85"/>
        <v>#DIV/0!</v>
      </c>
      <c r="AU144" s="68">
        <f t="shared" si="86"/>
        <v>0</v>
      </c>
      <c r="AV144" s="67"/>
      <c r="AW144" s="67"/>
      <c r="AX144" s="67" t="s">
        <v>120</v>
      </c>
      <c r="AY144" s="67"/>
      <c r="AZ144" s="68">
        <f t="shared" si="87"/>
        <v>0</v>
      </c>
      <c r="BA144" s="68">
        <f t="shared" si="88"/>
        <v>0</v>
      </c>
      <c r="BB144" s="67"/>
      <c r="BC144" s="67"/>
      <c r="BD144" s="67" t="s">
        <v>121</v>
      </c>
      <c r="BE144" s="67"/>
      <c r="BF144" s="68">
        <f t="shared" si="89"/>
        <v>0</v>
      </c>
      <c r="BG144" s="68">
        <f t="shared" si="90"/>
        <v>0</v>
      </c>
      <c r="BH144" s="67"/>
      <c r="BI144" s="67"/>
      <c r="BJ144" s="67" t="s">
        <v>122</v>
      </c>
      <c r="BK144" s="67"/>
      <c r="BL144" s="68">
        <f t="shared" si="91"/>
        <v>0</v>
      </c>
      <c r="BM144" s="68">
        <f t="shared" si="92"/>
        <v>0</v>
      </c>
      <c r="BN144" s="67"/>
      <c r="BO144" s="67"/>
      <c r="BP144" s="67" t="s">
        <v>123</v>
      </c>
      <c r="BQ144" s="67"/>
      <c r="BR144" s="68">
        <f t="shared" si="93"/>
        <v>0</v>
      </c>
      <c r="BS144" s="68">
        <f t="shared" si="94"/>
        <v>0</v>
      </c>
      <c r="BT144" s="67"/>
      <c r="BU144" s="67"/>
      <c r="BV144" s="67" t="s">
        <v>124</v>
      </c>
      <c r="BW144" s="67"/>
      <c r="BX144" s="68">
        <f t="shared" si="95"/>
        <v>0</v>
      </c>
      <c r="BY144" s="68">
        <f t="shared" si="96"/>
        <v>0</v>
      </c>
      <c r="BZ144" s="67"/>
      <c r="CA144" s="67"/>
      <c r="CB144" s="67" t="s">
        <v>125</v>
      </c>
      <c r="CC144" s="67"/>
      <c r="CD144" s="68">
        <f t="shared" si="97"/>
        <v>0</v>
      </c>
      <c r="CE144" s="68">
        <f t="shared" si="98"/>
        <v>0</v>
      </c>
      <c r="CF144" s="67"/>
      <c r="CG144" s="67"/>
      <c r="CH144" s="67" t="s">
        <v>126</v>
      </c>
      <c r="CI144" s="67"/>
      <c r="CJ144" s="68" t="e">
        <f t="shared" si="99"/>
        <v>#DIV/0!</v>
      </c>
      <c r="CK144" s="68">
        <f t="shared" si="100"/>
        <v>0</v>
      </c>
      <c r="CL144" s="67"/>
      <c r="CM144" s="67"/>
      <c r="CN144" s="58">
        <f t="shared" si="101"/>
        <v>0</v>
      </c>
      <c r="CO144" s="58">
        <f t="shared" si="102"/>
        <v>0</v>
      </c>
      <c r="CP144" s="58">
        <f t="shared" si="103"/>
        <v>0</v>
      </c>
      <c r="CQ144" s="58">
        <f t="shared" si="104"/>
        <v>0</v>
      </c>
      <c r="CR144" s="58">
        <f t="shared" si="105"/>
        <v>0</v>
      </c>
      <c r="CS144" s="58">
        <f t="shared" si="106"/>
        <v>0</v>
      </c>
      <c r="CT144" s="58">
        <f t="shared" si="107"/>
        <v>0</v>
      </c>
      <c r="CU144" s="58">
        <f t="shared" si="108"/>
        <v>0</v>
      </c>
      <c r="CV144" s="58">
        <f t="shared" si="109"/>
        <v>0</v>
      </c>
      <c r="CW144" s="58">
        <f t="shared" si="110"/>
        <v>0</v>
      </c>
      <c r="CX144" s="58">
        <f t="shared" si="111"/>
        <v>0</v>
      </c>
      <c r="CY144" s="58">
        <f t="shared" si="112"/>
        <v>0</v>
      </c>
      <c r="CZ144" s="58">
        <f t="shared" si="113"/>
        <v>0</v>
      </c>
    </row>
    <row r="145" spans="1:104" ht="26" x14ac:dyDescent="0.35">
      <c r="A145" s="137" t="s">
        <v>591</v>
      </c>
      <c r="B145" s="278"/>
      <c r="C145" s="20" t="s">
        <v>812</v>
      </c>
      <c r="D145" s="22"/>
      <c r="E145" s="22"/>
      <c r="F145" s="22"/>
      <c r="G145" s="20">
        <f t="shared" si="76"/>
        <v>0</v>
      </c>
      <c r="H145" s="20"/>
      <c r="I145" s="20"/>
      <c r="J145" s="20"/>
      <c r="K145" s="20"/>
      <c r="L145" s="20"/>
      <c r="M145" s="20"/>
      <c r="N145" s="20"/>
      <c r="O145" s="20"/>
      <c r="P145" s="20"/>
      <c r="Q145" s="20"/>
      <c r="R145" s="20"/>
      <c r="S145" s="20"/>
      <c r="T145" s="67" t="s">
        <v>115</v>
      </c>
      <c r="U145" s="67"/>
      <c r="V145" s="68" t="e">
        <f t="shared" si="77"/>
        <v>#DIV/0!</v>
      </c>
      <c r="W145" s="68" t="e">
        <f t="shared" si="78"/>
        <v>#DIV/0!</v>
      </c>
      <c r="X145" s="67"/>
      <c r="Y145" s="67"/>
      <c r="Z145" s="67" t="s">
        <v>116</v>
      </c>
      <c r="AA145" s="67"/>
      <c r="AB145" s="68" t="e">
        <f t="shared" si="79"/>
        <v>#DIV/0!</v>
      </c>
      <c r="AC145" s="68" t="e">
        <f t="shared" si="80"/>
        <v>#DIV/0!</v>
      </c>
      <c r="AD145" s="67"/>
      <c r="AE145" s="67"/>
      <c r="AF145" s="67" t="s">
        <v>117</v>
      </c>
      <c r="AG145" s="67"/>
      <c r="AH145" s="68" t="e">
        <f t="shared" si="81"/>
        <v>#DIV/0!</v>
      </c>
      <c r="AI145" s="68" t="e">
        <f t="shared" si="82"/>
        <v>#DIV/0!</v>
      </c>
      <c r="AJ145" s="67"/>
      <c r="AK145" s="67"/>
      <c r="AL145" s="67" t="s">
        <v>118</v>
      </c>
      <c r="AM145" s="67"/>
      <c r="AN145" s="68" t="e">
        <f t="shared" si="83"/>
        <v>#DIV/0!</v>
      </c>
      <c r="AO145" s="68" t="e">
        <f t="shared" si="84"/>
        <v>#DIV/0!</v>
      </c>
      <c r="AP145" s="67"/>
      <c r="AQ145" s="67"/>
      <c r="AR145" s="67" t="s">
        <v>119</v>
      </c>
      <c r="AS145" s="67"/>
      <c r="AT145" s="68" t="e">
        <f t="shared" si="85"/>
        <v>#DIV/0!</v>
      </c>
      <c r="AU145" s="68" t="e">
        <f t="shared" si="86"/>
        <v>#DIV/0!</v>
      </c>
      <c r="AV145" s="67"/>
      <c r="AW145" s="67"/>
      <c r="AX145" s="67" t="s">
        <v>120</v>
      </c>
      <c r="AY145" s="67"/>
      <c r="AZ145" s="68" t="e">
        <f t="shared" si="87"/>
        <v>#DIV/0!</v>
      </c>
      <c r="BA145" s="68" t="e">
        <f t="shared" si="88"/>
        <v>#DIV/0!</v>
      </c>
      <c r="BB145" s="67"/>
      <c r="BC145" s="67"/>
      <c r="BD145" s="67" t="s">
        <v>121</v>
      </c>
      <c r="BE145" s="67"/>
      <c r="BF145" s="68" t="e">
        <f t="shared" si="89"/>
        <v>#DIV/0!</v>
      </c>
      <c r="BG145" s="68" t="e">
        <f t="shared" si="90"/>
        <v>#DIV/0!</v>
      </c>
      <c r="BH145" s="67"/>
      <c r="BI145" s="67"/>
      <c r="BJ145" s="67" t="s">
        <v>122</v>
      </c>
      <c r="BK145" s="67"/>
      <c r="BL145" s="68" t="e">
        <f t="shared" si="91"/>
        <v>#DIV/0!</v>
      </c>
      <c r="BM145" s="68" t="e">
        <f t="shared" si="92"/>
        <v>#DIV/0!</v>
      </c>
      <c r="BN145" s="67"/>
      <c r="BO145" s="67"/>
      <c r="BP145" s="67" t="s">
        <v>123</v>
      </c>
      <c r="BQ145" s="67"/>
      <c r="BR145" s="68" t="e">
        <f t="shared" si="93"/>
        <v>#DIV/0!</v>
      </c>
      <c r="BS145" s="68" t="e">
        <f t="shared" si="94"/>
        <v>#DIV/0!</v>
      </c>
      <c r="BT145" s="67"/>
      <c r="BU145" s="67"/>
      <c r="BV145" s="67" t="s">
        <v>124</v>
      </c>
      <c r="BW145" s="67"/>
      <c r="BX145" s="68" t="e">
        <f t="shared" si="95"/>
        <v>#DIV/0!</v>
      </c>
      <c r="BY145" s="68" t="e">
        <f t="shared" si="96"/>
        <v>#DIV/0!</v>
      </c>
      <c r="BZ145" s="67"/>
      <c r="CA145" s="67"/>
      <c r="CB145" s="67" t="s">
        <v>125</v>
      </c>
      <c r="CC145" s="67"/>
      <c r="CD145" s="68" t="e">
        <f t="shared" si="97"/>
        <v>#DIV/0!</v>
      </c>
      <c r="CE145" s="68" t="e">
        <f t="shared" si="98"/>
        <v>#DIV/0!</v>
      </c>
      <c r="CF145" s="67"/>
      <c r="CG145" s="67"/>
      <c r="CH145" s="67" t="s">
        <v>126</v>
      </c>
      <c r="CI145" s="67"/>
      <c r="CJ145" s="68" t="e">
        <f t="shared" si="99"/>
        <v>#DIV/0!</v>
      </c>
      <c r="CK145" s="68" t="e">
        <f t="shared" si="100"/>
        <v>#DIV/0!</v>
      </c>
      <c r="CL145" s="67"/>
      <c r="CM145" s="67"/>
      <c r="CN145" s="58">
        <f t="shared" si="101"/>
        <v>0</v>
      </c>
      <c r="CO145" s="58">
        <f t="shared" si="102"/>
        <v>0</v>
      </c>
      <c r="CP145" s="58">
        <f t="shared" si="103"/>
        <v>0</v>
      </c>
      <c r="CQ145" s="58">
        <f t="shared" si="104"/>
        <v>0</v>
      </c>
      <c r="CR145" s="58">
        <f t="shared" si="105"/>
        <v>0</v>
      </c>
      <c r="CS145" s="58">
        <f t="shared" si="106"/>
        <v>0</v>
      </c>
      <c r="CT145" s="58">
        <f t="shared" si="107"/>
        <v>0</v>
      </c>
      <c r="CU145" s="58">
        <f t="shared" si="108"/>
        <v>0</v>
      </c>
      <c r="CV145" s="58">
        <f t="shared" si="109"/>
        <v>0</v>
      </c>
      <c r="CW145" s="58">
        <f t="shared" si="110"/>
        <v>0</v>
      </c>
      <c r="CX145" s="58">
        <f t="shared" si="111"/>
        <v>0</v>
      </c>
      <c r="CY145" s="58">
        <f t="shared" si="112"/>
        <v>0</v>
      </c>
      <c r="CZ145" s="58">
        <f t="shared" si="113"/>
        <v>0</v>
      </c>
    </row>
    <row r="146" spans="1:104" ht="26" x14ac:dyDescent="0.35">
      <c r="A146" s="137" t="s">
        <v>591</v>
      </c>
      <c r="B146" s="278"/>
      <c r="C146" s="20" t="s">
        <v>813</v>
      </c>
      <c r="D146" s="22"/>
      <c r="E146" s="22"/>
      <c r="F146" s="22"/>
      <c r="G146" s="20">
        <f t="shared" si="76"/>
        <v>0</v>
      </c>
      <c r="H146" s="20"/>
      <c r="I146" s="20"/>
      <c r="J146" s="20"/>
      <c r="K146" s="20"/>
      <c r="L146" s="20"/>
      <c r="M146" s="20"/>
      <c r="N146" s="20"/>
      <c r="O146" s="20"/>
      <c r="P146" s="20"/>
      <c r="Q146" s="20"/>
      <c r="R146" s="20"/>
      <c r="S146" s="20"/>
      <c r="T146" s="67" t="s">
        <v>115</v>
      </c>
      <c r="U146" s="67"/>
      <c r="V146" s="68" t="e">
        <f t="shared" si="77"/>
        <v>#DIV/0!</v>
      </c>
      <c r="W146" s="68" t="e">
        <f t="shared" si="78"/>
        <v>#DIV/0!</v>
      </c>
      <c r="X146" s="67"/>
      <c r="Y146" s="67"/>
      <c r="Z146" s="67" t="s">
        <v>116</v>
      </c>
      <c r="AA146" s="67"/>
      <c r="AB146" s="68" t="e">
        <f t="shared" si="79"/>
        <v>#DIV/0!</v>
      </c>
      <c r="AC146" s="68" t="e">
        <f t="shared" si="80"/>
        <v>#DIV/0!</v>
      </c>
      <c r="AD146" s="67"/>
      <c r="AE146" s="67"/>
      <c r="AF146" s="67" t="s">
        <v>117</v>
      </c>
      <c r="AG146" s="67"/>
      <c r="AH146" s="68" t="e">
        <f t="shared" si="81"/>
        <v>#DIV/0!</v>
      </c>
      <c r="AI146" s="68" t="e">
        <f t="shared" si="82"/>
        <v>#DIV/0!</v>
      </c>
      <c r="AJ146" s="67"/>
      <c r="AK146" s="67"/>
      <c r="AL146" s="67" t="s">
        <v>118</v>
      </c>
      <c r="AM146" s="67"/>
      <c r="AN146" s="68" t="e">
        <f t="shared" si="83"/>
        <v>#DIV/0!</v>
      </c>
      <c r="AO146" s="68" t="e">
        <f t="shared" si="84"/>
        <v>#DIV/0!</v>
      </c>
      <c r="AP146" s="67"/>
      <c r="AQ146" s="67"/>
      <c r="AR146" s="67" t="s">
        <v>119</v>
      </c>
      <c r="AS146" s="67"/>
      <c r="AT146" s="68" t="e">
        <f t="shared" si="85"/>
        <v>#DIV/0!</v>
      </c>
      <c r="AU146" s="68" t="e">
        <f t="shared" si="86"/>
        <v>#DIV/0!</v>
      </c>
      <c r="AV146" s="67"/>
      <c r="AW146" s="67"/>
      <c r="AX146" s="67" t="s">
        <v>120</v>
      </c>
      <c r="AY146" s="67"/>
      <c r="AZ146" s="68" t="e">
        <f t="shared" si="87"/>
        <v>#DIV/0!</v>
      </c>
      <c r="BA146" s="68" t="e">
        <f t="shared" si="88"/>
        <v>#DIV/0!</v>
      </c>
      <c r="BB146" s="67"/>
      <c r="BC146" s="67"/>
      <c r="BD146" s="67" t="s">
        <v>121</v>
      </c>
      <c r="BE146" s="67"/>
      <c r="BF146" s="68" t="e">
        <f t="shared" si="89"/>
        <v>#DIV/0!</v>
      </c>
      <c r="BG146" s="68" t="e">
        <f t="shared" si="90"/>
        <v>#DIV/0!</v>
      </c>
      <c r="BH146" s="67"/>
      <c r="BI146" s="67"/>
      <c r="BJ146" s="67" t="s">
        <v>122</v>
      </c>
      <c r="BK146" s="67"/>
      <c r="BL146" s="68" t="e">
        <f t="shared" si="91"/>
        <v>#DIV/0!</v>
      </c>
      <c r="BM146" s="68" t="e">
        <f t="shared" si="92"/>
        <v>#DIV/0!</v>
      </c>
      <c r="BN146" s="67"/>
      <c r="BO146" s="67"/>
      <c r="BP146" s="67" t="s">
        <v>123</v>
      </c>
      <c r="BQ146" s="67"/>
      <c r="BR146" s="68" t="e">
        <f t="shared" si="93"/>
        <v>#DIV/0!</v>
      </c>
      <c r="BS146" s="68" t="e">
        <f t="shared" si="94"/>
        <v>#DIV/0!</v>
      </c>
      <c r="BT146" s="67"/>
      <c r="BU146" s="67"/>
      <c r="BV146" s="67" t="s">
        <v>124</v>
      </c>
      <c r="BW146" s="67"/>
      <c r="BX146" s="68" t="e">
        <f t="shared" si="95"/>
        <v>#DIV/0!</v>
      </c>
      <c r="BY146" s="68" t="e">
        <f t="shared" si="96"/>
        <v>#DIV/0!</v>
      </c>
      <c r="BZ146" s="67"/>
      <c r="CA146" s="67"/>
      <c r="CB146" s="67" t="s">
        <v>125</v>
      </c>
      <c r="CC146" s="67"/>
      <c r="CD146" s="68" t="e">
        <f t="shared" si="97"/>
        <v>#DIV/0!</v>
      </c>
      <c r="CE146" s="68" t="e">
        <f t="shared" si="98"/>
        <v>#DIV/0!</v>
      </c>
      <c r="CF146" s="67"/>
      <c r="CG146" s="67"/>
      <c r="CH146" s="67" t="s">
        <v>126</v>
      </c>
      <c r="CI146" s="67"/>
      <c r="CJ146" s="68" t="e">
        <f t="shared" si="99"/>
        <v>#DIV/0!</v>
      </c>
      <c r="CK146" s="68" t="e">
        <f t="shared" si="100"/>
        <v>#DIV/0!</v>
      </c>
      <c r="CL146" s="67"/>
      <c r="CM146" s="67"/>
      <c r="CN146" s="58">
        <f t="shared" si="101"/>
        <v>0</v>
      </c>
      <c r="CO146" s="58">
        <f t="shared" si="102"/>
        <v>0</v>
      </c>
      <c r="CP146" s="58">
        <f t="shared" si="103"/>
        <v>0</v>
      </c>
      <c r="CQ146" s="58">
        <f t="shared" si="104"/>
        <v>0</v>
      </c>
      <c r="CR146" s="58">
        <f t="shared" si="105"/>
        <v>0</v>
      </c>
      <c r="CS146" s="58">
        <f t="shared" si="106"/>
        <v>0</v>
      </c>
      <c r="CT146" s="58">
        <f t="shared" si="107"/>
        <v>0</v>
      </c>
      <c r="CU146" s="58">
        <f t="shared" si="108"/>
        <v>0</v>
      </c>
      <c r="CV146" s="58">
        <f t="shared" si="109"/>
        <v>0</v>
      </c>
      <c r="CW146" s="58">
        <f t="shared" si="110"/>
        <v>0</v>
      </c>
      <c r="CX146" s="58">
        <f t="shared" si="111"/>
        <v>0</v>
      </c>
      <c r="CY146" s="58">
        <f t="shared" si="112"/>
        <v>0</v>
      </c>
      <c r="CZ146" s="58">
        <f t="shared" si="113"/>
        <v>0</v>
      </c>
    </row>
    <row r="147" spans="1:104" ht="26" x14ac:dyDescent="0.35">
      <c r="A147" s="137" t="s">
        <v>591</v>
      </c>
      <c r="B147" s="279"/>
      <c r="C147" s="20" t="s">
        <v>814</v>
      </c>
      <c r="D147" s="22"/>
      <c r="E147" s="22"/>
      <c r="F147" s="22"/>
      <c r="G147" s="20">
        <f t="shared" si="76"/>
        <v>0</v>
      </c>
      <c r="H147" s="20"/>
      <c r="I147" s="20"/>
      <c r="J147" s="20"/>
      <c r="K147" s="20"/>
      <c r="L147" s="20"/>
      <c r="M147" s="20"/>
      <c r="N147" s="20"/>
      <c r="O147" s="20"/>
      <c r="P147" s="20"/>
      <c r="Q147" s="20"/>
      <c r="R147" s="20"/>
      <c r="S147" s="20"/>
      <c r="T147" s="67" t="s">
        <v>115</v>
      </c>
      <c r="U147" s="67"/>
      <c r="V147" s="68" t="e">
        <f t="shared" si="77"/>
        <v>#DIV/0!</v>
      </c>
      <c r="W147" s="68" t="e">
        <f t="shared" si="78"/>
        <v>#DIV/0!</v>
      </c>
      <c r="X147" s="67"/>
      <c r="Y147" s="67"/>
      <c r="Z147" s="67" t="s">
        <v>116</v>
      </c>
      <c r="AA147" s="67"/>
      <c r="AB147" s="68" t="e">
        <f t="shared" si="79"/>
        <v>#DIV/0!</v>
      </c>
      <c r="AC147" s="68" t="e">
        <f t="shared" si="80"/>
        <v>#DIV/0!</v>
      </c>
      <c r="AD147" s="67"/>
      <c r="AE147" s="67"/>
      <c r="AF147" s="67" t="s">
        <v>117</v>
      </c>
      <c r="AG147" s="67"/>
      <c r="AH147" s="68" t="e">
        <f t="shared" si="81"/>
        <v>#DIV/0!</v>
      </c>
      <c r="AI147" s="68" t="e">
        <f t="shared" si="82"/>
        <v>#DIV/0!</v>
      </c>
      <c r="AJ147" s="67"/>
      <c r="AK147" s="67"/>
      <c r="AL147" s="67" t="s">
        <v>118</v>
      </c>
      <c r="AM147" s="67"/>
      <c r="AN147" s="68" t="e">
        <f t="shared" si="83"/>
        <v>#DIV/0!</v>
      </c>
      <c r="AO147" s="68" t="e">
        <f t="shared" si="84"/>
        <v>#DIV/0!</v>
      </c>
      <c r="AP147" s="67"/>
      <c r="AQ147" s="67"/>
      <c r="AR147" s="67" t="s">
        <v>119</v>
      </c>
      <c r="AS147" s="67"/>
      <c r="AT147" s="68" t="e">
        <f t="shared" si="85"/>
        <v>#DIV/0!</v>
      </c>
      <c r="AU147" s="68" t="e">
        <f t="shared" si="86"/>
        <v>#DIV/0!</v>
      </c>
      <c r="AV147" s="67"/>
      <c r="AW147" s="67"/>
      <c r="AX147" s="67" t="s">
        <v>120</v>
      </c>
      <c r="AY147" s="67"/>
      <c r="AZ147" s="68" t="e">
        <f t="shared" si="87"/>
        <v>#DIV/0!</v>
      </c>
      <c r="BA147" s="68" t="e">
        <f t="shared" si="88"/>
        <v>#DIV/0!</v>
      </c>
      <c r="BB147" s="67"/>
      <c r="BC147" s="67"/>
      <c r="BD147" s="67" t="s">
        <v>121</v>
      </c>
      <c r="BE147" s="67"/>
      <c r="BF147" s="68" t="e">
        <f t="shared" si="89"/>
        <v>#DIV/0!</v>
      </c>
      <c r="BG147" s="68" t="e">
        <f t="shared" si="90"/>
        <v>#DIV/0!</v>
      </c>
      <c r="BH147" s="67"/>
      <c r="BI147" s="67"/>
      <c r="BJ147" s="67" t="s">
        <v>122</v>
      </c>
      <c r="BK147" s="67"/>
      <c r="BL147" s="68" t="e">
        <f t="shared" si="91"/>
        <v>#DIV/0!</v>
      </c>
      <c r="BM147" s="68" t="e">
        <f t="shared" si="92"/>
        <v>#DIV/0!</v>
      </c>
      <c r="BN147" s="67"/>
      <c r="BO147" s="67"/>
      <c r="BP147" s="67" t="s">
        <v>123</v>
      </c>
      <c r="BQ147" s="67"/>
      <c r="BR147" s="68" t="e">
        <f t="shared" si="93"/>
        <v>#DIV/0!</v>
      </c>
      <c r="BS147" s="68" t="e">
        <f t="shared" si="94"/>
        <v>#DIV/0!</v>
      </c>
      <c r="BT147" s="67"/>
      <c r="BU147" s="67"/>
      <c r="BV147" s="67" t="s">
        <v>124</v>
      </c>
      <c r="BW147" s="67"/>
      <c r="BX147" s="68" t="e">
        <f t="shared" si="95"/>
        <v>#DIV/0!</v>
      </c>
      <c r="BY147" s="68" t="e">
        <f t="shared" si="96"/>
        <v>#DIV/0!</v>
      </c>
      <c r="BZ147" s="67"/>
      <c r="CA147" s="67"/>
      <c r="CB147" s="67" t="s">
        <v>125</v>
      </c>
      <c r="CC147" s="67"/>
      <c r="CD147" s="68" t="e">
        <f t="shared" si="97"/>
        <v>#DIV/0!</v>
      </c>
      <c r="CE147" s="68" t="e">
        <f t="shared" si="98"/>
        <v>#DIV/0!</v>
      </c>
      <c r="CF147" s="67"/>
      <c r="CG147" s="67"/>
      <c r="CH147" s="67" t="s">
        <v>126</v>
      </c>
      <c r="CI147" s="67"/>
      <c r="CJ147" s="68" t="e">
        <f t="shared" si="99"/>
        <v>#DIV/0!</v>
      </c>
      <c r="CK147" s="68" t="e">
        <f t="shared" si="100"/>
        <v>#DIV/0!</v>
      </c>
      <c r="CL147" s="67"/>
      <c r="CM147" s="67"/>
      <c r="CN147" s="58">
        <f t="shared" si="101"/>
        <v>0</v>
      </c>
      <c r="CO147" s="58">
        <f t="shared" si="102"/>
        <v>0</v>
      </c>
      <c r="CP147" s="58">
        <f t="shared" si="103"/>
        <v>0</v>
      </c>
      <c r="CQ147" s="58">
        <f t="shared" si="104"/>
        <v>0</v>
      </c>
      <c r="CR147" s="58">
        <f t="shared" si="105"/>
        <v>0</v>
      </c>
      <c r="CS147" s="58">
        <f t="shared" si="106"/>
        <v>0</v>
      </c>
      <c r="CT147" s="58">
        <f t="shared" si="107"/>
        <v>0</v>
      </c>
      <c r="CU147" s="58">
        <f t="shared" si="108"/>
        <v>0</v>
      </c>
      <c r="CV147" s="58">
        <f t="shared" si="109"/>
        <v>0</v>
      </c>
      <c r="CW147" s="58">
        <f t="shared" si="110"/>
        <v>0</v>
      </c>
      <c r="CX147" s="58">
        <f t="shared" si="111"/>
        <v>0</v>
      </c>
      <c r="CY147" s="58">
        <f t="shared" si="112"/>
        <v>0</v>
      </c>
      <c r="CZ147" s="58">
        <f t="shared" si="113"/>
        <v>0</v>
      </c>
    </row>
    <row r="148" spans="1:104" ht="52" x14ac:dyDescent="0.35">
      <c r="A148" s="137" t="s">
        <v>591</v>
      </c>
      <c r="B148" s="277" t="s">
        <v>148</v>
      </c>
      <c r="C148" s="20" t="s">
        <v>815</v>
      </c>
      <c r="D148" s="22" t="s">
        <v>600</v>
      </c>
      <c r="E148" s="22" t="s">
        <v>603</v>
      </c>
      <c r="F148" s="22" t="s">
        <v>594</v>
      </c>
      <c r="G148" s="20">
        <f t="shared" si="76"/>
        <v>1</v>
      </c>
      <c r="H148" s="20"/>
      <c r="I148" s="20"/>
      <c r="J148" s="20"/>
      <c r="K148" s="20"/>
      <c r="L148" s="20"/>
      <c r="M148" s="20">
        <v>1</v>
      </c>
      <c r="N148" s="20"/>
      <c r="O148" s="20"/>
      <c r="P148" s="20"/>
      <c r="Q148" s="20"/>
      <c r="R148" s="20"/>
      <c r="S148" s="20"/>
      <c r="T148" s="67" t="s">
        <v>115</v>
      </c>
      <c r="U148" s="67"/>
      <c r="V148" s="68" t="e">
        <f t="shared" si="77"/>
        <v>#DIV/0!</v>
      </c>
      <c r="W148" s="68">
        <f t="shared" si="78"/>
        <v>0</v>
      </c>
      <c r="X148" s="67"/>
      <c r="Y148" s="67"/>
      <c r="Z148" s="67" t="s">
        <v>116</v>
      </c>
      <c r="AA148" s="67"/>
      <c r="AB148" s="68" t="e">
        <f t="shared" si="79"/>
        <v>#DIV/0!</v>
      </c>
      <c r="AC148" s="68">
        <f t="shared" si="80"/>
        <v>0</v>
      </c>
      <c r="AD148" s="67"/>
      <c r="AE148" s="67"/>
      <c r="AF148" s="67" t="s">
        <v>117</v>
      </c>
      <c r="AG148" s="67"/>
      <c r="AH148" s="68" t="e">
        <f t="shared" si="81"/>
        <v>#DIV/0!</v>
      </c>
      <c r="AI148" s="68">
        <f t="shared" si="82"/>
        <v>0</v>
      </c>
      <c r="AJ148" s="67"/>
      <c r="AK148" s="67"/>
      <c r="AL148" s="67" t="s">
        <v>118</v>
      </c>
      <c r="AM148" s="67"/>
      <c r="AN148" s="68" t="e">
        <f t="shared" si="83"/>
        <v>#DIV/0!</v>
      </c>
      <c r="AO148" s="68">
        <f t="shared" si="84"/>
        <v>0</v>
      </c>
      <c r="AP148" s="67"/>
      <c r="AQ148" s="67"/>
      <c r="AR148" s="67" t="s">
        <v>119</v>
      </c>
      <c r="AS148" s="67"/>
      <c r="AT148" s="68" t="e">
        <f t="shared" si="85"/>
        <v>#DIV/0!</v>
      </c>
      <c r="AU148" s="68">
        <f t="shared" si="86"/>
        <v>0</v>
      </c>
      <c r="AV148" s="67"/>
      <c r="AW148" s="67"/>
      <c r="AX148" s="67" t="s">
        <v>120</v>
      </c>
      <c r="AY148" s="67"/>
      <c r="AZ148" s="68">
        <f t="shared" si="87"/>
        <v>0</v>
      </c>
      <c r="BA148" s="68">
        <f t="shared" si="88"/>
        <v>0</v>
      </c>
      <c r="BB148" s="67"/>
      <c r="BC148" s="67"/>
      <c r="BD148" s="67" t="s">
        <v>121</v>
      </c>
      <c r="BE148" s="67"/>
      <c r="BF148" s="68" t="e">
        <f t="shared" si="89"/>
        <v>#DIV/0!</v>
      </c>
      <c r="BG148" s="68">
        <f t="shared" si="90"/>
        <v>0</v>
      </c>
      <c r="BH148" s="67"/>
      <c r="BI148" s="67"/>
      <c r="BJ148" s="67" t="s">
        <v>122</v>
      </c>
      <c r="BK148" s="67"/>
      <c r="BL148" s="68" t="e">
        <f t="shared" si="91"/>
        <v>#DIV/0!</v>
      </c>
      <c r="BM148" s="68">
        <f t="shared" si="92"/>
        <v>0</v>
      </c>
      <c r="BN148" s="67"/>
      <c r="BO148" s="67"/>
      <c r="BP148" s="67" t="s">
        <v>123</v>
      </c>
      <c r="BQ148" s="67"/>
      <c r="BR148" s="68" t="e">
        <f t="shared" si="93"/>
        <v>#DIV/0!</v>
      </c>
      <c r="BS148" s="68">
        <f t="shared" si="94"/>
        <v>0</v>
      </c>
      <c r="BT148" s="67"/>
      <c r="BU148" s="67"/>
      <c r="BV148" s="67" t="s">
        <v>124</v>
      </c>
      <c r="BW148" s="67"/>
      <c r="BX148" s="68" t="e">
        <f t="shared" si="95"/>
        <v>#DIV/0!</v>
      </c>
      <c r="BY148" s="68">
        <f t="shared" si="96"/>
        <v>0</v>
      </c>
      <c r="BZ148" s="67"/>
      <c r="CA148" s="67"/>
      <c r="CB148" s="67" t="s">
        <v>125</v>
      </c>
      <c r="CC148" s="67"/>
      <c r="CD148" s="68" t="e">
        <f t="shared" si="97"/>
        <v>#DIV/0!</v>
      </c>
      <c r="CE148" s="68">
        <f t="shared" si="98"/>
        <v>0</v>
      </c>
      <c r="CF148" s="67"/>
      <c r="CG148" s="67"/>
      <c r="CH148" s="67" t="s">
        <v>126</v>
      </c>
      <c r="CI148" s="67"/>
      <c r="CJ148" s="68" t="e">
        <f t="shared" si="99"/>
        <v>#DIV/0!</v>
      </c>
      <c r="CK148" s="68">
        <f t="shared" si="100"/>
        <v>0</v>
      </c>
      <c r="CL148" s="67"/>
      <c r="CM148" s="67"/>
      <c r="CN148" s="58">
        <f t="shared" si="101"/>
        <v>0</v>
      </c>
      <c r="CO148" s="58">
        <f t="shared" si="102"/>
        <v>0</v>
      </c>
      <c r="CP148" s="58">
        <f t="shared" si="103"/>
        <v>0</v>
      </c>
      <c r="CQ148" s="58">
        <f t="shared" si="104"/>
        <v>0</v>
      </c>
      <c r="CR148" s="58">
        <f t="shared" si="105"/>
        <v>0</v>
      </c>
      <c r="CS148" s="58">
        <f t="shared" si="106"/>
        <v>0</v>
      </c>
      <c r="CT148" s="58">
        <f t="shared" si="107"/>
        <v>0</v>
      </c>
      <c r="CU148" s="58">
        <f t="shared" si="108"/>
        <v>0</v>
      </c>
      <c r="CV148" s="58">
        <f t="shared" si="109"/>
        <v>0</v>
      </c>
      <c r="CW148" s="58">
        <f t="shared" si="110"/>
        <v>0</v>
      </c>
      <c r="CX148" s="58">
        <f t="shared" si="111"/>
        <v>0</v>
      </c>
      <c r="CY148" s="58">
        <f t="shared" si="112"/>
        <v>0</v>
      </c>
      <c r="CZ148" s="58">
        <f t="shared" si="113"/>
        <v>0</v>
      </c>
    </row>
    <row r="149" spans="1:104" ht="26" x14ac:dyDescent="0.35">
      <c r="A149" s="137" t="s">
        <v>591</v>
      </c>
      <c r="B149" s="278"/>
      <c r="C149" s="20" t="s">
        <v>816</v>
      </c>
      <c r="D149" s="22"/>
      <c r="E149" s="22"/>
      <c r="F149" s="22"/>
      <c r="G149" s="20">
        <f t="shared" si="76"/>
        <v>0</v>
      </c>
      <c r="H149" s="20"/>
      <c r="I149" s="20"/>
      <c r="J149" s="20"/>
      <c r="K149" s="20"/>
      <c r="L149" s="20"/>
      <c r="M149" s="20"/>
      <c r="N149" s="20"/>
      <c r="O149" s="20"/>
      <c r="P149" s="20"/>
      <c r="Q149" s="20"/>
      <c r="R149" s="20"/>
      <c r="S149" s="20"/>
      <c r="T149" s="67" t="s">
        <v>115</v>
      </c>
      <c r="U149" s="67"/>
      <c r="V149" s="68" t="e">
        <f t="shared" si="77"/>
        <v>#DIV/0!</v>
      </c>
      <c r="W149" s="68" t="e">
        <f t="shared" si="78"/>
        <v>#DIV/0!</v>
      </c>
      <c r="X149" s="67"/>
      <c r="Y149" s="67"/>
      <c r="Z149" s="67" t="s">
        <v>116</v>
      </c>
      <c r="AA149" s="67"/>
      <c r="AB149" s="68" t="e">
        <f t="shared" si="79"/>
        <v>#DIV/0!</v>
      </c>
      <c r="AC149" s="68" t="e">
        <f t="shared" si="80"/>
        <v>#DIV/0!</v>
      </c>
      <c r="AD149" s="67"/>
      <c r="AE149" s="67"/>
      <c r="AF149" s="67" t="s">
        <v>117</v>
      </c>
      <c r="AG149" s="67"/>
      <c r="AH149" s="68" t="e">
        <f t="shared" si="81"/>
        <v>#DIV/0!</v>
      </c>
      <c r="AI149" s="68" t="e">
        <f t="shared" si="82"/>
        <v>#DIV/0!</v>
      </c>
      <c r="AJ149" s="67"/>
      <c r="AK149" s="67"/>
      <c r="AL149" s="67" t="s">
        <v>118</v>
      </c>
      <c r="AM149" s="67"/>
      <c r="AN149" s="68" t="e">
        <f t="shared" si="83"/>
        <v>#DIV/0!</v>
      </c>
      <c r="AO149" s="68" t="e">
        <f t="shared" si="84"/>
        <v>#DIV/0!</v>
      </c>
      <c r="AP149" s="67"/>
      <c r="AQ149" s="67"/>
      <c r="AR149" s="67" t="s">
        <v>119</v>
      </c>
      <c r="AS149" s="67"/>
      <c r="AT149" s="68" t="e">
        <f t="shared" si="85"/>
        <v>#DIV/0!</v>
      </c>
      <c r="AU149" s="68" t="e">
        <f t="shared" si="86"/>
        <v>#DIV/0!</v>
      </c>
      <c r="AV149" s="67"/>
      <c r="AW149" s="67"/>
      <c r="AX149" s="67" t="s">
        <v>120</v>
      </c>
      <c r="AY149" s="67"/>
      <c r="AZ149" s="68" t="e">
        <f t="shared" si="87"/>
        <v>#DIV/0!</v>
      </c>
      <c r="BA149" s="68" t="e">
        <f t="shared" si="88"/>
        <v>#DIV/0!</v>
      </c>
      <c r="BB149" s="67"/>
      <c r="BC149" s="67"/>
      <c r="BD149" s="67" t="s">
        <v>121</v>
      </c>
      <c r="BE149" s="67"/>
      <c r="BF149" s="68" t="e">
        <f t="shared" si="89"/>
        <v>#DIV/0!</v>
      </c>
      <c r="BG149" s="68" t="e">
        <f t="shared" si="90"/>
        <v>#DIV/0!</v>
      </c>
      <c r="BH149" s="67"/>
      <c r="BI149" s="67"/>
      <c r="BJ149" s="67" t="s">
        <v>122</v>
      </c>
      <c r="BK149" s="67"/>
      <c r="BL149" s="68" t="e">
        <f t="shared" si="91"/>
        <v>#DIV/0!</v>
      </c>
      <c r="BM149" s="68" t="e">
        <f t="shared" si="92"/>
        <v>#DIV/0!</v>
      </c>
      <c r="BN149" s="67"/>
      <c r="BO149" s="67"/>
      <c r="BP149" s="67" t="s">
        <v>123</v>
      </c>
      <c r="BQ149" s="67"/>
      <c r="BR149" s="68" t="e">
        <f t="shared" si="93"/>
        <v>#DIV/0!</v>
      </c>
      <c r="BS149" s="68" t="e">
        <f t="shared" si="94"/>
        <v>#DIV/0!</v>
      </c>
      <c r="BT149" s="67"/>
      <c r="BU149" s="67"/>
      <c r="BV149" s="67" t="s">
        <v>124</v>
      </c>
      <c r="BW149" s="67"/>
      <c r="BX149" s="68" t="e">
        <f t="shared" si="95"/>
        <v>#DIV/0!</v>
      </c>
      <c r="BY149" s="68" t="e">
        <f t="shared" si="96"/>
        <v>#DIV/0!</v>
      </c>
      <c r="BZ149" s="67"/>
      <c r="CA149" s="67"/>
      <c r="CB149" s="67" t="s">
        <v>125</v>
      </c>
      <c r="CC149" s="67"/>
      <c r="CD149" s="68" t="e">
        <f t="shared" si="97"/>
        <v>#DIV/0!</v>
      </c>
      <c r="CE149" s="68" t="e">
        <f t="shared" si="98"/>
        <v>#DIV/0!</v>
      </c>
      <c r="CF149" s="67"/>
      <c r="CG149" s="67"/>
      <c r="CH149" s="67" t="s">
        <v>126</v>
      </c>
      <c r="CI149" s="67"/>
      <c r="CJ149" s="68" t="e">
        <f t="shared" si="99"/>
        <v>#DIV/0!</v>
      </c>
      <c r="CK149" s="68" t="e">
        <f t="shared" si="100"/>
        <v>#DIV/0!</v>
      </c>
      <c r="CL149" s="67"/>
      <c r="CM149" s="67"/>
      <c r="CN149" s="58">
        <f t="shared" si="101"/>
        <v>0</v>
      </c>
      <c r="CO149" s="58">
        <f t="shared" si="102"/>
        <v>0</v>
      </c>
      <c r="CP149" s="58">
        <f t="shared" si="103"/>
        <v>0</v>
      </c>
      <c r="CQ149" s="58">
        <f t="shared" si="104"/>
        <v>0</v>
      </c>
      <c r="CR149" s="58">
        <f t="shared" si="105"/>
        <v>0</v>
      </c>
      <c r="CS149" s="58">
        <f t="shared" si="106"/>
        <v>0</v>
      </c>
      <c r="CT149" s="58">
        <f t="shared" si="107"/>
        <v>0</v>
      </c>
      <c r="CU149" s="58">
        <f t="shared" si="108"/>
        <v>0</v>
      </c>
      <c r="CV149" s="58">
        <f t="shared" si="109"/>
        <v>0</v>
      </c>
      <c r="CW149" s="58">
        <f t="shared" si="110"/>
        <v>0</v>
      </c>
      <c r="CX149" s="58">
        <f t="shared" si="111"/>
        <v>0</v>
      </c>
      <c r="CY149" s="58">
        <f t="shared" si="112"/>
        <v>0</v>
      </c>
      <c r="CZ149" s="58">
        <f t="shared" si="113"/>
        <v>0</v>
      </c>
    </row>
    <row r="150" spans="1:104" ht="26" x14ac:dyDescent="0.35">
      <c r="A150" s="137" t="s">
        <v>591</v>
      </c>
      <c r="B150" s="278"/>
      <c r="C150" s="20" t="s">
        <v>817</v>
      </c>
      <c r="D150" s="22"/>
      <c r="E150" s="22"/>
      <c r="F150" s="22"/>
      <c r="G150" s="20">
        <f t="shared" si="76"/>
        <v>0</v>
      </c>
      <c r="H150" s="20"/>
      <c r="I150" s="20"/>
      <c r="J150" s="20"/>
      <c r="K150" s="20"/>
      <c r="L150" s="20"/>
      <c r="M150" s="20"/>
      <c r="N150" s="20"/>
      <c r="O150" s="20"/>
      <c r="P150" s="20"/>
      <c r="Q150" s="20"/>
      <c r="R150" s="20"/>
      <c r="S150" s="20"/>
      <c r="T150" s="67" t="s">
        <v>115</v>
      </c>
      <c r="U150" s="67"/>
      <c r="V150" s="68" t="e">
        <f t="shared" si="77"/>
        <v>#DIV/0!</v>
      </c>
      <c r="W150" s="68" t="e">
        <f t="shared" si="78"/>
        <v>#DIV/0!</v>
      </c>
      <c r="X150" s="67"/>
      <c r="Y150" s="67"/>
      <c r="Z150" s="67" t="s">
        <v>116</v>
      </c>
      <c r="AA150" s="67"/>
      <c r="AB150" s="68" t="e">
        <f t="shared" si="79"/>
        <v>#DIV/0!</v>
      </c>
      <c r="AC150" s="68" t="e">
        <f t="shared" si="80"/>
        <v>#DIV/0!</v>
      </c>
      <c r="AD150" s="67"/>
      <c r="AE150" s="67"/>
      <c r="AF150" s="67" t="s">
        <v>117</v>
      </c>
      <c r="AG150" s="67"/>
      <c r="AH150" s="68" t="e">
        <f t="shared" si="81"/>
        <v>#DIV/0!</v>
      </c>
      <c r="AI150" s="68" t="e">
        <f t="shared" si="82"/>
        <v>#DIV/0!</v>
      </c>
      <c r="AJ150" s="67"/>
      <c r="AK150" s="67"/>
      <c r="AL150" s="67" t="s">
        <v>118</v>
      </c>
      <c r="AM150" s="67"/>
      <c r="AN150" s="68" t="e">
        <f t="shared" si="83"/>
        <v>#DIV/0!</v>
      </c>
      <c r="AO150" s="68" t="e">
        <f t="shared" si="84"/>
        <v>#DIV/0!</v>
      </c>
      <c r="AP150" s="67"/>
      <c r="AQ150" s="67"/>
      <c r="AR150" s="67" t="s">
        <v>119</v>
      </c>
      <c r="AS150" s="67"/>
      <c r="AT150" s="68" t="e">
        <f t="shared" si="85"/>
        <v>#DIV/0!</v>
      </c>
      <c r="AU150" s="68" t="e">
        <f t="shared" si="86"/>
        <v>#DIV/0!</v>
      </c>
      <c r="AV150" s="67"/>
      <c r="AW150" s="67"/>
      <c r="AX150" s="67" t="s">
        <v>120</v>
      </c>
      <c r="AY150" s="67"/>
      <c r="AZ150" s="68" t="e">
        <f t="shared" si="87"/>
        <v>#DIV/0!</v>
      </c>
      <c r="BA150" s="68" t="e">
        <f t="shared" si="88"/>
        <v>#DIV/0!</v>
      </c>
      <c r="BB150" s="67"/>
      <c r="BC150" s="67"/>
      <c r="BD150" s="67" t="s">
        <v>121</v>
      </c>
      <c r="BE150" s="67"/>
      <c r="BF150" s="68" t="e">
        <f t="shared" si="89"/>
        <v>#DIV/0!</v>
      </c>
      <c r="BG150" s="68" t="e">
        <f t="shared" si="90"/>
        <v>#DIV/0!</v>
      </c>
      <c r="BH150" s="67"/>
      <c r="BI150" s="67"/>
      <c r="BJ150" s="67" t="s">
        <v>122</v>
      </c>
      <c r="BK150" s="67"/>
      <c r="BL150" s="68" t="e">
        <f t="shared" si="91"/>
        <v>#DIV/0!</v>
      </c>
      <c r="BM150" s="68" t="e">
        <f t="shared" si="92"/>
        <v>#DIV/0!</v>
      </c>
      <c r="BN150" s="67"/>
      <c r="BO150" s="67"/>
      <c r="BP150" s="67" t="s">
        <v>123</v>
      </c>
      <c r="BQ150" s="67"/>
      <c r="BR150" s="68" t="e">
        <f t="shared" si="93"/>
        <v>#DIV/0!</v>
      </c>
      <c r="BS150" s="68" t="e">
        <f t="shared" si="94"/>
        <v>#DIV/0!</v>
      </c>
      <c r="BT150" s="67"/>
      <c r="BU150" s="67"/>
      <c r="BV150" s="67" t="s">
        <v>124</v>
      </c>
      <c r="BW150" s="67"/>
      <c r="BX150" s="68" t="e">
        <f t="shared" si="95"/>
        <v>#DIV/0!</v>
      </c>
      <c r="BY150" s="68" t="e">
        <f t="shared" si="96"/>
        <v>#DIV/0!</v>
      </c>
      <c r="BZ150" s="67"/>
      <c r="CA150" s="67"/>
      <c r="CB150" s="67" t="s">
        <v>125</v>
      </c>
      <c r="CC150" s="67"/>
      <c r="CD150" s="68" t="e">
        <f t="shared" si="97"/>
        <v>#DIV/0!</v>
      </c>
      <c r="CE150" s="68" t="e">
        <f t="shared" si="98"/>
        <v>#DIV/0!</v>
      </c>
      <c r="CF150" s="67"/>
      <c r="CG150" s="67"/>
      <c r="CH150" s="67" t="s">
        <v>126</v>
      </c>
      <c r="CI150" s="67"/>
      <c r="CJ150" s="68" t="e">
        <f t="shared" si="99"/>
        <v>#DIV/0!</v>
      </c>
      <c r="CK150" s="68" t="e">
        <f t="shared" si="100"/>
        <v>#DIV/0!</v>
      </c>
      <c r="CL150" s="67"/>
      <c r="CM150" s="67"/>
      <c r="CN150" s="58">
        <f t="shared" si="101"/>
        <v>0</v>
      </c>
      <c r="CO150" s="58">
        <f t="shared" si="102"/>
        <v>0</v>
      </c>
      <c r="CP150" s="58">
        <f t="shared" si="103"/>
        <v>0</v>
      </c>
      <c r="CQ150" s="58">
        <f t="shared" si="104"/>
        <v>0</v>
      </c>
      <c r="CR150" s="58">
        <f t="shared" si="105"/>
        <v>0</v>
      </c>
      <c r="CS150" s="58">
        <f t="shared" si="106"/>
        <v>0</v>
      </c>
      <c r="CT150" s="58">
        <f t="shared" si="107"/>
        <v>0</v>
      </c>
      <c r="CU150" s="58">
        <f t="shared" si="108"/>
        <v>0</v>
      </c>
      <c r="CV150" s="58">
        <f t="shared" si="109"/>
        <v>0</v>
      </c>
      <c r="CW150" s="58">
        <f t="shared" si="110"/>
        <v>0</v>
      </c>
      <c r="CX150" s="58">
        <f t="shared" si="111"/>
        <v>0</v>
      </c>
      <c r="CY150" s="58">
        <f t="shared" si="112"/>
        <v>0</v>
      </c>
      <c r="CZ150" s="58">
        <f t="shared" si="113"/>
        <v>0</v>
      </c>
    </row>
    <row r="151" spans="1:104" ht="26" x14ac:dyDescent="0.35">
      <c r="A151" s="137" t="s">
        <v>591</v>
      </c>
      <c r="B151" s="279"/>
      <c r="C151" s="20" t="s">
        <v>818</v>
      </c>
      <c r="D151" s="22"/>
      <c r="E151" s="22"/>
      <c r="F151" s="22"/>
      <c r="G151" s="20">
        <f t="shared" si="76"/>
        <v>0</v>
      </c>
      <c r="H151" s="20"/>
      <c r="I151" s="20"/>
      <c r="J151" s="20"/>
      <c r="K151" s="20"/>
      <c r="L151" s="20"/>
      <c r="M151" s="20"/>
      <c r="N151" s="20"/>
      <c r="O151" s="20"/>
      <c r="P151" s="20"/>
      <c r="Q151" s="20"/>
      <c r="R151" s="20"/>
      <c r="S151" s="20"/>
      <c r="T151" s="67" t="s">
        <v>115</v>
      </c>
      <c r="U151" s="67"/>
      <c r="V151" s="68" t="e">
        <f t="shared" si="77"/>
        <v>#DIV/0!</v>
      </c>
      <c r="W151" s="68" t="e">
        <f t="shared" si="78"/>
        <v>#DIV/0!</v>
      </c>
      <c r="X151" s="67"/>
      <c r="Y151" s="67"/>
      <c r="Z151" s="67" t="s">
        <v>116</v>
      </c>
      <c r="AA151" s="67"/>
      <c r="AB151" s="68" t="e">
        <f t="shared" si="79"/>
        <v>#DIV/0!</v>
      </c>
      <c r="AC151" s="68" t="e">
        <f t="shared" si="80"/>
        <v>#DIV/0!</v>
      </c>
      <c r="AD151" s="67"/>
      <c r="AE151" s="67"/>
      <c r="AF151" s="67" t="s">
        <v>117</v>
      </c>
      <c r="AG151" s="67"/>
      <c r="AH151" s="68" t="e">
        <f t="shared" si="81"/>
        <v>#DIV/0!</v>
      </c>
      <c r="AI151" s="68" t="e">
        <f t="shared" si="82"/>
        <v>#DIV/0!</v>
      </c>
      <c r="AJ151" s="67"/>
      <c r="AK151" s="67"/>
      <c r="AL151" s="67" t="s">
        <v>118</v>
      </c>
      <c r="AM151" s="67"/>
      <c r="AN151" s="68" t="e">
        <f t="shared" si="83"/>
        <v>#DIV/0!</v>
      </c>
      <c r="AO151" s="68" t="e">
        <f t="shared" si="84"/>
        <v>#DIV/0!</v>
      </c>
      <c r="AP151" s="67"/>
      <c r="AQ151" s="67"/>
      <c r="AR151" s="67" t="s">
        <v>119</v>
      </c>
      <c r="AS151" s="67"/>
      <c r="AT151" s="68" t="e">
        <f t="shared" si="85"/>
        <v>#DIV/0!</v>
      </c>
      <c r="AU151" s="68" t="e">
        <f t="shared" si="86"/>
        <v>#DIV/0!</v>
      </c>
      <c r="AV151" s="67"/>
      <c r="AW151" s="67"/>
      <c r="AX151" s="67" t="s">
        <v>120</v>
      </c>
      <c r="AY151" s="67"/>
      <c r="AZ151" s="68" t="e">
        <f t="shared" si="87"/>
        <v>#DIV/0!</v>
      </c>
      <c r="BA151" s="68" t="e">
        <f t="shared" si="88"/>
        <v>#DIV/0!</v>
      </c>
      <c r="BB151" s="67"/>
      <c r="BC151" s="67"/>
      <c r="BD151" s="67" t="s">
        <v>121</v>
      </c>
      <c r="BE151" s="67"/>
      <c r="BF151" s="68" t="e">
        <f t="shared" si="89"/>
        <v>#DIV/0!</v>
      </c>
      <c r="BG151" s="68" t="e">
        <f t="shared" si="90"/>
        <v>#DIV/0!</v>
      </c>
      <c r="BH151" s="67"/>
      <c r="BI151" s="67"/>
      <c r="BJ151" s="67" t="s">
        <v>122</v>
      </c>
      <c r="BK151" s="67"/>
      <c r="BL151" s="68" t="e">
        <f t="shared" si="91"/>
        <v>#DIV/0!</v>
      </c>
      <c r="BM151" s="68" t="e">
        <f t="shared" si="92"/>
        <v>#DIV/0!</v>
      </c>
      <c r="BN151" s="67"/>
      <c r="BO151" s="67"/>
      <c r="BP151" s="67" t="s">
        <v>123</v>
      </c>
      <c r="BQ151" s="67"/>
      <c r="BR151" s="68" t="e">
        <f t="shared" si="93"/>
        <v>#DIV/0!</v>
      </c>
      <c r="BS151" s="68" t="e">
        <f t="shared" si="94"/>
        <v>#DIV/0!</v>
      </c>
      <c r="BT151" s="67"/>
      <c r="BU151" s="67"/>
      <c r="BV151" s="67" t="s">
        <v>124</v>
      </c>
      <c r="BW151" s="67"/>
      <c r="BX151" s="68" t="e">
        <f t="shared" si="95"/>
        <v>#DIV/0!</v>
      </c>
      <c r="BY151" s="68" t="e">
        <f t="shared" si="96"/>
        <v>#DIV/0!</v>
      </c>
      <c r="BZ151" s="67"/>
      <c r="CA151" s="67"/>
      <c r="CB151" s="67" t="s">
        <v>125</v>
      </c>
      <c r="CC151" s="67"/>
      <c r="CD151" s="68" t="e">
        <f t="shared" si="97"/>
        <v>#DIV/0!</v>
      </c>
      <c r="CE151" s="68" t="e">
        <f t="shared" si="98"/>
        <v>#DIV/0!</v>
      </c>
      <c r="CF151" s="67"/>
      <c r="CG151" s="67"/>
      <c r="CH151" s="67" t="s">
        <v>126</v>
      </c>
      <c r="CI151" s="67"/>
      <c r="CJ151" s="68" t="e">
        <f t="shared" si="99"/>
        <v>#DIV/0!</v>
      </c>
      <c r="CK151" s="68" t="e">
        <f t="shared" si="100"/>
        <v>#DIV/0!</v>
      </c>
      <c r="CL151" s="67"/>
      <c r="CM151" s="67"/>
      <c r="CN151" s="58">
        <f t="shared" si="101"/>
        <v>0</v>
      </c>
      <c r="CO151" s="58">
        <f t="shared" si="102"/>
        <v>0</v>
      </c>
      <c r="CP151" s="58">
        <f t="shared" si="103"/>
        <v>0</v>
      </c>
      <c r="CQ151" s="58">
        <f t="shared" si="104"/>
        <v>0</v>
      </c>
      <c r="CR151" s="58">
        <f t="shared" si="105"/>
        <v>0</v>
      </c>
      <c r="CS151" s="58">
        <f t="shared" si="106"/>
        <v>0</v>
      </c>
      <c r="CT151" s="58">
        <f t="shared" si="107"/>
        <v>0</v>
      </c>
      <c r="CU151" s="58">
        <f t="shared" si="108"/>
        <v>0</v>
      </c>
      <c r="CV151" s="58">
        <f t="shared" si="109"/>
        <v>0</v>
      </c>
      <c r="CW151" s="58">
        <f t="shared" si="110"/>
        <v>0</v>
      </c>
      <c r="CX151" s="58">
        <f t="shared" si="111"/>
        <v>0</v>
      </c>
      <c r="CY151" s="58">
        <f t="shared" si="112"/>
        <v>0</v>
      </c>
      <c r="CZ151" s="58">
        <f t="shared" si="113"/>
        <v>0</v>
      </c>
    </row>
    <row r="152" spans="1:104" ht="91" x14ac:dyDescent="0.35">
      <c r="A152" s="137" t="s">
        <v>591</v>
      </c>
      <c r="B152" s="277" t="s">
        <v>148</v>
      </c>
      <c r="C152" s="20" t="s">
        <v>819</v>
      </c>
      <c r="D152" s="22" t="s">
        <v>596</v>
      </c>
      <c r="E152" s="22" t="s">
        <v>605</v>
      </c>
      <c r="F152" s="22" t="s">
        <v>606</v>
      </c>
      <c r="G152" s="20">
        <f t="shared" si="76"/>
        <v>1</v>
      </c>
      <c r="H152" s="20"/>
      <c r="I152" s="20"/>
      <c r="J152" s="20"/>
      <c r="K152" s="20"/>
      <c r="L152" s="20"/>
      <c r="M152" s="20">
        <v>1</v>
      </c>
      <c r="N152" s="20"/>
      <c r="O152" s="20"/>
      <c r="P152" s="20"/>
      <c r="Q152" s="20"/>
      <c r="R152" s="20"/>
      <c r="S152" s="20"/>
      <c r="T152" s="67" t="s">
        <v>115</v>
      </c>
      <c r="U152" s="67"/>
      <c r="V152" s="68" t="e">
        <f t="shared" si="77"/>
        <v>#DIV/0!</v>
      </c>
      <c r="W152" s="68">
        <f t="shared" si="78"/>
        <v>0</v>
      </c>
      <c r="X152" s="67"/>
      <c r="Y152" s="67"/>
      <c r="Z152" s="67" t="s">
        <v>116</v>
      </c>
      <c r="AA152" s="67"/>
      <c r="AB152" s="68" t="e">
        <f t="shared" si="79"/>
        <v>#DIV/0!</v>
      </c>
      <c r="AC152" s="68">
        <f t="shared" si="80"/>
        <v>0</v>
      </c>
      <c r="AD152" s="67"/>
      <c r="AE152" s="67"/>
      <c r="AF152" s="67" t="s">
        <v>117</v>
      </c>
      <c r="AG152" s="67"/>
      <c r="AH152" s="68" t="e">
        <f t="shared" si="81"/>
        <v>#DIV/0!</v>
      </c>
      <c r="AI152" s="68">
        <f t="shared" si="82"/>
        <v>0</v>
      </c>
      <c r="AJ152" s="67"/>
      <c r="AK152" s="67"/>
      <c r="AL152" s="67" t="s">
        <v>118</v>
      </c>
      <c r="AM152" s="67"/>
      <c r="AN152" s="68" t="e">
        <f t="shared" si="83"/>
        <v>#DIV/0!</v>
      </c>
      <c r="AO152" s="68">
        <f t="shared" si="84"/>
        <v>0</v>
      </c>
      <c r="AP152" s="67"/>
      <c r="AQ152" s="67"/>
      <c r="AR152" s="67" t="s">
        <v>119</v>
      </c>
      <c r="AS152" s="67"/>
      <c r="AT152" s="68" t="e">
        <f t="shared" si="85"/>
        <v>#DIV/0!</v>
      </c>
      <c r="AU152" s="68">
        <f t="shared" si="86"/>
        <v>0</v>
      </c>
      <c r="AV152" s="67"/>
      <c r="AW152" s="67"/>
      <c r="AX152" s="67" t="s">
        <v>120</v>
      </c>
      <c r="AY152" s="67"/>
      <c r="AZ152" s="68">
        <f t="shared" si="87"/>
        <v>0</v>
      </c>
      <c r="BA152" s="68">
        <f t="shared" si="88"/>
        <v>0</v>
      </c>
      <c r="BB152" s="67"/>
      <c r="BC152" s="67"/>
      <c r="BD152" s="67" t="s">
        <v>121</v>
      </c>
      <c r="BE152" s="67"/>
      <c r="BF152" s="68" t="e">
        <f t="shared" si="89"/>
        <v>#DIV/0!</v>
      </c>
      <c r="BG152" s="68">
        <f t="shared" si="90"/>
        <v>0</v>
      </c>
      <c r="BH152" s="67"/>
      <c r="BI152" s="67"/>
      <c r="BJ152" s="67" t="s">
        <v>122</v>
      </c>
      <c r="BK152" s="67"/>
      <c r="BL152" s="68" t="e">
        <f t="shared" si="91"/>
        <v>#DIV/0!</v>
      </c>
      <c r="BM152" s="68">
        <f t="shared" si="92"/>
        <v>0</v>
      </c>
      <c r="BN152" s="67"/>
      <c r="BO152" s="67"/>
      <c r="BP152" s="67" t="s">
        <v>123</v>
      </c>
      <c r="BQ152" s="67"/>
      <c r="BR152" s="68" t="e">
        <f t="shared" si="93"/>
        <v>#DIV/0!</v>
      </c>
      <c r="BS152" s="68">
        <f t="shared" si="94"/>
        <v>0</v>
      </c>
      <c r="BT152" s="67"/>
      <c r="BU152" s="67"/>
      <c r="BV152" s="67" t="s">
        <v>124</v>
      </c>
      <c r="BW152" s="67"/>
      <c r="BX152" s="68" t="e">
        <f t="shared" si="95"/>
        <v>#DIV/0!</v>
      </c>
      <c r="BY152" s="68">
        <f t="shared" si="96"/>
        <v>0</v>
      </c>
      <c r="BZ152" s="67"/>
      <c r="CA152" s="67"/>
      <c r="CB152" s="67" t="s">
        <v>125</v>
      </c>
      <c r="CC152" s="67"/>
      <c r="CD152" s="68" t="e">
        <f t="shared" si="97"/>
        <v>#DIV/0!</v>
      </c>
      <c r="CE152" s="68">
        <f t="shared" si="98"/>
        <v>0</v>
      </c>
      <c r="CF152" s="67"/>
      <c r="CG152" s="67"/>
      <c r="CH152" s="67" t="s">
        <v>126</v>
      </c>
      <c r="CI152" s="67"/>
      <c r="CJ152" s="68" t="e">
        <f t="shared" si="99"/>
        <v>#DIV/0!</v>
      </c>
      <c r="CK152" s="68">
        <f t="shared" si="100"/>
        <v>0</v>
      </c>
      <c r="CL152" s="67"/>
      <c r="CM152" s="67"/>
      <c r="CN152" s="58">
        <f t="shared" si="101"/>
        <v>0</v>
      </c>
      <c r="CO152" s="58">
        <f t="shared" si="102"/>
        <v>0</v>
      </c>
      <c r="CP152" s="58">
        <f t="shared" si="103"/>
        <v>0</v>
      </c>
      <c r="CQ152" s="58">
        <f t="shared" si="104"/>
        <v>0</v>
      </c>
      <c r="CR152" s="58">
        <f t="shared" si="105"/>
        <v>0</v>
      </c>
      <c r="CS152" s="58">
        <f t="shared" si="106"/>
        <v>0</v>
      </c>
      <c r="CT152" s="58">
        <f t="shared" si="107"/>
        <v>0</v>
      </c>
      <c r="CU152" s="58">
        <f t="shared" si="108"/>
        <v>0</v>
      </c>
      <c r="CV152" s="58">
        <f t="shared" si="109"/>
        <v>0</v>
      </c>
      <c r="CW152" s="58">
        <f t="shared" si="110"/>
        <v>0</v>
      </c>
      <c r="CX152" s="58">
        <f t="shared" si="111"/>
        <v>0</v>
      </c>
      <c r="CY152" s="58">
        <f t="shared" si="112"/>
        <v>0</v>
      </c>
      <c r="CZ152" s="58">
        <f t="shared" si="113"/>
        <v>0</v>
      </c>
    </row>
    <row r="153" spans="1:104" ht="26" x14ac:dyDescent="0.35">
      <c r="A153" s="137" t="s">
        <v>591</v>
      </c>
      <c r="B153" s="278"/>
      <c r="C153" s="20" t="s">
        <v>820</v>
      </c>
      <c r="D153" s="22"/>
      <c r="E153" s="22"/>
      <c r="F153" s="22"/>
      <c r="G153" s="20">
        <f t="shared" si="76"/>
        <v>0</v>
      </c>
      <c r="H153" s="20"/>
      <c r="I153" s="20"/>
      <c r="J153" s="20"/>
      <c r="K153" s="20"/>
      <c r="L153" s="20"/>
      <c r="M153" s="20"/>
      <c r="N153" s="20"/>
      <c r="O153" s="20"/>
      <c r="P153" s="20"/>
      <c r="Q153" s="20"/>
      <c r="R153" s="20"/>
      <c r="S153" s="20"/>
      <c r="T153" s="67" t="s">
        <v>115</v>
      </c>
      <c r="U153" s="67"/>
      <c r="V153" s="68" t="e">
        <f t="shared" si="77"/>
        <v>#DIV/0!</v>
      </c>
      <c r="W153" s="68" t="e">
        <f t="shared" si="78"/>
        <v>#DIV/0!</v>
      </c>
      <c r="X153" s="67"/>
      <c r="Y153" s="67"/>
      <c r="Z153" s="67" t="s">
        <v>116</v>
      </c>
      <c r="AA153" s="67"/>
      <c r="AB153" s="68" t="e">
        <f t="shared" si="79"/>
        <v>#DIV/0!</v>
      </c>
      <c r="AC153" s="68" t="e">
        <f t="shared" si="80"/>
        <v>#DIV/0!</v>
      </c>
      <c r="AD153" s="67"/>
      <c r="AE153" s="67"/>
      <c r="AF153" s="67" t="s">
        <v>117</v>
      </c>
      <c r="AG153" s="67"/>
      <c r="AH153" s="68" t="e">
        <f t="shared" si="81"/>
        <v>#DIV/0!</v>
      </c>
      <c r="AI153" s="68" t="e">
        <f t="shared" si="82"/>
        <v>#DIV/0!</v>
      </c>
      <c r="AJ153" s="67"/>
      <c r="AK153" s="67"/>
      <c r="AL153" s="67" t="s">
        <v>118</v>
      </c>
      <c r="AM153" s="67"/>
      <c r="AN153" s="68" t="e">
        <f t="shared" si="83"/>
        <v>#DIV/0!</v>
      </c>
      <c r="AO153" s="68" t="e">
        <f t="shared" si="84"/>
        <v>#DIV/0!</v>
      </c>
      <c r="AP153" s="67"/>
      <c r="AQ153" s="67"/>
      <c r="AR153" s="67" t="s">
        <v>119</v>
      </c>
      <c r="AS153" s="67"/>
      <c r="AT153" s="68" t="e">
        <f t="shared" si="85"/>
        <v>#DIV/0!</v>
      </c>
      <c r="AU153" s="68" t="e">
        <f t="shared" si="86"/>
        <v>#DIV/0!</v>
      </c>
      <c r="AV153" s="67"/>
      <c r="AW153" s="67"/>
      <c r="AX153" s="67" t="s">
        <v>120</v>
      </c>
      <c r="AY153" s="67"/>
      <c r="AZ153" s="68" t="e">
        <f t="shared" si="87"/>
        <v>#DIV/0!</v>
      </c>
      <c r="BA153" s="68" t="e">
        <f t="shared" si="88"/>
        <v>#DIV/0!</v>
      </c>
      <c r="BB153" s="67"/>
      <c r="BC153" s="67"/>
      <c r="BD153" s="67" t="s">
        <v>121</v>
      </c>
      <c r="BE153" s="67"/>
      <c r="BF153" s="68" t="e">
        <f t="shared" si="89"/>
        <v>#DIV/0!</v>
      </c>
      <c r="BG153" s="68" t="e">
        <f t="shared" si="90"/>
        <v>#DIV/0!</v>
      </c>
      <c r="BH153" s="67"/>
      <c r="BI153" s="67"/>
      <c r="BJ153" s="67" t="s">
        <v>122</v>
      </c>
      <c r="BK153" s="67"/>
      <c r="BL153" s="68" t="e">
        <f t="shared" si="91"/>
        <v>#DIV/0!</v>
      </c>
      <c r="BM153" s="68" t="e">
        <f t="shared" si="92"/>
        <v>#DIV/0!</v>
      </c>
      <c r="BN153" s="67"/>
      <c r="BO153" s="67"/>
      <c r="BP153" s="67" t="s">
        <v>123</v>
      </c>
      <c r="BQ153" s="67"/>
      <c r="BR153" s="68" t="e">
        <f t="shared" si="93"/>
        <v>#DIV/0!</v>
      </c>
      <c r="BS153" s="68" t="e">
        <f t="shared" si="94"/>
        <v>#DIV/0!</v>
      </c>
      <c r="BT153" s="67"/>
      <c r="BU153" s="67"/>
      <c r="BV153" s="67" t="s">
        <v>124</v>
      </c>
      <c r="BW153" s="67"/>
      <c r="BX153" s="68" t="e">
        <f t="shared" si="95"/>
        <v>#DIV/0!</v>
      </c>
      <c r="BY153" s="68" t="e">
        <f t="shared" si="96"/>
        <v>#DIV/0!</v>
      </c>
      <c r="BZ153" s="67"/>
      <c r="CA153" s="67"/>
      <c r="CB153" s="67" t="s">
        <v>125</v>
      </c>
      <c r="CC153" s="67"/>
      <c r="CD153" s="68" t="e">
        <f t="shared" si="97"/>
        <v>#DIV/0!</v>
      </c>
      <c r="CE153" s="68" t="e">
        <f t="shared" si="98"/>
        <v>#DIV/0!</v>
      </c>
      <c r="CF153" s="67"/>
      <c r="CG153" s="67"/>
      <c r="CH153" s="67" t="s">
        <v>126</v>
      </c>
      <c r="CI153" s="67"/>
      <c r="CJ153" s="68" t="e">
        <f t="shared" si="99"/>
        <v>#DIV/0!</v>
      </c>
      <c r="CK153" s="68" t="e">
        <f t="shared" si="100"/>
        <v>#DIV/0!</v>
      </c>
      <c r="CL153" s="67"/>
      <c r="CM153" s="67"/>
      <c r="CN153" s="58">
        <f t="shared" si="101"/>
        <v>0</v>
      </c>
      <c r="CO153" s="58">
        <f t="shared" si="102"/>
        <v>0</v>
      </c>
      <c r="CP153" s="58">
        <f t="shared" si="103"/>
        <v>0</v>
      </c>
      <c r="CQ153" s="58">
        <f t="shared" si="104"/>
        <v>0</v>
      </c>
      <c r="CR153" s="58">
        <f t="shared" si="105"/>
        <v>0</v>
      </c>
      <c r="CS153" s="58">
        <f t="shared" si="106"/>
        <v>0</v>
      </c>
      <c r="CT153" s="58">
        <f t="shared" si="107"/>
        <v>0</v>
      </c>
      <c r="CU153" s="58">
        <f t="shared" si="108"/>
        <v>0</v>
      </c>
      <c r="CV153" s="58">
        <f t="shared" si="109"/>
        <v>0</v>
      </c>
      <c r="CW153" s="58">
        <f t="shared" si="110"/>
        <v>0</v>
      </c>
      <c r="CX153" s="58">
        <f t="shared" si="111"/>
        <v>0</v>
      </c>
      <c r="CY153" s="58">
        <f t="shared" si="112"/>
        <v>0</v>
      </c>
      <c r="CZ153" s="58">
        <f t="shared" si="113"/>
        <v>0</v>
      </c>
    </row>
    <row r="154" spans="1:104" ht="26" x14ac:dyDescent="0.35">
      <c r="A154" s="137" t="s">
        <v>591</v>
      </c>
      <c r="B154" s="278"/>
      <c r="C154" s="20" t="s">
        <v>821</v>
      </c>
      <c r="D154" s="22"/>
      <c r="E154" s="22"/>
      <c r="F154" s="22"/>
      <c r="G154" s="20">
        <f t="shared" si="76"/>
        <v>0</v>
      </c>
      <c r="H154" s="20"/>
      <c r="I154" s="20"/>
      <c r="J154" s="20"/>
      <c r="K154" s="20"/>
      <c r="L154" s="20"/>
      <c r="M154" s="20"/>
      <c r="N154" s="20"/>
      <c r="O154" s="20"/>
      <c r="P154" s="20"/>
      <c r="Q154" s="20"/>
      <c r="R154" s="20"/>
      <c r="S154" s="20"/>
      <c r="T154" s="67" t="s">
        <v>115</v>
      </c>
      <c r="U154" s="67"/>
      <c r="V154" s="68" t="e">
        <f t="shared" si="77"/>
        <v>#DIV/0!</v>
      </c>
      <c r="W154" s="68" t="e">
        <f t="shared" si="78"/>
        <v>#DIV/0!</v>
      </c>
      <c r="X154" s="67"/>
      <c r="Y154" s="67"/>
      <c r="Z154" s="67" t="s">
        <v>116</v>
      </c>
      <c r="AA154" s="67"/>
      <c r="AB154" s="68" t="e">
        <f t="shared" si="79"/>
        <v>#DIV/0!</v>
      </c>
      <c r="AC154" s="68" t="e">
        <f t="shared" si="80"/>
        <v>#DIV/0!</v>
      </c>
      <c r="AD154" s="67"/>
      <c r="AE154" s="67"/>
      <c r="AF154" s="67" t="s">
        <v>117</v>
      </c>
      <c r="AG154" s="67"/>
      <c r="AH154" s="68" t="e">
        <f t="shared" si="81"/>
        <v>#DIV/0!</v>
      </c>
      <c r="AI154" s="68" t="e">
        <f t="shared" si="82"/>
        <v>#DIV/0!</v>
      </c>
      <c r="AJ154" s="67"/>
      <c r="AK154" s="67"/>
      <c r="AL154" s="67" t="s">
        <v>118</v>
      </c>
      <c r="AM154" s="67"/>
      <c r="AN154" s="68" t="e">
        <f t="shared" si="83"/>
        <v>#DIV/0!</v>
      </c>
      <c r="AO154" s="68" t="e">
        <f t="shared" si="84"/>
        <v>#DIV/0!</v>
      </c>
      <c r="AP154" s="67"/>
      <c r="AQ154" s="67"/>
      <c r="AR154" s="67" t="s">
        <v>119</v>
      </c>
      <c r="AS154" s="67"/>
      <c r="AT154" s="68" t="e">
        <f t="shared" si="85"/>
        <v>#DIV/0!</v>
      </c>
      <c r="AU154" s="68" t="e">
        <f t="shared" si="86"/>
        <v>#DIV/0!</v>
      </c>
      <c r="AV154" s="67"/>
      <c r="AW154" s="67"/>
      <c r="AX154" s="67" t="s">
        <v>120</v>
      </c>
      <c r="AY154" s="67"/>
      <c r="AZ154" s="68" t="e">
        <f t="shared" si="87"/>
        <v>#DIV/0!</v>
      </c>
      <c r="BA154" s="68" t="e">
        <f t="shared" si="88"/>
        <v>#DIV/0!</v>
      </c>
      <c r="BB154" s="67"/>
      <c r="BC154" s="67"/>
      <c r="BD154" s="67" t="s">
        <v>121</v>
      </c>
      <c r="BE154" s="67"/>
      <c r="BF154" s="68" t="e">
        <f t="shared" si="89"/>
        <v>#DIV/0!</v>
      </c>
      <c r="BG154" s="68" t="e">
        <f t="shared" si="90"/>
        <v>#DIV/0!</v>
      </c>
      <c r="BH154" s="67"/>
      <c r="BI154" s="67"/>
      <c r="BJ154" s="67" t="s">
        <v>122</v>
      </c>
      <c r="BK154" s="67"/>
      <c r="BL154" s="68" t="e">
        <f t="shared" si="91"/>
        <v>#DIV/0!</v>
      </c>
      <c r="BM154" s="68" t="e">
        <f t="shared" si="92"/>
        <v>#DIV/0!</v>
      </c>
      <c r="BN154" s="67"/>
      <c r="BO154" s="67"/>
      <c r="BP154" s="67" t="s">
        <v>123</v>
      </c>
      <c r="BQ154" s="67"/>
      <c r="BR154" s="68" t="e">
        <f t="shared" si="93"/>
        <v>#DIV/0!</v>
      </c>
      <c r="BS154" s="68" t="e">
        <f t="shared" si="94"/>
        <v>#DIV/0!</v>
      </c>
      <c r="BT154" s="67"/>
      <c r="BU154" s="67"/>
      <c r="BV154" s="67" t="s">
        <v>124</v>
      </c>
      <c r="BW154" s="67"/>
      <c r="BX154" s="68" t="e">
        <f t="shared" si="95"/>
        <v>#DIV/0!</v>
      </c>
      <c r="BY154" s="68" t="e">
        <f t="shared" si="96"/>
        <v>#DIV/0!</v>
      </c>
      <c r="BZ154" s="67"/>
      <c r="CA154" s="67"/>
      <c r="CB154" s="67" t="s">
        <v>125</v>
      </c>
      <c r="CC154" s="67"/>
      <c r="CD154" s="68" t="e">
        <f t="shared" si="97"/>
        <v>#DIV/0!</v>
      </c>
      <c r="CE154" s="68" t="e">
        <f t="shared" si="98"/>
        <v>#DIV/0!</v>
      </c>
      <c r="CF154" s="67"/>
      <c r="CG154" s="67"/>
      <c r="CH154" s="67" t="s">
        <v>126</v>
      </c>
      <c r="CI154" s="67"/>
      <c r="CJ154" s="68" t="e">
        <f t="shared" si="99"/>
        <v>#DIV/0!</v>
      </c>
      <c r="CK154" s="68" t="e">
        <f t="shared" si="100"/>
        <v>#DIV/0!</v>
      </c>
      <c r="CL154" s="67"/>
      <c r="CM154" s="67"/>
      <c r="CN154" s="58">
        <f t="shared" si="101"/>
        <v>0</v>
      </c>
      <c r="CO154" s="58">
        <f t="shared" si="102"/>
        <v>0</v>
      </c>
      <c r="CP154" s="58">
        <f t="shared" si="103"/>
        <v>0</v>
      </c>
      <c r="CQ154" s="58">
        <f t="shared" si="104"/>
        <v>0</v>
      </c>
      <c r="CR154" s="58">
        <f t="shared" si="105"/>
        <v>0</v>
      </c>
      <c r="CS154" s="58">
        <f t="shared" si="106"/>
        <v>0</v>
      </c>
      <c r="CT154" s="58">
        <f t="shared" si="107"/>
        <v>0</v>
      </c>
      <c r="CU154" s="58">
        <f t="shared" si="108"/>
        <v>0</v>
      </c>
      <c r="CV154" s="58">
        <f t="shared" si="109"/>
        <v>0</v>
      </c>
      <c r="CW154" s="58">
        <f t="shared" si="110"/>
        <v>0</v>
      </c>
      <c r="CX154" s="58">
        <f t="shared" si="111"/>
        <v>0</v>
      </c>
      <c r="CY154" s="58">
        <f t="shared" si="112"/>
        <v>0</v>
      </c>
      <c r="CZ154" s="58">
        <f t="shared" si="113"/>
        <v>0</v>
      </c>
    </row>
    <row r="155" spans="1:104" ht="26" x14ac:dyDescent="0.35">
      <c r="A155" s="137" t="s">
        <v>591</v>
      </c>
      <c r="B155" s="279"/>
      <c r="C155" s="20" t="s">
        <v>822</v>
      </c>
      <c r="D155" s="22"/>
      <c r="E155" s="22"/>
      <c r="F155" s="22"/>
      <c r="G155" s="20">
        <f t="shared" si="76"/>
        <v>0</v>
      </c>
      <c r="H155" s="20"/>
      <c r="I155" s="20"/>
      <c r="J155" s="20"/>
      <c r="K155" s="20"/>
      <c r="L155" s="20"/>
      <c r="M155" s="20"/>
      <c r="N155" s="20"/>
      <c r="O155" s="20"/>
      <c r="P155" s="20"/>
      <c r="Q155" s="20"/>
      <c r="R155" s="20"/>
      <c r="S155" s="20"/>
      <c r="T155" s="67" t="s">
        <v>115</v>
      </c>
      <c r="U155" s="67"/>
      <c r="V155" s="68" t="e">
        <f t="shared" si="77"/>
        <v>#DIV/0!</v>
      </c>
      <c r="W155" s="68" t="e">
        <f t="shared" si="78"/>
        <v>#DIV/0!</v>
      </c>
      <c r="X155" s="67"/>
      <c r="Y155" s="67"/>
      <c r="Z155" s="67" t="s">
        <v>116</v>
      </c>
      <c r="AA155" s="67"/>
      <c r="AB155" s="68" t="e">
        <f t="shared" si="79"/>
        <v>#DIV/0!</v>
      </c>
      <c r="AC155" s="68" t="e">
        <f t="shared" si="80"/>
        <v>#DIV/0!</v>
      </c>
      <c r="AD155" s="67"/>
      <c r="AE155" s="67"/>
      <c r="AF155" s="67" t="s">
        <v>117</v>
      </c>
      <c r="AG155" s="67"/>
      <c r="AH155" s="68" t="e">
        <f t="shared" si="81"/>
        <v>#DIV/0!</v>
      </c>
      <c r="AI155" s="68" t="e">
        <f t="shared" si="82"/>
        <v>#DIV/0!</v>
      </c>
      <c r="AJ155" s="67"/>
      <c r="AK155" s="67"/>
      <c r="AL155" s="67" t="s">
        <v>118</v>
      </c>
      <c r="AM155" s="67"/>
      <c r="AN155" s="68" t="e">
        <f t="shared" si="83"/>
        <v>#DIV/0!</v>
      </c>
      <c r="AO155" s="68" t="e">
        <f t="shared" si="84"/>
        <v>#DIV/0!</v>
      </c>
      <c r="AP155" s="67"/>
      <c r="AQ155" s="67"/>
      <c r="AR155" s="67" t="s">
        <v>119</v>
      </c>
      <c r="AS155" s="67"/>
      <c r="AT155" s="68" t="e">
        <f t="shared" si="85"/>
        <v>#DIV/0!</v>
      </c>
      <c r="AU155" s="68" t="e">
        <f t="shared" si="86"/>
        <v>#DIV/0!</v>
      </c>
      <c r="AV155" s="67"/>
      <c r="AW155" s="67"/>
      <c r="AX155" s="67" t="s">
        <v>120</v>
      </c>
      <c r="AY155" s="67"/>
      <c r="AZ155" s="68" t="e">
        <f t="shared" si="87"/>
        <v>#DIV/0!</v>
      </c>
      <c r="BA155" s="68" t="e">
        <f t="shared" si="88"/>
        <v>#DIV/0!</v>
      </c>
      <c r="BB155" s="67"/>
      <c r="BC155" s="67"/>
      <c r="BD155" s="67" t="s">
        <v>121</v>
      </c>
      <c r="BE155" s="67"/>
      <c r="BF155" s="68" t="e">
        <f t="shared" si="89"/>
        <v>#DIV/0!</v>
      </c>
      <c r="BG155" s="68" t="e">
        <f t="shared" si="90"/>
        <v>#DIV/0!</v>
      </c>
      <c r="BH155" s="67"/>
      <c r="BI155" s="67"/>
      <c r="BJ155" s="67" t="s">
        <v>122</v>
      </c>
      <c r="BK155" s="67"/>
      <c r="BL155" s="68" t="e">
        <f t="shared" si="91"/>
        <v>#DIV/0!</v>
      </c>
      <c r="BM155" s="68" t="e">
        <f t="shared" si="92"/>
        <v>#DIV/0!</v>
      </c>
      <c r="BN155" s="67"/>
      <c r="BO155" s="67"/>
      <c r="BP155" s="67" t="s">
        <v>123</v>
      </c>
      <c r="BQ155" s="67"/>
      <c r="BR155" s="68" t="e">
        <f t="shared" si="93"/>
        <v>#DIV/0!</v>
      </c>
      <c r="BS155" s="68" t="e">
        <f t="shared" si="94"/>
        <v>#DIV/0!</v>
      </c>
      <c r="BT155" s="67"/>
      <c r="BU155" s="67"/>
      <c r="BV155" s="67" t="s">
        <v>124</v>
      </c>
      <c r="BW155" s="67"/>
      <c r="BX155" s="68" t="e">
        <f t="shared" si="95"/>
        <v>#DIV/0!</v>
      </c>
      <c r="BY155" s="68" t="e">
        <f t="shared" si="96"/>
        <v>#DIV/0!</v>
      </c>
      <c r="BZ155" s="67"/>
      <c r="CA155" s="67"/>
      <c r="CB155" s="67" t="s">
        <v>125</v>
      </c>
      <c r="CC155" s="67"/>
      <c r="CD155" s="68" t="e">
        <f t="shared" si="97"/>
        <v>#DIV/0!</v>
      </c>
      <c r="CE155" s="68" t="e">
        <f t="shared" si="98"/>
        <v>#DIV/0!</v>
      </c>
      <c r="CF155" s="67"/>
      <c r="CG155" s="67"/>
      <c r="CH155" s="67" t="s">
        <v>126</v>
      </c>
      <c r="CI155" s="67"/>
      <c r="CJ155" s="68" t="e">
        <f t="shared" si="99"/>
        <v>#DIV/0!</v>
      </c>
      <c r="CK155" s="68" t="e">
        <f t="shared" si="100"/>
        <v>#DIV/0!</v>
      </c>
      <c r="CL155" s="67"/>
      <c r="CM155" s="67"/>
      <c r="CN155" s="58">
        <f t="shared" si="101"/>
        <v>0</v>
      </c>
      <c r="CO155" s="58">
        <f t="shared" si="102"/>
        <v>0</v>
      </c>
      <c r="CP155" s="58">
        <f t="shared" si="103"/>
        <v>0</v>
      </c>
      <c r="CQ155" s="58">
        <f t="shared" si="104"/>
        <v>0</v>
      </c>
      <c r="CR155" s="58">
        <f t="shared" si="105"/>
        <v>0</v>
      </c>
      <c r="CS155" s="58">
        <f t="shared" si="106"/>
        <v>0</v>
      </c>
      <c r="CT155" s="58">
        <f t="shared" si="107"/>
        <v>0</v>
      </c>
      <c r="CU155" s="58">
        <f t="shared" si="108"/>
        <v>0</v>
      </c>
      <c r="CV155" s="58">
        <f t="shared" si="109"/>
        <v>0</v>
      </c>
      <c r="CW155" s="58">
        <f t="shared" si="110"/>
        <v>0</v>
      </c>
      <c r="CX155" s="58">
        <f t="shared" si="111"/>
        <v>0</v>
      </c>
      <c r="CY155" s="58">
        <f t="shared" si="112"/>
        <v>0</v>
      </c>
      <c r="CZ155" s="58">
        <f t="shared" si="113"/>
        <v>0</v>
      </c>
    </row>
    <row r="156" spans="1:104" ht="52" x14ac:dyDescent="0.35">
      <c r="A156" s="137" t="s">
        <v>591</v>
      </c>
      <c r="B156" s="277" t="s">
        <v>148</v>
      </c>
      <c r="C156" s="20" t="s">
        <v>823</v>
      </c>
      <c r="D156" s="22" t="s">
        <v>596</v>
      </c>
      <c r="E156" s="22" t="s">
        <v>608</v>
      </c>
      <c r="F156" s="22" t="s">
        <v>609</v>
      </c>
      <c r="G156" s="20">
        <f t="shared" si="76"/>
        <v>1</v>
      </c>
      <c r="H156" s="20"/>
      <c r="I156" s="20"/>
      <c r="J156" s="20"/>
      <c r="K156" s="20"/>
      <c r="L156" s="20"/>
      <c r="M156" s="20"/>
      <c r="N156" s="20">
        <v>1</v>
      </c>
      <c r="O156" s="20"/>
      <c r="P156" s="20"/>
      <c r="Q156" s="20"/>
      <c r="R156" s="20"/>
      <c r="S156" s="20"/>
      <c r="T156" s="67" t="s">
        <v>115</v>
      </c>
      <c r="U156" s="67"/>
      <c r="V156" s="68" t="e">
        <f t="shared" si="77"/>
        <v>#DIV/0!</v>
      </c>
      <c r="W156" s="68">
        <f t="shared" si="78"/>
        <v>0</v>
      </c>
      <c r="X156" s="67"/>
      <c r="Y156" s="67"/>
      <c r="Z156" s="67" t="s">
        <v>116</v>
      </c>
      <c r="AA156" s="67"/>
      <c r="AB156" s="68" t="e">
        <f t="shared" si="79"/>
        <v>#DIV/0!</v>
      </c>
      <c r="AC156" s="68">
        <f t="shared" si="80"/>
        <v>0</v>
      </c>
      <c r="AD156" s="67"/>
      <c r="AE156" s="67"/>
      <c r="AF156" s="67" t="s">
        <v>117</v>
      </c>
      <c r="AG156" s="67"/>
      <c r="AH156" s="68" t="e">
        <f t="shared" si="81"/>
        <v>#DIV/0!</v>
      </c>
      <c r="AI156" s="68">
        <f t="shared" si="82"/>
        <v>0</v>
      </c>
      <c r="AJ156" s="67"/>
      <c r="AK156" s="67"/>
      <c r="AL156" s="67" t="s">
        <v>118</v>
      </c>
      <c r="AM156" s="67"/>
      <c r="AN156" s="68" t="e">
        <f t="shared" si="83"/>
        <v>#DIV/0!</v>
      </c>
      <c r="AO156" s="68">
        <f t="shared" si="84"/>
        <v>0</v>
      </c>
      <c r="AP156" s="67"/>
      <c r="AQ156" s="67"/>
      <c r="AR156" s="67" t="s">
        <v>119</v>
      </c>
      <c r="AS156" s="67"/>
      <c r="AT156" s="68" t="e">
        <f t="shared" si="85"/>
        <v>#DIV/0!</v>
      </c>
      <c r="AU156" s="68">
        <f t="shared" si="86"/>
        <v>0</v>
      </c>
      <c r="AV156" s="67"/>
      <c r="AW156" s="67"/>
      <c r="AX156" s="67" t="s">
        <v>120</v>
      </c>
      <c r="AY156" s="67"/>
      <c r="AZ156" s="68" t="e">
        <f t="shared" si="87"/>
        <v>#DIV/0!</v>
      </c>
      <c r="BA156" s="68">
        <f t="shared" si="88"/>
        <v>0</v>
      </c>
      <c r="BB156" s="67"/>
      <c r="BC156" s="67"/>
      <c r="BD156" s="67" t="s">
        <v>121</v>
      </c>
      <c r="BE156" s="67"/>
      <c r="BF156" s="68">
        <f t="shared" si="89"/>
        <v>0</v>
      </c>
      <c r="BG156" s="68">
        <f t="shared" si="90"/>
        <v>0</v>
      </c>
      <c r="BH156" s="67"/>
      <c r="BI156" s="67"/>
      <c r="BJ156" s="67" t="s">
        <v>122</v>
      </c>
      <c r="BK156" s="67"/>
      <c r="BL156" s="68" t="e">
        <f t="shared" si="91"/>
        <v>#DIV/0!</v>
      </c>
      <c r="BM156" s="68">
        <f t="shared" si="92"/>
        <v>0</v>
      </c>
      <c r="BN156" s="67"/>
      <c r="BO156" s="67"/>
      <c r="BP156" s="67" t="s">
        <v>123</v>
      </c>
      <c r="BQ156" s="67"/>
      <c r="BR156" s="68" t="e">
        <f t="shared" si="93"/>
        <v>#DIV/0!</v>
      </c>
      <c r="BS156" s="68">
        <f t="shared" si="94"/>
        <v>0</v>
      </c>
      <c r="BT156" s="67"/>
      <c r="BU156" s="67"/>
      <c r="BV156" s="67" t="s">
        <v>124</v>
      </c>
      <c r="BW156" s="67"/>
      <c r="BX156" s="68" t="e">
        <f t="shared" si="95"/>
        <v>#DIV/0!</v>
      </c>
      <c r="BY156" s="68">
        <f t="shared" si="96"/>
        <v>0</v>
      </c>
      <c r="BZ156" s="67"/>
      <c r="CA156" s="67"/>
      <c r="CB156" s="67" t="s">
        <v>125</v>
      </c>
      <c r="CC156" s="67"/>
      <c r="CD156" s="68" t="e">
        <f t="shared" si="97"/>
        <v>#DIV/0!</v>
      </c>
      <c r="CE156" s="68">
        <f t="shared" si="98"/>
        <v>0</v>
      </c>
      <c r="CF156" s="67"/>
      <c r="CG156" s="67"/>
      <c r="CH156" s="67" t="s">
        <v>126</v>
      </c>
      <c r="CI156" s="67"/>
      <c r="CJ156" s="68" t="e">
        <f t="shared" si="99"/>
        <v>#DIV/0!</v>
      </c>
      <c r="CK156" s="68">
        <f t="shared" si="100"/>
        <v>0</v>
      </c>
      <c r="CL156" s="67"/>
      <c r="CM156" s="67"/>
      <c r="CN156" s="58">
        <f t="shared" si="101"/>
        <v>0</v>
      </c>
      <c r="CO156" s="58">
        <f t="shared" si="102"/>
        <v>0</v>
      </c>
      <c r="CP156" s="58">
        <f t="shared" si="103"/>
        <v>0</v>
      </c>
      <c r="CQ156" s="58">
        <f t="shared" si="104"/>
        <v>0</v>
      </c>
      <c r="CR156" s="58">
        <f t="shared" si="105"/>
        <v>0</v>
      </c>
      <c r="CS156" s="58">
        <f t="shared" si="106"/>
        <v>0</v>
      </c>
      <c r="CT156" s="58">
        <f t="shared" si="107"/>
        <v>0</v>
      </c>
      <c r="CU156" s="58">
        <f t="shared" si="108"/>
        <v>0</v>
      </c>
      <c r="CV156" s="58">
        <f t="shared" si="109"/>
        <v>0</v>
      </c>
      <c r="CW156" s="58">
        <f t="shared" si="110"/>
        <v>0</v>
      </c>
      <c r="CX156" s="58">
        <f t="shared" si="111"/>
        <v>0</v>
      </c>
      <c r="CY156" s="58">
        <f t="shared" si="112"/>
        <v>0</v>
      </c>
      <c r="CZ156" s="58">
        <f t="shared" si="113"/>
        <v>0</v>
      </c>
    </row>
    <row r="157" spans="1:104" ht="78" x14ac:dyDescent="0.35">
      <c r="A157" s="137" t="s">
        <v>591</v>
      </c>
      <c r="B157" s="278"/>
      <c r="C157" s="20" t="s">
        <v>824</v>
      </c>
      <c r="D157" s="22" t="s">
        <v>596</v>
      </c>
      <c r="E157" s="22" t="s">
        <v>610</v>
      </c>
      <c r="F157" s="22" t="s">
        <v>594</v>
      </c>
      <c r="G157" s="20">
        <f t="shared" si="76"/>
        <v>1</v>
      </c>
      <c r="H157" s="20"/>
      <c r="I157" s="20"/>
      <c r="J157" s="20"/>
      <c r="K157" s="20"/>
      <c r="L157" s="20"/>
      <c r="M157" s="20"/>
      <c r="N157" s="20"/>
      <c r="O157" s="20">
        <v>1</v>
      </c>
      <c r="P157" s="20"/>
      <c r="Q157" s="20"/>
      <c r="R157" s="20"/>
      <c r="S157" s="20"/>
      <c r="T157" s="67" t="s">
        <v>115</v>
      </c>
      <c r="U157" s="67"/>
      <c r="V157" s="68" t="e">
        <f t="shared" si="77"/>
        <v>#DIV/0!</v>
      </c>
      <c r="W157" s="68">
        <f t="shared" si="78"/>
        <v>0</v>
      </c>
      <c r="X157" s="67"/>
      <c r="Y157" s="67"/>
      <c r="Z157" s="67" t="s">
        <v>116</v>
      </c>
      <c r="AA157" s="67"/>
      <c r="AB157" s="68" t="e">
        <f t="shared" si="79"/>
        <v>#DIV/0!</v>
      </c>
      <c r="AC157" s="68">
        <f t="shared" si="80"/>
        <v>0</v>
      </c>
      <c r="AD157" s="67"/>
      <c r="AE157" s="67"/>
      <c r="AF157" s="67" t="s">
        <v>117</v>
      </c>
      <c r="AG157" s="67"/>
      <c r="AH157" s="68" t="e">
        <f t="shared" si="81"/>
        <v>#DIV/0!</v>
      </c>
      <c r="AI157" s="68">
        <f t="shared" si="82"/>
        <v>0</v>
      </c>
      <c r="AJ157" s="67"/>
      <c r="AK157" s="67"/>
      <c r="AL157" s="67" t="s">
        <v>118</v>
      </c>
      <c r="AM157" s="67"/>
      <c r="AN157" s="68" t="e">
        <f t="shared" si="83"/>
        <v>#DIV/0!</v>
      </c>
      <c r="AO157" s="68">
        <f t="shared" si="84"/>
        <v>0</v>
      </c>
      <c r="AP157" s="67"/>
      <c r="AQ157" s="67"/>
      <c r="AR157" s="67" t="s">
        <v>119</v>
      </c>
      <c r="AS157" s="67"/>
      <c r="AT157" s="68" t="e">
        <f t="shared" si="85"/>
        <v>#DIV/0!</v>
      </c>
      <c r="AU157" s="68">
        <f t="shared" si="86"/>
        <v>0</v>
      </c>
      <c r="AV157" s="67"/>
      <c r="AW157" s="67"/>
      <c r="AX157" s="67" t="s">
        <v>120</v>
      </c>
      <c r="AY157" s="67"/>
      <c r="AZ157" s="68" t="e">
        <f t="shared" si="87"/>
        <v>#DIV/0!</v>
      </c>
      <c r="BA157" s="68">
        <f t="shared" si="88"/>
        <v>0</v>
      </c>
      <c r="BB157" s="67"/>
      <c r="BC157" s="67"/>
      <c r="BD157" s="67" t="s">
        <v>121</v>
      </c>
      <c r="BE157" s="67"/>
      <c r="BF157" s="68" t="e">
        <f t="shared" si="89"/>
        <v>#DIV/0!</v>
      </c>
      <c r="BG157" s="68">
        <f t="shared" si="90"/>
        <v>0</v>
      </c>
      <c r="BH157" s="67"/>
      <c r="BI157" s="67"/>
      <c r="BJ157" s="67" t="s">
        <v>122</v>
      </c>
      <c r="BK157" s="67"/>
      <c r="BL157" s="68">
        <f t="shared" si="91"/>
        <v>0</v>
      </c>
      <c r="BM157" s="68">
        <f t="shared" si="92"/>
        <v>0</v>
      </c>
      <c r="BN157" s="67"/>
      <c r="BO157" s="67"/>
      <c r="BP157" s="67" t="s">
        <v>123</v>
      </c>
      <c r="BQ157" s="67"/>
      <c r="BR157" s="68" t="e">
        <f t="shared" si="93"/>
        <v>#DIV/0!</v>
      </c>
      <c r="BS157" s="68">
        <f t="shared" si="94"/>
        <v>0</v>
      </c>
      <c r="BT157" s="67"/>
      <c r="BU157" s="67"/>
      <c r="BV157" s="67" t="s">
        <v>124</v>
      </c>
      <c r="BW157" s="67"/>
      <c r="BX157" s="68" t="e">
        <f t="shared" si="95"/>
        <v>#DIV/0!</v>
      </c>
      <c r="BY157" s="68">
        <f t="shared" si="96"/>
        <v>0</v>
      </c>
      <c r="BZ157" s="67"/>
      <c r="CA157" s="67"/>
      <c r="CB157" s="67" t="s">
        <v>125</v>
      </c>
      <c r="CC157" s="67"/>
      <c r="CD157" s="68" t="e">
        <f t="shared" si="97"/>
        <v>#DIV/0!</v>
      </c>
      <c r="CE157" s="68">
        <f t="shared" si="98"/>
        <v>0</v>
      </c>
      <c r="CF157" s="67"/>
      <c r="CG157" s="67"/>
      <c r="CH157" s="67" t="s">
        <v>126</v>
      </c>
      <c r="CI157" s="67"/>
      <c r="CJ157" s="68" t="e">
        <f t="shared" si="99"/>
        <v>#DIV/0!</v>
      </c>
      <c r="CK157" s="68">
        <f t="shared" si="100"/>
        <v>0</v>
      </c>
      <c r="CL157" s="67"/>
      <c r="CM157" s="67"/>
      <c r="CN157" s="58">
        <f t="shared" si="101"/>
        <v>0</v>
      </c>
      <c r="CO157" s="58">
        <f t="shared" si="102"/>
        <v>0</v>
      </c>
      <c r="CP157" s="58">
        <f t="shared" si="103"/>
        <v>0</v>
      </c>
      <c r="CQ157" s="58">
        <f t="shared" si="104"/>
        <v>0</v>
      </c>
      <c r="CR157" s="58">
        <f t="shared" si="105"/>
        <v>0</v>
      </c>
      <c r="CS157" s="58">
        <f t="shared" si="106"/>
        <v>0</v>
      </c>
      <c r="CT157" s="58">
        <f t="shared" si="107"/>
        <v>0</v>
      </c>
      <c r="CU157" s="58">
        <f t="shared" si="108"/>
        <v>0</v>
      </c>
      <c r="CV157" s="58">
        <f t="shared" si="109"/>
        <v>0</v>
      </c>
      <c r="CW157" s="58">
        <f t="shared" si="110"/>
        <v>0</v>
      </c>
      <c r="CX157" s="58">
        <f t="shared" si="111"/>
        <v>0</v>
      </c>
      <c r="CY157" s="58">
        <f t="shared" si="112"/>
        <v>0</v>
      </c>
      <c r="CZ157" s="58">
        <f t="shared" si="113"/>
        <v>0</v>
      </c>
    </row>
    <row r="158" spans="1:104" ht="26" x14ac:dyDescent="0.35">
      <c r="A158" s="137" t="s">
        <v>591</v>
      </c>
      <c r="B158" s="278"/>
      <c r="C158" s="20" t="s">
        <v>825</v>
      </c>
      <c r="D158" s="22"/>
      <c r="E158" s="22"/>
      <c r="F158" s="22"/>
      <c r="G158" s="20">
        <f t="shared" si="76"/>
        <v>0</v>
      </c>
      <c r="H158" s="20"/>
      <c r="I158" s="20"/>
      <c r="J158" s="20"/>
      <c r="K158" s="20"/>
      <c r="L158" s="20"/>
      <c r="M158" s="20"/>
      <c r="N158" s="20"/>
      <c r="O158" s="20"/>
      <c r="P158" s="20"/>
      <c r="Q158" s="20"/>
      <c r="R158" s="20"/>
      <c r="S158" s="20"/>
      <c r="T158" s="67" t="s">
        <v>115</v>
      </c>
      <c r="U158" s="67"/>
      <c r="V158" s="68" t="e">
        <f t="shared" si="77"/>
        <v>#DIV/0!</v>
      </c>
      <c r="W158" s="68" t="e">
        <f t="shared" si="78"/>
        <v>#DIV/0!</v>
      </c>
      <c r="X158" s="67"/>
      <c r="Y158" s="67"/>
      <c r="Z158" s="67" t="s">
        <v>116</v>
      </c>
      <c r="AA158" s="67"/>
      <c r="AB158" s="68" t="e">
        <f t="shared" si="79"/>
        <v>#DIV/0!</v>
      </c>
      <c r="AC158" s="68" t="e">
        <f t="shared" si="80"/>
        <v>#DIV/0!</v>
      </c>
      <c r="AD158" s="67"/>
      <c r="AE158" s="67"/>
      <c r="AF158" s="67" t="s">
        <v>117</v>
      </c>
      <c r="AG158" s="67"/>
      <c r="AH158" s="68" t="e">
        <f t="shared" si="81"/>
        <v>#DIV/0!</v>
      </c>
      <c r="AI158" s="68" t="e">
        <f t="shared" si="82"/>
        <v>#DIV/0!</v>
      </c>
      <c r="AJ158" s="67"/>
      <c r="AK158" s="67"/>
      <c r="AL158" s="67" t="s">
        <v>118</v>
      </c>
      <c r="AM158" s="67"/>
      <c r="AN158" s="68" t="e">
        <f t="shared" si="83"/>
        <v>#DIV/0!</v>
      </c>
      <c r="AO158" s="68" t="e">
        <f t="shared" si="84"/>
        <v>#DIV/0!</v>
      </c>
      <c r="AP158" s="67"/>
      <c r="AQ158" s="67"/>
      <c r="AR158" s="67" t="s">
        <v>119</v>
      </c>
      <c r="AS158" s="67"/>
      <c r="AT158" s="68" t="e">
        <f t="shared" si="85"/>
        <v>#DIV/0!</v>
      </c>
      <c r="AU158" s="68" t="e">
        <f t="shared" si="86"/>
        <v>#DIV/0!</v>
      </c>
      <c r="AV158" s="67"/>
      <c r="AW158" s="67"/>
      <c r="AX158" s="67" t="s">
        <v>120</v>
      </c>
      <c r="AY158" s="67"/>
      <c r="AZ158" s="68" t="e">
        <f t="shared" si="87"/>
        <v>#DIV/0!</v>
      </c>
      <c r="BA158" s="68" t="e">
        <f t="shared" si="88"/>
        <v>#DIV/0!</v>
      </c>
      <c r="BB158" s="67"/>
      <c r="BC158" s="67"/>
      <c r="BD158" s="67" t="s">
        <v>121</v>
      </c>
      <c r="BE158" s="67"/>
      <c r="BF158" s="68" t="e">
        <f t="shared" si="89"/>
        <v>#DIV/0!</v>
      </c>
      <c r="BG158" s="68" t="e">
        <f t="shared" si="90"/>
        <v>#DIV/0!</v>
      </c>
      <c r="BH158" s="67"/>
      <c r="BI158" s="67"/>
      <c r="BJ158" s="67" t="s">
        <v>122</v>
      </c>
      <c r="BK158" s="67"/>
      <c r="BL158" s="68" t="e">
        <f t="shared" si="91"/>
        <v>#DIV/0!</v>
      </c>
      <c r="BM158" s="68" t="e">
        <f t="shared" si="92"/>
        <v>#DIV/0!</v>
      </c>
      <c r="BN158" s="67"/>
      <c r="BO158" s="67"/>
      <c r="BP158" s="67" t="s">
        <v>123</v>
      </c>
      <c r="BQ158" s="67"/>
      <c r="BR158" s="68" t="e">
        <f t="shared" si="93"/>
        <v>#DIV/0!</v>
      </c>
      <c r="BS158" s="68" t="e">
        <f t="shared" si="94"/>
        <v>#DIV/0!</v>
      </c>
      <c r="BT158" s="67"/>
      <c r="BU158" s="67"/>
      <c r="BV158" s="67" t="s">
        <v>124</v>
      </c>
      <c r="BW158" s="67"/>
      <c r="BX158" s="68" t="e">
        <f t="shared" si="95"/>
        <v>#DIV/0!</v>
      </c>
      <c r="BY158" s="68" t="e">
        <f t="shared" si="96"/>
        <v>#DIV/0!</v>
      </c>
      <c r="BZ158" s="67"/>
      <c r="CA158" s="67"/>
      <c r="CB158" s="67" t="s">
        <v>125</v>
      </c>
      <c r="CC158" s="67"/>
      <c r="CD158" s="68" t="e">
        <f t="shared" si="97"/>
        <v>#DIV/0!</v>
      </c>
      <c r="CE158" s="68" t="e">
        <f t="shared" si="98"/>
        <v>#DIV/0!</v>
      </c>
      <c r="CF158" s="67"/>
      <c r="CG158" s="67"/>
      <c r="CH158" s="67" t="s">
        <v>126</v>
      </c>
      <c r="CI158" s="67"/>
      <c r="CJ158" s="68" t="e">
        <f t="shared" si="99"/>
        <v>#DIV/0!</v>
      </c>
      <c r="CK158" s="68" t="e">
        <f t="shared" si="100"/>
        <v>#DIV/0!</v>
      </c>
      <c r="CL158" s="67"/>
      <c r="CM158" s="67"/>
      <c r="CN158" s="58">
        <f t="shared" si="101"/>
        <v>0</v>
      </c>
      <c r="CO158" s="58">
        <f t="shared" si="102"/>
        <v>0</v>
      </c>
      <c r="CP158" s="58">
        <f t="shared" si="103"/>
        <v>0</v>
      </c>
      <c r="CQ158" s="58">
        <f t="shared" si="104"/>
        <v>0</v>
      </c>
      <c r="CR158" s="58">
        <f t="shared" si="105"/>
        <v>0</v>
      </c>
      <c r="CS158" s="58">
        <f t="shared" si="106"/>
        <v>0</v>
      </c>
      <c r="CT158" s="58">
        <f t="shared" si="107"/>
        <v>0</v>
      </c>
      <c r="CU158" s="58">
        <f t="shared" si="108"/>
        <v>0</v>
      </c>
      <c r="CV158" s="58">
        <f t="shared" si="109"/>
        <v>0</v>
      </c>
      <c r="CW158" s="58">
        <f t="shared" si="110"/>
        <v>0</v>
      </c>
      <c r="CX158" s="58">
        <f t="shared" si="111"/>
        <v>0</v>
      </c>
      <c r="CY158" s="58">
        <f t="shared" si="112"/>
        <v>0</v>
      </c>
      <c r="CZ158" s="58">
        <f t="shared" si="113"/>
        <v>0</v>
      </c>
    </row>
    <row r="159" spans="1:104" ht="26" x14ac:dyDescent="0.35">
      <c r="A159" s="137" t="s">
        <v>591</v>
      </c>
      <c r="B159" s="279"/>
      <c r="C159" s="20" t="s">
        <v>826</v>
      </c>
      <c r="D159" s="22"/>
      <c r="E159" s="22"/>
      <c r="F159" s="22"/>
      <c r="G159" s="20">
        <f t="shared" si="76"/>
        <v>0</v>
      </c>
      <c r="H159" s="20"/>
      <c r="I159" s="20"/>
      <c r="J159" s="20"/>
      <c r="K159" s="20"/>
      <c r="L159" s="20"/>
      <c r="M159" s="20"/>
      <c r="N159" s="20"/>
      <c r="O159" s="20"/>
      <c r="P159" s="20"/>
      <c r="Q159" s="20"/>
      <c r="R159" s="20"/>
      <c r="S159" s="20"/>
      <c r="T159" s="67" t="s">
        <v>115</v>
      </c>
      <c r="U159" s="67"/>
      <c r="V159" s="68" t="e">
        <f t="shared" si="77"/>
        <v>#DIV/0!</v>
      </c>
      <c r="W159" s="68" t="e">
        <f t="shared" si="78"/>
        <v>#DIV/0!</v>
      </c>
      <c r="X159" s="67"/>
      <c r="Y159" s="67"/>
      <c r="Z159" s="67" t="s">
        <v>116</v>
      </c>
      <c r="AA159" s="67"/>
      <c r="AB159" s="68" t="e">
        <f t="shared" si="79"/>
        <v>#DIV/0!</v>
      </c>
      <c r="AC159" s="68" t="e">
        <f t="shared" si="80"/>
        <v>#DIV/0!</v>
      </c>
      <c r="AD159" s="67"/>
      <c r="AE159" s="67"/>
      <c r="AF159" s="67" t="s">
        <v>117</v>
      </c>
      <c r="AG159" s="67"/>
      <c r="AH159" s="68" t="e">
        <f t="shared" si="81"/>
        <v>#DIV/0!</v>
      </c>
      <c r="AI159" s="68" t="e">
        <f t="shared" si="82"/>
        <v>#DIV/0!</v>
      </c>
      <c r="AJ159" s="67"/>
      <c r="AK159" s="67"/>
      <c r="AL159" s="67" t="s">
        <v>118</v>
      </c>
      <c r="AM159" s="67"/>
      <c r="AN159" s="68" t="e">
        <f t="shared" si="83"/>
        <v>#DIV/0!</v>
      </c>
      <c r="AO159" s="68" t="e">
        <f t="shared" si="84"/>
        <v>#DIV/0!</v>
      </c>
      <c r="AP159" s="67"/>
      <c r="AQ159" s="67"/>
      <c r="AR159" s="67" t="s">
        <v>119</v>
      </c>
      <c r="AS159" s="67"/>
      <c r="AT159" s="68" t="e">
        <f t="shared" si="85"/>
        <v>#DIV/0!</v>
      </c>
      <c r="AU159" s="68" t="e">
        <f t="shared" si="86"/>
        <v>#DIV/0!</v>
      </c>
      <c r="AV159" s="67"/>
      <c r="AW159" s="67"/>
      <c r="AX159" s="67" t="s">
        <v>120</v>
      </c>
      <c r="AY159" s="67"/>
      <c r="AZ159" s="68" t="e">
        <f t="shared" si="87"/>
        <v>#DIV/0!</v>
      </c>
      <c r="BA159" s="68" t="e">
        <f t="shared" si="88"/>
        <v>#DIV/0!</v>
      </c>
      <c r="BB159" s="67"/>
      <c r="BC159" s="67"/>
      <c r="BD159" s="67" t="s">
        <v>121</v>
      </c>
      <c r="BE159" s="67"/>
      <c r="BF159" s="68" t="e">
        <f t="shared" si="89"/>
        <v>#DIV/0!</v>
      </c>
      <c r="BG159" s="68" t="e">
        <f t="shared" si="90"/>
        <v>#DIV/0!</v>
      </c>
      <c r="BH159" s="67"/>
      <c r="BI159" s="67"/>
      <c r="BJ159" s="67" t="s">
        <v>122</v>
      </c>
      <c r="BK159" s="67"/>
      <c r="BL159" s="68" t="e">
        <f t="shared" si="91"/>
        <v>#DIV/0!</v>
      </c>
      <c r="BM159" s="68" t="e">
        <f t="shared" si="92"/>
        <v>#DIV/0!</v>
      </c>
      <c r="BN159" s="67"/>
      <c r="BO159" s="67"/>
      <c r="BP159" s="67" t="s">
        <v>123</v>
      </c>
      <c r="BQ159" s="67"/>
      <c r="BR159" s="68" t="e">
        <f t="shared" si="93"/>
        <v>#DIV/0!</v>
      </c>
      <c r="BS159" s="68" t="e">
        <f t="shared" si="94"/>
        <v>#DIV/0!</v>
      </c>
      <c r="BT159" s="67"/>
      <c r="BU159" s="67"/>
      <c r="BV159" s="67" t="s">
        <v>124</v>
      </c>
      <c r="BW159" s="67"/>
      <c r="BX159" s="68" t="e">
        <f t="shared" si="95"/>
        <v>#DIV/0!</v>
      </c>
      <c r="BY159" s="68" t="e">
        <f t="shared" si="96"/>
        <v>#DIV/0!</v>
      </c>
      <c r="BZ159" s="67"/>
      <c r="CA159" s="67"/>
      <c r="CB159" s="67" t="s">
        <v>125</v>
      </c>
      <c r="CC159" s="67"/>
      <c r="CD159" s="68" t="e">
        <f t="shared" si="97"/>
        <v>#DIV/0!</v>
      </c>
      <c r="CE159" s="68" t="e">
        <f t="shared" si="98"/>
        <v>#DIV/0!</v>
      </c>
      <c r="CF159" s="67"/>
      <c r="CG159" s="67"/>
      <c r="CH159" s="67" t="s">
        <v>126</v>
      </c>
      <c r="CI159" s="67"/>
      <c r="CJ159" s="68" t="e">
        <f t="shared" si="99"/>
        <v>#DIV/0!</v>
      </c>
      <c r="CK159" s="68" t="e">
        <f t="shared" si="100"/>
        <v>#DIV/0!</v>
      </c>
      <c r="CL159" s="67"/>
      <c r="CM159" s="67"/>
      <c r="CN159" s="58">
        <f t="shared" si="101"/>
        <v>0</v>
      </c>
      <c r="CO159" s="58">
        <f t="shared" si="102"/>
        <v>0</v>
      </c>
      <c r="CP159" s="58">
        <f t="shared" si="103"/>
        <v>0</v>
      </c>
      <c r="CQ159" s="58">
        <f t="shared" si="104"/>
        <v>0</v>
      </c>
      <c r="CR159" s="58">
        <f t="shared" si="105"/>
        <v>0</v>
      </c>
      <c r="CS159" s="58">
        <f t="shared" si="106"/>
        <v>0</v>
      </c>
      <c r="CT159" s="58">
        <f t="shared" si="107"/>
        <v>0</v>
      </c>
      <c r="CU159" s="58">
        <f t="shared" si="108"/>
        <v>0</v>
      </c>
      <c r="CV159" s="58">
        <f t="shared" si="109"/>
        <v>0</v>
      </c>
      <c r="CW159" s="58">
        <f t="shared" si="110"/>
        <v>0</v>
      </c>
      <c r="CX159" s="58">
        <f t="shared" si="111"/>
        <v>0</v>
      </c>
      <c r="CY159" s="58">
        <f t="shared" si="112"/>
        <v>0</v>
      </c>
      <c r="CZ159" s="58">
        <f t="shared" si="113"/>
        <v>0</v>
      </c>
    </row>
    <row r="160" spans="1:104" ht="65" x14ac:dyDescent="0.35">
      <c r="A160" s="137" t="s">
        <v>591</v>
      </c>
      <c r="B160" s="277" t="s">
        <v>148</v>
      </c>
      <c r="C160" s="20" t="s">
        <v>827</v>
      </c>
      <c r="D160" s="22" t="s">
        <v>592</v>
      </c>
      <c r="E160" s="22" t="s">
        <v>611</v>
      </c>
      <c r="F160" s="22" t="s">
        <v>612</v>
      </c>
      <c r="G160" s="20">
        <f t="shared" si="76"/>
        <v>1</v>
      </c>
      <c r="H160" s="20"/>
      <c r="I160" s="20"/>
      <c r="J160" s="20"/>
      <c r="K160" s="20"/>
      <c r="L160" s="20"/>
      <c r="M160" s="20"/>
      <c r="N160" s="20"/>
      <c r="O160" s="20"/>
      <c r="P160" s="20"/>
      <c r="Q160" s="20"/>
      <c r="R160" s="20">
        <v>1</v>
      </c>
      <c r="S160" s="20"/>
      <c r="T160" s="67" t="s">
        <v>115</v>
      </c>
      <c r="U160" s="67"/>
      <c r="V160" s="68" t="e">
        <f t="shared" si="77"/>
        <v>#DIV/0!</v>
      </c>
      <c r="W160" s="68">
        <f t="shared" si="78"/>
        <v>0</v>
      </c>
      <c r="X160" s="67"/>
      <c r="Y160" s="67"/>
      <c r="Z160" s="67" t="s">
        <v>116</v>
      </c>
      <c r="AA160" s="67"/>
      <c r="AB160" s="68" t="e">
        <f t="shared" si="79"/>
        <v>#DIV/0!</v>
      </c>
      <c r="AC160" s="68">
        <f t="shared" si="80"/>
        <v>0</v>
      </c>
      <c r="AD160" s="67"/>
      <c r="AE160" s="67"/>
      <c r="AF160" s="67" t="s">
        <v>117</v>
      </c>
      <c r="AG160" s="67"/>
      <c r="AH160" s="68" t="e">
        <f t="shared" si="81"/>
        <v>#DIV/0!</v>
      </c>
      <c r="AI160" s="68">
        <f t="shared" si="82"/>
        <v>0</v>
      </c>
      <c r="AJ160" s="67"/>
      <c r="AK160" s="67"/>
      <c r="AL160" s="67" t="s">
        <v>118</v>
      </c>
      <c r="AM160" s="67"/>
      <c r="AN160" s="68" t="e">
        <f t="shared" si="83"/>
        <v>#DIV/0!</v>
      </c>
      <c r="AO160" s="68">
        <f t="shared" si="84"/>
        <v>0</v>
      </c>
      <c r="AP160" s="67"/>
      <c r="AQ160" s="67"/>
      <c r="AR160" s="67" t="s">
        <v>119</v>
      </c>
      <c r="AS160" s="67"/>
      <c r="AT160" s="68" t="e">
        <f t="shared" si="85"/>
        <v>#DIV/0!</v>
      </c>
      <c r="AU160" s="68">
        <f t="shared" si="86"/>
        <v>0</v>
      </c>
      <c r="AV160" s="67"/>
      <c r="AW160" s="67"/>
      <c r="AX160" s="67" t="s">
        <v>120</v>
      </c>
      <c r="AY160" s="67"/>
      <c r="AZ160" s="68" t="e">
        <f t="shared" si="87"/>
        <v>#DIV/0!</v>
      </c>
      <c r="BA160" s="68">
        <f t="shared" si="88"/>
        <v>0</v>
      </c>
      <c r="BB160" s="67"/>
      <c r="BC160" s="67"/>
      <c r="BD160" s="67" t="s">
        <v>121</v>
      </c>
      <c r="BE160" s="67"/>
      <c r="BF160" s="68" t="e">
        <f t="shared" si="89"/>
        <v>#DIV/0!</v>
      </c>
      <c r="BG160" s="68">
        <f t="shared" si="90"/>
        <v>0</v>
      </c>
      <c r="BH160" s="67"/>
      <c r="BI160" s="67"/>
      <c r="BJ160" s="67" t="s">
        <v>122</v>
      </c>
      <c r="BK160" s="67"/>
      <c r="BL160" s="68" t="e">
        <f t="shared" si="91"/>
        <v>#DIV/0!</v>
      </c>
      <c r="BM160" s="68">
        <f t="shared" si="92"/>
        <v>0</v>
      </c>
      <c r="BN160" s="67"/>
      <c r="BO160" s="67"/>
      <c r="BP160" s="67" t="s">
        <v>123</v>
      </c>
      <c r="BQ160" s="67"/>
      <c r="BR160" s="68" t="e">
        <f t="shared" si="93"/>
        <v>#DIV/0!</v>
      </c>
      <c r="BS160" s="68">
        <f t="shared" si="94"/>
        <v>0</v>
      </c>
      <c r="BT160" s="67"/>
      <c r="BU160" s="67"/>
      <c r="BV160" s="67" t="s">
        <v>124</v>
      </c>
      <c r="BW160" s="67"/>
      <c r="BX160" s="68" t="e">
        <f t="shared" si="95"/>
        <v>#DIV/0!</v>
      </c>
      <c r="BY160" s="68">
        <f t="shared" si="96"/>
        <v>0</v>
      </c>
      <c r="BZ160" s="67"/>
      <c r="CA160" s="67"/>
      <c r="CB160" s="67" t="s">
        <v>125</v>
      </c>
      <c r="CC160" s="67"/>
      <c r="CD160" s="68">
        <f t="shared" si="97"/>
        <v>0</v>
      </c>
      <c r="CE160" s="68">
        <f t="shared" si="98"/>
        <v>0</v>
      </c>
      <c r="CF160" s="67"/>
      <c r="CG160" s="67"/>
      <c r="CH160" s="67" t="s">
        <v>126</v>
      </c>
      <c r="CI160" s="67"/>
      <c r="CJ160" s="68" t="e">
        <f t="shared" si="99"/>
        <v>#DIV/0!</v>
      </c>
      <c r="CK160" s="68">
        <f t="shared" si="100"/>
        <v>0</v>
      </c>
      <c r="CL160" s="67"/>
      <c r="CM160" s="67"/>
      <c r="CN160" s="58">
        <f t="shared" si="101"/>
        <v>0</v>
      </c>
      <c r="CO160" s="58">
        <f t="shared" si="102"/>
        <v>0</v>
      </c>
      <c r="CP160" s="58">
        <f t="shared" si="103"/>
        <v>0</v>
      </c>
      <c r="CQ160" s="58">
        <f t="shared" si="104"/>
        <v>0</v>
      </c>
      <c r="CR160" s="58">
        <f t="shared" si="105"/>
        <v>0</v>
      </c>
      <c r="CS160" s="58">
        <f t="shared" si="106"/>
        <v>0</v>
      </c>
      <c r="CT160" s="58">
        <f t="shared" si="107"/>
        <v>0</v>
      </c>
      <c r="CU160" s="58">
        <f t="shared" si="108"/>
        <v>0</v>
      </c>
      <c r="CV160" s="58">
        <f t="shared" si="109"/>
        <v>0</v>
      </c>
      <c r="CW160" s="58">
        <f t="shared" si="110"/>
        <v>0</v>
      </c>
      <c r="CX160" s="58">
        <f t="shared" si="111"/>
        <v>0</v>
      </c>
      <c r="CY160" s="58">
        <f t="shared" si="112"/>
        <v>0</v>
      </c>
      <c r="CZ160" s="58">
        <f t="shared" si="113"/>
        <v>0</v>
      </c>
    </row>
    <row r="161" spans="1:104" ht="26" x14ac:dyDescent="0.35">
      <c r="A161" s="137" t="s">
        <v>591</v>
      </c>
      <c r="B161" s="278"/>
      <c r="C161" s="20" t="s">
        <v>828</v>
      </c>
      <c r="D161" s="22"/>
      <c r="E161" s="22"/>
      <c r="F161" s="22"/>
      <c r="G161" s="20">
        <f t="shared" si="76"/>
        <v>0</v>
      </c>
      <c r="H161" s="20"/>
      <c r="I161" s="20"/>
      <c r="J161" s="20"/>
      <c r="K161" s="20"/>
      <c r="L161" s="20"/>
      <c r="M161" s="20"/>
      <c r="N161" s="20"/>
      <c r="O161" s="20"/>
      <c r="P161" s="20"/>
      <c r="Q161" s="20"/>
      <c r="R161" s="20"/>
      <c r="S161" s="20"/>
      <c r="T161" s="67" t="s">
        <v>115</v>
      </c>
      <c r="U161" s="67"/>
      <c r="V161" s="68" t="e">
        <f t="shared" si="77"/>
        <v>#DIV/0!</v>
      </c>
      <c r="W161" s="68" t="e">
        <f t="shared" si="78"/>
        <v>#DIV/0!</v>
      </c>
      <c r="X161" s="67"/>
      <c r="Y161" s="67"/>
      <c r="Z161" s="67" t="s">
        <v>116</v>
      </c>
      <c r="AA161" s="67"/>
      <c r="AB161" s="68" t="e">
        <f t="shared" si="79"/>
        <v>#DIV/0!</v>
      </c>
      <c r="AC161" s="68" t="e">
        <f t="shared" si="80"/>
        <v>#DIV/0!</v>
      </c>
      <c r="AD161" s="67"/>
      <c r="AE161" s="67"/>
      <c r="AF161" s="67" t="s">
        <v>117</v>
      </c>
      <c r="AG161" s="67"/>
      <c r="AH161" s="68" t="e">
        <f t="shared" si="81"/>
        <v>#DIV/0!</v>
      </c>
      <c r="AI161" s="68" t="e">
        <f t="shared" si="82"/>
        <v>#DIV/0!</v>
      </c>
      <c r="AJ161" s="67"/>
      <c r="AK161" s="67"/>
      <c r="AL161" s="67" t="s">
        <v>118</v>
      </c>
      <c r="AM161" s="67"/>
      <c r="AN161" s="68" t="e">
        <f t="shared" si="83"/>
        <v>#DIV/0!</v>
      </c>
      <c r="AO161" s="68" t="e">
        <f t="shared" si="84"/>
        <v>#DIV/0!</v>
      </c>
      <c r="AP161" s="67"/>
      <c r="AQ161" s="67"/>
      <c r="AR161" s="67" t="s">
        <v>119</v>
      </c>
      <c r="AS161" s="67"/>
      <c r="AT161" s="68" t="e">
        <f t="shared" si="85"/>
        <v>#DIV/0!</v>
      </c>
      <c r="AU161" s="68" t="e">
        <f t="shared" si="86"/>
        <v>#DIV/0!</v>
      </c>
      <c r="AV161" s="67"/>
      <c r="AW161" s="67"/>
      <c r="AX161" s="67" t="s">
        <v>120</v>
      </c>
      <c r="AY161" s="67"/>
      <c r="AZ161" s="68" t="e">
        <f t="shared" si="87"/>
        <v>#DIV/0!</v>
      </c>
      <c r="BA161" s="68" t="e">
        <f t="shared" si="88"/>
        <v>#DIV/0!</v>
      </c>
      <c r="BB161" s="67"/>
      <c r="BC161" s="67"/>
      <c r="BD161" s="67" t="s">
        <v>121</v>
      </c>
      <c r="BE161" s="67"/>
      <c r="BF161" s="68" t="e">
        <f t="shared" si="89"/>
        <v>#DIV/0!</v>
      </c>
      <c r="BG161" s="68" t="e">
        <f t="shared" si="90"/>
        <v>#DIV/0!</v>
      </c>
      <c r="BH161" s="67"/>
      <c r="BI161" s="67"/>
      <c r="BJ161" s="67" t="s">
        <v>122</v>
      </c>
      <c r="BK161" s="67"/>
      <c r="BL161" s="68" t="e">
        <f t="shared" si="91"/>
        <v>#DIV/0!</v>
      </c>
      <c r="BM161" s="68" t="e">
        <f t="shared" si="92"/>
        <v>#DIV/0!</v>
      </c>
      <c r="BN161" s="67"/>
      <c r="BO161" s="67"/>
      <c r="BP161" s="67" t="s">
        <v>123</v>
      </c>
      <c r="BQ161" s="67"/>
      <c r="BR161" s="68" t="e">
        <f t="shared" si="93"/>
        <v>#DIV/0!</v>
      </c>
      <c r="BS161" s="68" t="e">
        <f t="shared" si="94"/>
        <v>#DIV/0!</v>
      </c>
      <c r="BT161" s="67"/>
      <c r="BU161" s="67"/>
      <c r="BV161" s="67" t="s">
        <v>124</v>
      </c>
      <c r="BW161" s="67"/>
      <c r="BX161" s="68" t="e">
        <f t="shared" si="95"/>
        <v>#DIV/0!</v>
      </c>
      <c r="BY161" s="68" t="e">
        <f t="shared" si="96"/>
        <v>#DIV/0!</v>
      </c>
      <c r="BZ161" s="67"/>
      <c r="CA161" s="67"/>
      <c r="CB161" s="67" t="s">
        <v>125</v>
      </c>
      <c r="CC161" s="67"/>
      <c r="CD161" s="68" t="e">
        <f t="shared" si="97"/>
        <v>#DIV/0!</v>
      </c>
      <c r="CE161" s="68" t="e">
        <f t="shared" si="98"/>
        <v>#DIV/0!</v>
      </c>
      <c r="CF161" s="67"/>
      <c r="CG161" s="67"/>
      <c r="CH161" s="67" t="s">
        <v>126</v>
      </c>
      <c r="CI161" s="67"/>
      <c r="CJ161" s="68" t="e">
        <f t="shared" si="99"/>
        <v>#DIV/0!</v>
      </c>
      <c r="CK161" s="68" t="e">
        <f t="shared" si="100"/>
        <v>#DIV/0!</v>
      </c>
      <c r="CL161" s="67"/>
      <c r="CM161" s="67"/>
      <c r="CN161" s="58">
        <f t="shared" si="101"/>
        <v>0</v>
      </c>
      <c r="CO161" s="58">
        <f t="shared" si="102"/>
        <v>0</v>
      </c>
      <c r="CP161" s="58">
        <f t="shared" si="103"/>
        <v>0</v>
      </c>
      <c r="CQ161" s="58">
        <f t="shared" si="104"/>
        <v>0</v>
      </c>
      <c r="CR161" s="58">
        <f t="shared" si="105"/>
        <v>0</v>
      </c>
      <c r="CS161" s="58">
        <f t="shared" si="106"/>
        <v>0</v>
      </c>
      <c r="CT161" s="58">
        <f t="shared" si="107"/>
        <v>0</v>
      </c>
      <c r="CU161" s="58">
        <f t="shared" si="108"/>
        <v>0</v>
      </c>
      <c r="CV161" s="58">
        <f t="shared" si="109"/>
        <v>0</v>
      </c>
      <c r="CW161" s="58">
        <f t="shared" si="110"/>
        <v>0</v>
      </c>
      <c r="CX161" s="58">
        <f t="shared" si="111"/>
        <v>0</v>
      </c>
      <c r="CY161" s="58">
        <f t="shared" si="112"/>
        <v>0</v>
      </c>
      <c r="CZ161" s="58">
        <f t="shared" si="113"/>
        <v>0</v>
      </c>
    </row>
    <row r="162" spans="1:104" ht="26" x14ac:dyDescent="0.35">
      <c r="A162" s="137" t="s">
        <v>591</v>
      </c>
      <c r="B162" s="278"/>
      <c r="C162" s="20" t="s">
        <v>829</v>
      </c>
      <c r="D162" s="22"/>
      <c r="E162" s="22"/>
      <c r="F162" s="22"/>
      <c r="G162" s="20">
        <f t="shared" si="76"/>
        <v>0</v>
      </c>
      <c r="H162" s="20"/>
      <c r="I162" s="20"/>
      <c r="J162" s="20"/>
      <c r="K162" s="20"/>
      <c r="L162" s="20"/>
      <c r="M162" s="20"/>
      <c r="N162" s="20"/>
      <c r="O162" s="20"/>
      <c r="P162" s="20"/>
      <c r="Q162" s="20"/>
      <c r="R162" s="20"/>
      <c r="S162" s="20"/>
      <c r="T162" s="67" t="s">
        <v>115</v>
      </c>
      <c r="U162" s="67"/>
      <c r="V162" s="68" t="e">
        <f t="shared" si="77"/>
        <v>#DIV/0!</v>
      </c>
      <c r="W162" s="68" t="e">
        <f t="shared" si="78"/>
        <v>#DIV/0!</v>
      </c>
      <c r="X162" s="67"/>
      <c r="Y162" s="67"/>
      <c r="Z162" s="67" t="s">
        <v>116</v>
      </c>
      <c r="AA162" s="67"/>
      <c r="AB162" s="68" t="e">
        <f t="shared" si="79"/>
        <v>#DIV/0!</v>
      </c>
      <c r="AC162" s="68" t="e">
        <f t="shared" si="80"/>
        <v>#DIV/0!</v>
      </c>
      <c r="AD162" s="67"/>
      <c r="AE162" s="67"/>
      <c r="AF162" s="67" t="s">
        <v>117</v>
      </c>
      <c r="AG162" s="67"/>
      <c r="AH162" s="68" t="e">
        <f t="shared" si="81"/>
        <v>#DIV/0!</v>
      </c>
      <c r="AI162" s="68" t="e">
        <f t="shared" si="82"/>
        <v>#DIV/0!</v>
      </c>
      <c r="AJ162" s="67"/>
      <c r="AK162" s="67"/>
      <c r="AL162" s="67" t="s">
        <v>118</v>
      </c>
      <c r="AM162" s="67"/>
      <c r="AN162" s="68" t="e">
        <f t="shared" si="83"/>
        <v>#DIV/0!</v>
      </c>
      <c r="AO162" s="68" t="e">
        <f t="shared" si="84"/>
        <v>#DIV/0!</v>
      </c>
      <c r="AP162" s="67"/>
      <c r="AQ162" s="67"/>
      <c r="AR162" s="67" t="s">
        <v>119</v>
      </c>
      <c r="AS162" s="67"/>
      <c r="AT162" s="68" t="e">
        <f t="shared" si="85"/>
        <v>#DIV/0!</v>
      </c>
      <c r="AU162" s="68" t="e">
        <f t="shared" si="86"/>
        <v>#DIV/0!</v>
      </c>
      <c r="AV162" s="67"/>
      <c r="AW162" s="67"/>
      <c r="AX162" s="67" t="s">
        <v>120</v>
      </c>
      <c r="AY162" s="67"/>
      <c r="AZ162" s="68" t="e">
        <f t="shared" si="87"/>
        <v>#DIV/0!</v>
      </c>
      <c r="BA162" s="68" t="e">
        <f t="shared" si="88"/>
        <v>#DIV/0!</v>
      </c>
      <c r="BB162" s="67"/>
      <c r="BC162" s="67"/>
      <c r="BD162" s="67" t="s">
        <v>121</v>
      </c>
      <c r="BE162" s="67"/>
      <c r="BF162" s="68" t="e">
        <f t="shared" si="89"/>
        <v>#DIV/0!</v>
      </c>
      <c r="BG162" s="68" t="e">
        <f t="shared" si="90"/>
        <v>#DIV/0!</v>
      </c>
      <c r="BH162" s="67"/>
      <c r="BI162" s="67"/>
      <c r="BJ162" s="67" t="s">
        <v>122</v>
      </c>
      <c r="BK162" s="67"/>
      <c r="BL162" s="68" t="e">
        <f t="shared" si="91"/>
        <v>#DIV/0!</v>
      </c>
      <c r="BM162" s="68" t="e">
        <f t="shared" si="92"/>
        <v>#DIV/0!</v>
      </c>
      <c r="BN162" s="67"/>
      <c r="BO162" s="67"/>
      <c r="BP162" s="67" t="s">
        <v>123</v>
      </c>
      <c r="BQ162" s="67"/>
      <c r="BR162" s="68" t="e">
        <f t="shared" si="93"/>
        <v>#DIV/0!</v>
      </c>
      <c r="BS162" s="68" t="e">
        <f t="shared" si="94"/>
        <v>#DIV/0!</v>
      </c>
      <c r="BT162" s="67"/>
      <c r="BU162" s="67"/>
      <c r="BV162" s="67" t="s">
        <v>124</v>
      </c>
      <c r="BW162" s="67"/>
      <c r="BX162" s="68" t="e">
        <f t="shared" si="95"/>
        <v>#DIV/0!</v>
      </c>
      <c r="BY162" s="68" t="e">
        <f t="shared" si="96"/>
        <v>#DIV/0!</v>
      </c>
      <c r="BZ162" s="67"/>
      <c r="CA162" s="67"/>
      <c r="CB162" s="67" t="s">
        <v>125</v>
      </c>
      <c r="CC162" s="67"/>
      <c r="CD162" s="68" t="e">
        <f t="shared" si="97"/>
        <v>#DIV/0!</v>
      </c>
      <c r="CE162" s="68" t="e">
        <f t="shared" si="98"/>
        <v>#DIV/0!</v>
      </c>
      <c r="CF162" s="67"/>
      <c r="CG162" s="67"/>
      <c r="CH162" s="67" t="s">
        <v>126</v>
      </c>
      <c r="CI162" s="67"/>
      <c r="CJ162" s="68" t="e">
        <f t="shared" si="99"/>
        <v>#DIV/0!</v>
      </c>
      <c r="CK162" s="68" t="e">
        <f t="shared" si="100"/>
        <v>#DIV/0!</v>
      </c>
      <c r="CL162" s="67"/>
      <c r="CM162" s="67"/>
      <c r="CN162" s="58">
        <f t="shared" si="101"/>
        <v>0</v>
      </c>
      <c r="CO162" s="58">
        <f t="shared" si="102"/>
        <v>0</v>
      </c>
      <c r="CP162" s="58">
        <f t="shared" si="103"/>
        <v>0</v>
      </c>
      <c r="CQ162" s="58">
        <f t="shared" si="104"/>
        <v>0</v>
      </c>
      <c r="CR162" s="58">
        <f t="shared" si="105"/>
        <v>0</v>
      </c>
      <c r="CS162" s="58">
        <f t="shared" si="106"/>
        <v>0</v>
      </c>
      <c r="CT162" s="58">
        <f t="shared" si="107"/>
        <v>0</v>
      </c>
      <c r="CU162" s="58">
        <f t="shared" si="108"/>
        <v>0</v>
      </c>
      <c r="CV162" s="58">
        <f t="shared" si="109"/>
        <v>0</v>
      </c>
      <c r="CW162" s="58">
        <f t="shared" si="110"/>
        <v>0</v>
      </c>
      <c r="CX162" s="58">
        <f t="shared" si="111"/>
        <v>0</v>
      </c>
      <c r="CY162" s="58">
        <f t="shared" si="112"/>
        <v>0</v>
      </c>
      <c r="CZ162" s="58">
        <f t="shared" si="113"/>
        <v>0</v>
      </c>
    </row>
    <row r="163" spans="1:104" ht="26" x14ac:dyDescent="0.35">
      <c r="A163" s="137" t="s">
        <v>591</v>
      </c>
      <c r="B163" s="279"/>
      <c r="C163" s="20" t="s">
        <v>830</v>
      </c>
      <c r="D163" s="22"/>
      <c r="E163" s="22"/>
      <c r="F163" s="22"/>
      <c r="G163" s="20">
        <f t="shared" si="76"/>
        <v>0</v>
      </c>
      <c r="H163" s="20"/>
      <c r="I163" s="20"/>
      <c r="J163" s="20"/>
      <c r="K163" s="20"/>
      <c r="L163" s="20"/>
      <c r="M163" s="20"/>
      <c r="N163" s="20"/>
      <c r="O163" s="20"/>
      <c r="P163" s="20"/>
      <c r="Q163" s="20"/>
      <c r="R163" s="20"/>
      <c r="S163" s="20"/>
      <c r="T163" s="67" t="s">
        <v>115</v>
      </c>
      <c r="U163" s="67"/>
      <c r="V163" s="68" t="e">
        <f t="shared" si="77"/>
        <v>#DIV/0!</v>
      </c>
      <c r="W163" s="68" t="e">
        <f t="shared" si="78"/>
        <v>#DIV/0!</v>
      </c>
      <c r="X163" s="67"/>
      <c r="Y163" s="67"/>
      <c r="Z163" s="67" t="s">
        <v>116</v>
      </c>
      <c r="AA163" s="67"/>
      <c r="AB163" s="68" t="e">
        <f t="shared" si="79"/>
        <v>#DIV/0!</v>
      </c>
      <c r="AC163" s="68" t="e">
        <f t="shared" si="80"/>
        <v>#DIV/0!</v>
      </c>
      <c r="AD163" s="67"/>
      <c r="AE163" s="67"/>
      <c r="AF163" s="67" t="s">
        <v>117</v>
      </c>
      <c r="AG163" s="67"/>
      <c r="AH163" s="68" t="e">
        <f t="shared" si="81"/>
        <v>#DIV/0!</v>
      </c>
      <c r="AI163" s="68" t="e">
        <f t="shared" si="82"/>
        <v>#DIV/0!</v>
      </c>
      <c r="AJ163" s="67"/>
      <c r="AK163" s="67"/>
      <c r="AL163" s="67" t="s">
        <v>118</v>
      </c>
      <c r="AM163" s="67"/>
      <c r="AN163" s="68" t="e">
        <f t="shared" si="83"/>
        <v>#DIV/0!</v>
      </c>
      <c r="AO163" s="68" t="e">
        <f t="shared" si="84"/>
        <v>#DIV/0!</v>
      </c>
      <c r="AP163" s="67"/>
      <c r="AQ163" s="67"/>
      <c r="AR163" s="67" t="s">
        <v>119</v>
      </c>
      <c r="AS163" s="67"/>
      <c r="AT163" s="68" t="e">
        <f t="shared" si="85"/>
        <v>#DIV/0!</v>
      </c>
      <c r="AU163" s="68" t="e">
        <f t="shared" si="86"/>
        <v>#DIV/0!</v>
      </c>
      <c r="AV163" s="67"/>
      <c r="AW163" s="67"/>
      <c r="AX163" s="67" t="s">
        <v>120</v>
      </c>
      <c r="AY163" s="67"/>
      <c r="AZ163" s="68" t="e">
        <f t="shared" si="87"/>
        <v>#DIV/0!</v>
      </c>
      <c r="BA163" s="68" t="e">
        <f t="shared" si="88"/>
        <v>#DIV/0!</v>
      </c>
      <c r="BB163" s="67"/>
      <c r="BC163" s="67"/>
      <c r="BD163" s="67" t="s">
        <v>121</v>
      </c>
      <c r="BE163" s="67"/>
      <c r="BF163" s="68" t="e">
        <f t="shared" si="89"/>
        <v>#DIV/0!</v>
      </c>
      <c r="BG163" s="68" t="e">
        <f t="shared" si="90"/>
        <v>#DIV/0!</v>
      </c>
      <c r="BH163" s="67"/>
      <c r="BI163" s="67"/>
      <c r="BJ163" s="67" t="s">
        <v>122</v>
      </c>
      <c r="BK163" s="67"/>
      <c r="BL163" s="68" t="e">
        <f t="shared" si="91"/>
        <v>#DIV/0!</v>
      </c>
      <c r="BM163" s="68" t="e">
        <f t="shared" si="92"/>
        <v>#DIV/0!</v>
      </c>
      <c r="BN163" s="67"/>
      <c r="BO163" s="67"/>
      <c r="BP163" s="67" t="s">
        <v>123</v>
      </c>
      <c r="BQ163" s="67"/>
      <c r="BR163" s="68" t="e">
        <f t="shared" si="93"/>
        <v>#DIV/0!</v>
      </c>
      <c r="BS163" s="68" t="e">
        <f t="shared" si="94"/>
        <v>#DIV/0!</v>
      </c>
      <c r="BT163" s="67"/>
      <c r="BU163" s="67"/>
      <c r="BV163" s="67" t="s">
        <v>124</v>
      </c>
      <c r="BW163" s="67"/>
      <c r="BX163" s="68" t="e">
        <f t="shared" si="95"/>
        <v>#DIV/0!</v>
      </c>
      <c r="BY163" s="68" t="e">
        <f t="shared" si="96"/>
        <v>#DIV/0!</v>
      </c>
      <c r="BZ163" s="67"/>
      <c r="CA163" s="67"/>
      <c r="CB163" s="67" t="s">
        <v>125</v>
      </c>
      <c r="CC163" s="67"/>
      <c r="CD163" s="68" t="e">
        <f t="shared" si="97"/>
        <v>#DIV/0!</v>
      </c>
      <c r="CE163" s="68" t="e">
        <f t="shared" si="98"/>
        <v>#DIV/0!</v>
      </c>
      <c r="CF163" s="67"/>
      <c r="CG163" s="67"/>
      <c r="CH163" s="67" t="s">
        <v>126</v>
      </c>
      <c r="CI163" s="67"/>
      <c r="CJ163" s="68" t="e">
        <f t="shared" si="99"/>
        <v>#DIV/0!</v>
      </c>
      <c r="CK163" s="68" t="e">
        <f t="shared" si="100"/>
        <v>#DIV/0!</v>
      </c>
      <c r="CL163" s="67"/>
      <c r="CM163" s="67"/>
      <c r="CN163" s="58">
        <f t="shared" si="101"/>
        <v>0</v>
      </c>
      <c r="CO163" s="58">
        <f t="shared" si="102"/>
        <v>0</v>
      </c>
      <c r="CP163" s="58">
        <f t="shared" si="103"/>
        <v>0</v>
      </c>
      <c r="CQ163" s="58">
        <f t="shared" si="104"/>
        <v>0</v>
      </c>
      <c r="CR163" s="58">
        <f t="shared" si="105"/>
        <v>0</v>
      </c>
      <c r="CS163" s="58">
        <f t="shared" si="106"/>
        <v>0</v>
      </c>
      <c r="CT163" s="58">
        <f t="shared" si="107"/>
        <v>0</v>
      </c>
      <c r="CU163" s="58">
        <f t="shared" si="108"/>
        <v>0</v>
      </c>
      <c r="CV163" s="58">
        <f t="shared" si="109"/>
        <v>0</v>
      </c>
      <c r="CW163" s="58">
        <f t="shared" si="110"/>
        <v>0</v>
      </c>
      <c r="CX163" s="58">
        <f t="shared" si="111"/>
        <v>0</v>
      </c>
      <c r="CY163" s="58">
        <f t="shared" si="112"/>
        <v>0</v>
      </c>
      <c r="CZ163" s="58">
        <f t="shared" si="113"/>
        <v>0</v>
      </c>
    </row>
    <row r="164" spans="1:104" ht="26" x14ac:dyDescent="0.35">
      <c r="A164" s="137" t="s">
        <v>549</v>
      </c>
      <c r="B164" s="277" t="s">
        <v>150</v>
      </c>
      <c r="C164" s="20" t="s">
        <v>831</v>
      </c>
      <c r="D164" s="22" t="s">
        <v>558</v>
      </c>
      <c r="E164" s="22" t="s">
        <v>584</v>
      </c>
      <c r="F164" s="22" t="s">
        <v>585</v>
      </c>
      <c r="G164" s="20">
        <f t="shared" si="76"/>
        <v>1</v>
      </c>
      <c r="H164" s="20"/>
      <c r="I164" s="20"/>
      <c r="J164" s="20"/>
      <c r="K164" s="20"/>
      <c r="L164" s="20"/>
      <c r="M164" s="20"/>
      <c r="N164" s="20"/>
      <c r="O164" s="20"/>
      <c r="P164" s="20"/>
      <c r="Q164" s="20"/>
      <c r="R164" s="20"/>
      <c r="S164" s="20">
        <v>1</v>
      </c>
      <c r="T164" s="67" t="s">
        <v>115</v>
      </c>
      <c r="U164" s="67"/>
      <c r="V164" s="68" t="e">
        <f t="shared" si="77"/>
        <v>#DIV/0!</v>
      </c>
      <c r="W164" s="68">
        <f t="shared" si="78"/>
        <v>0</v>
      </c>
      <c r="X164" s="67"/>
      <c r="Y164" s="67"/>
      <c r="Z164" s="67" t="s">
        <v>116</v>
      </c>
      <c r="AA164" s="67"/>
      <c r="AB164" s="68" t="e">
        <f t="shared" si="79"/>
        <v>#DIV/0!</v>
      </c>
      <c r="AC164" s="68">
        <f t="shared" si="80"/>
        <v>0</v>
      </c>
      <c r="AD164" s="67"/>
      <c r="AE164" s="67"/>
      <c r="AF164" s="67" t="s">
        <v>117</v>
      </c>
      <c r="AG164" s="67"/>
      <c r="AH164" s="68" t="e">
        <f t="shared" si="81"/>
        <v>#DIV/0!</v>
      </c>
      <c r="AI164" s="68">
        <f t="shared" si="82"/>
        <v>0</v>
      </c>
      <c r="AJ164" s="67"/>
      <c r="AK164" s="67"/>
      <c r="AL164" s="67" t="s">
        <v>118</v>
      </c>
      <c r="AM164" s="67"/>
      <c r="AN164" s="68" t="e">
        <f t="shared" si="83"/>
        <v>#DIV/0!</v>
      </c>
      <c r="AO164" s="68">
        <f t="shared" si="84"/>
        <v>0</v>
      </c>
      <c r="AP164" s="67"/>
      <c r="AQ164" s="67"/>
      <c r="AR164" s="67" t="s">
        <v>119</v>
      </c>
      <c r="AS164" s="67"/>
      <c r="AT164" s="68" t="e">
        <f t="shared" si="85"/>
        <v>#DIV/0!</v>
      </c>
      <c r="AU164" s="68">
        <f t="shared" si="86"/>
        <v>0</v>
      </c>
      <c r="AV164" s="67"/>
      <c r="AW164" s="67"/>
      <c r="AX164" s="67" t="s">
        <v>120</v>
      </c>
      <c r="AY164" s="67"/>
      <c r="AZ164" s="68" t="e">
        <f t="shared" si="87"/>
        <v>#DIV/0!</v>
      </c>
      <c r="BA164" s="68">
        <f t="shared" si="88"/>
        <v>0</v>
      </c>
      <c r="BB164" s="67"/>
      <c r="BC164" s="67"/>
      <c r="BD164" s="67" t="s">
        <v>121</v>
      </c>
      <c r="BE164" s="67"/>
      <c r="BF164" s="68" t="e">
        <f t="shared" si="89"/>
        <v>#DIV/0!</v>
      </c>
      <c r="BG164" s="68">
        <f t="shared" si="90"/>
        <v>0</v>
      </c>
      <c r="BH164" s="67"/>
      <c r="BI164" s="67"/>
      <c r="BJ164" s="67" t="s">
        <v>122</v>
      </c>
      <c r="BK164" s="67"/>
      <c r="BL164" s="68" t="e">
        <f t="shared" si="91"/>
        <v>#DIV/0!</v>
      </c>
      <c r="BM164" s="68">
        <f t="shared" si="92"/>
        <v>0</v>
      </c>
      <c r="BN164" s="67"/>
      <c r="BO164" s="67"/>
      <c r="BP164" s="67" t="s">
        <v>123</v>
      </c>
      <c r="BQ164" s="67"/>
      <c r="BR164" s="68" t="e">
        <f t="shared" si="93"/>
        <v>#DIV/0!</v>
      </c>
      <c r="BS164" s="68">
        <f t="shared" si="94"/>
        <v>0</v>
      </c>
      <c r="BT164" s="67"/>
      <c r="BU164" s="67"/>
      <c r="BV164" s="67" t="s">
        <v>124</v>
      </c>
      <c r="BW164" s="67"/>
      <c r="BX164" s="68" t="e">
        <f t="shared" si="95"/>
        <v>#DIV/0!</v>
      </c>
      <c r="BY164" s="68">
        <f t="shared" si="96"/>
        <v>0</v>
      </c>
      <c r="BZ164" s="67"/>
      <c r="CA164" s="67"/>
      <c r="CB164" s="67" t="s">
        <v>125</v>
      </c>
      <c r="CC164" s="67"/>
      <c r="CD164" s="68" t="e">
        <f t="shared" si="97"/>
        <v>#DIV/0!</v>
      </c>
      <c r="CE164" s="68">
        <f t="shared" si="98"/>
        <v>0</v>
      </c>
      <c r="CF164" s="67"/>
      <c r="CG164" s="67"/>
      <c r="CH164" s="67" t="s">
        <v>126</v>
      </c>
      <c r="CI164" s="67"/>
      <c r="CJ164" s="68">
        <f t="shared" si="99"/>
        <v>0</v>
      </c>
      <c r="CK164" s="68">
        <f t="shared" si="100"/>
        <v>0</v>
      </c>
      <c r="CL164" s="67"/>
      <c r="CM164" s="67"/>
      <c r="CN164" s="58">
        <f t="shared" si="101"/>
        <v>0</v>
      </c>
      <c r="CO164" s="58">
        <f t="shared" si="102"/>
        <v>0</v>
      </c>
      <c r="CP164" s="58">
        <f t="shared" si="103"/>
        <v>0</v>
      </c>
      <c r="CQ164" s="58">
        <f t="shared" si="104"/>
        <v>0</v>
      </c>
      <c r="CR164" s="58">
        <f t="shared" si="105"/>
        <v>0</v>
      </c>
      <c r="CS164" s="58">
        <f t="shared" si="106"/>
        <v>0</v>
      </c>
      <c r="CT164" s="58">
        <f t="shared" si="107"/>
        <v>0</v>
      </c>
      <c r="CU164" s="58">
        <f t="shared" si="108"/>
        <v>0</v>
      </c>
      <c r="CV164" s="58">
        <f t="shared" si="109"/>
        <v>0</v>
      </c>
      <c r="CW164" s="58">
        <f t="shared" si="110"/>
        <v>0</v>
      </c>
      <c r="CX164" s="58">
        <f t="shared" si="111"/>
        <v>0</v>
      </c>
      <c r="CY164" s="58">
        <f t="shared" si="112"/>
        <v>0</v>
      </c>
      <c r="CZ164" s="58">
        <f t="shared" si="113"/>
        <v>0</v>
      </c>
    </row>
    <row r="165" spans="1:104" ht="26" x14ac:dyDescent="0.35">
      <c r="A165" s="137" t="s">
        <v>549</v>
      </c>
      <c r="B165" s="278"/>
      <c r="C165" s="20" t="s">
        <v>832</v>
      </c>
      <c r="D165" s="22"/>
      <c r="E165" s="22"/>
      <c r="F165" s="22"/>
      <c r="G165" s="20">
        <f t="shared" si="76"/>
        <v>0</v>
      </c>
      <c r="H165" s="20"/>
      <c r="I165" s="20"/>
      <c r="J165" s="20"/>
      <c r="K165" s="20"/>
      <c r="L165" s="20"/>
      <c r="M165" s="20"/>
      <c r="N165" s="20"/>
      <c r="O165" s="20"/>
      <c r="P165" s="20"/>
      <c r="Q165" s="20"/>
      <c r="R165" s="20"/>
      <c r="S165" s="20"/>
      <c r="T165" s="67" t="s">
        <v>115</v>
      </c>
      <c r="U165" s="67"/>
      <c r="V165" s="68" t="e">
        <f t="shared" si="77"/>
        <v>#DIV/0!</v>
      </c>
      <c r="W165" s="68" t="e">
        <f t="shared" si="78"/>
        <v>#DIV/0!</v>
      </c>
      <c r="X165" s="67"/>
      <c r="Y165" s="67"/>
      <c r="Z165" s="67" t="s">
        <v>116</v>
      </c>
      <c r="AA165" s="67"/>
      <c r="AB165" s="68" t="e">
        <f t="shared" si="79"/>
        <v>#DIV/0!</v>
      </c>
      <c r="AC165" s="68" t="e">
        <f t="shared" si="80"/>
        <v>#DIV/0!</v>
      </c>
      <c r="AD165" s="67"/>
      <c r="AE165" s="67"/>
      <c r="AF165" s="67" t="s">
        <v>117</v>
      </c>
      <c r="AG165" s="67"/>
      <c r="AH165" s="68" t="e">
        <f t="shared" si="81"/>
        <v>#DIV/0!</v>
      </c>
      <c r="AI165" s="68" t="e">
        <f t="shared" si="82"/>
        <v>#DIV/0!</v>
      </c>
      <c r="AJ165" s="67"/>
      <c r="AK165" s="67"/>
      <c r="AL165" s="67" t="s">
        <v>118</v>
      </c>
      <c r="AM165" s="67"/>
      <c r="AN165" s="68" t="e">
        <f t="shared" si="83"/>
        <v>#DIV/0!</v>
      </c>
      <c r="AO165" s="68" t="e">
        <f t="shared" si="84"/>
        <v>#DIV/0!</v>
      </c>
      <c r="AP165" s="67"/>
      <c r="AQ165" s="67"/>
      <c r="AR165" s="67" t="s">
        <v>119</v>
      </c>
      <c r="AS165" s="67"/>
      <c r="AT165" s="68" t="e">
        <f t="shared" si="85"/>
        <v>#DIV/0!</v>
      </c>
      <c r="AU165" s="68" t="e">
        <f t="shared" si="86"/>
        <v>#DIV/0!</v>
      </c>
      <c r="AV165" s="67"/>
      <c r="AW165" s="67"/>
      <c r="AX165" s="67" t="s">
        <v>120</v>
      </c>
      <c r="AY165" s="67"/>
      <c r="AZ165" s="68" t="e">
        <f t="shared" si="87"/>
        <v>#DIV/0!</v>
      </c>
      <c r="BA165" s="68" t="e">
        <f t="shared" si="88"/>
        <v>#DIV/0!</v>
      </c>
      <c r="BB165" s="67"/>
      <c r="BC165" s="67"/>
      <c r="BD165" s="67" t="s">
        <v>121</v>
      </c>
      <c r="BE165" s="67"/>
      <c r="BF165" s="68" t="e">
        <f t="shared" si="89"/>
        <v>#DIV/0!</v>
      </c>
      <c r="BG165" s="68" t="e">
        <f t="shared" si="90"/>
        <v>#DIV/0!</v>
      </c>
      <c r="BH165" s="67"/>
      <c r="BI165" s="67"/>
      <c r="BJ165" s="67" t="s">
        <v>122</v>
      </c>
      <c r="BK165" s="67"/>
      <c r="BL165" s="68" t="e">
        <f t="shared" si="91"/>
        <v>#DIV/0!</v>
      </c>
      <c r="BM165" s="68" t="e">
        <f t="shared" si="92"/>
        <v>#DIV/0!</v>
      </c>
      <c r="BN165" s="67"/>
      <c r="BO165" s="67"/>
      <c r="BP165" s="67" t="s">
        <v>123</v>
      </c>
      <c r="BQ165" s="67"/>
      <c r="BR165" s="68" t="e">
        <f t="shared" si="93"/>
        <v>#DIV/0!</v>
      </c>
      <c r="BS165" s="68" t="e">
        <f t="shared" si="94"/>
        <v>#DIV/0!</v>
      </c>
      <c r="BT165" s="67"/>
      <c r="BU165" s="67"/>
      <c r="BV165" s="67" t="s">
        <v>124</v>
      </c>
      <c r="BW165" s="67"/>
      <c r="BX165" s="68" t="e">
        <f t="shared" si="95"/>
        <v>#DIV/0!</v>
      </c>
      <c r="BY165" s="68" t="e">
        <f t="shared" si="96"/>
        <v>#DIV/0!</v>
      </c>
      <c r="BZ165" s="67"/>
      <c r="CA165" s="67"/>
      <c r="CB165" s="67" t="s">
        <v>125</v>
      </c>
      <c r="CC165" s="67"/>
      <c r="CD165" s="68" t="e">
        <f t="shared" si="97"/>
        <v>#DIV/0!</v>
      </c>
      <c r="CE165" s="68" t="e">
        <f t="shared" si="98"/>
        <v>#DIV/0!</v>
      </c>
      <c r="CF165" s="67"/>
      <c r="CG165" s="67"/>
      <c r="CH165" s="67" t="s">
        <v>126</v>
      </c>
      <c r="CI165" s="67"/>
      <c r="CJ165" s="68" t="e">
        <f t="shared" si="99"/>
        <v>#DIV/0!</v>
      </c>
      <c r="CK165" s="68" t="e">
        <f t="shared" si="100"/>
        <v>#DIV/0!</v>
      </c>
      <c r="CL165" s="67"/>
      <c r="CM165" s="67"/>
      <c r="CN165" s="58">
        <f t="shared" si="101"/>
        <v>0</v>
      </c>
      <c r="CO165" s="58">
        <f t="shared" si="102"/>
        <v>0</v>
      </c>
      <c r="CP165" s="58">
        <f t="shared" si="103"/>
        <v>0</v>
      </c>
      <c r="CQ165" s="58">
        <f t="shared" si="104"/>
        <v>0</v>
      </c>
      <c r="CR165" s="58">
        <f t="shared" si="105"/>
        <v>0</v>
      </c>
      <c r="CS165" s="58">
        <f t="shared" si="106"/>
        <v>0</v>
      </c>
      <c r="CT165" s="58">
        <f t="shared" si="107"/>
        <v>0</v>
      </c>
      <c r="CU165" s="58">
        <f t="shared" si="108"/>
        <v>0</v>
      </c>
      <c r="CV165" s="58">
        <f t="shared" si="109"/>
        <v>0</v>
      </c>
      <c r="CW165" s="58">
        <f t="shared" si="110"/>
        <v>0</v>
      </c>
      <c r="CX165" s="58">
        <f t="shared" si="111"/>
        <v>0</v>
      </c>
      <c r="CY165" s="58">
        <f t="shared" si="112"/>
        <v>0</v>
      </c>
      <c r="CZ165" s="58">
        <f t="shared" si="113"/>
        <v>0</v>
      </c>
    </row>
    <row r="166" spans="1:104" ht="26" x14ac:dyDescent="0.35">
      <c r="A166" s="137" t="s">
        <v>549</v>
      </c>
      <c r="B166" s="278"/>
      <c r="C166" s="20" t="s">
        <v>833</v>
      </c>
      <c r="D166" s="22"/>
      <c r="E166" s="22"/>
      <c r="F166" s="22"/>
      <c r="G166" s="20">
        <f t="shared" si="76"/>
        <v>0</v>
      </c>
      <c r="H166" s="20"/>
      <c r="I166" s="20"/>
      <c r="J166" s="20"/>
      <c r="K166" s="20"/>
      <c r="L166" s="20"/>
      <c r="M166" s="20"/>
      <c r="N166" s="20"/>
      <c r="O166" s="20"/>
      <c r="P166" s="20"/>
      <c r="Q166" s="20"/>
      <c r="R166" s="20"/>
      <c r="S166" s="20"/>
      <c r="T166" s="67" t="s">
        <v>115</v>
      </c>
      <c r="U166" s="67"/>
      <c r="V166" s="68" t="e">
        <f t="shared" si="77"/>
        <v>#DIV/0!</v>
      </c>
      <c r="W166" s="68" t="e">
        <f t="shared" si="78"/>
        <v>#DIV/0!</v>
      </c>
      <c r="X166" s="67"/>
      <c r="Y166" s="67"/>
      <c r="Z166" s="67" t="s">
        <v>116</v>
      </c>
      <c r="AA166" s="67"/>
      <c r="AB166" s="68" t="e">
        <f t="shared" si="79"/>
        <v>#DIV/0!</v>
      </c>
      <c r="AC166" s="68" t="e">
        <f t="shared" si="80"/>
        <v>#DIV/0!</v>
      </c>
      <c r="AD166" s="67"/>
      <c r="AE166" s="67"/>
      <c r="AF166" s="67" t="s">
        <v>117</v>
      </c>
      <c r="AG166" s="67"/>
      <c r="AH166" s="68" t="e">
        <f t="shared" si="81"/>
        <v>#DIV/0!</v>
      </c>
      <c r="AI166" s="68" t="e">
        <f t="shared" si="82"/>
        <v>#DIV/0!</v>
      </c>
      <c r="AJ166" s="67"/>
      <c r="AK166" s="67"/>
      <c r="AL166" s="67" t="s">
        <v>118</v>
      </c>
      <c r="AM166" s="67"/>
      <c r="AN166" s="68" t="e">
        <f t="shared" si="83"/>
        <v>#DIV/0!</v>
      </c>
      <c r="AO166" s="68" t="e">
        <f t="shared" si="84"/>
        <v>#DIV/0!</v>
      </c>
      <c r="AP166" s="67"/>
      <c r="AQ166" s="67"/>
      <c r="AR166" s="67" t="s">
        <v>119</v>
      </c>
      <c r="AS166" s="67"/>
      <c r="AT166" s="68" t="e">
        <f t="shared" si="85"/>
        <v>#DIV/0!</v>
      </c>
      <c r="AU166" s="68" t="e">
        <f t="shared" si="86"/>
        <v>#DIV/0!</v>
      </c>
      <c r="AV166" s="67"/>
      <c r="AW166" s="67"/>
      <c r="AX166" s="67" t="s">
        <v>120</v>
      </c>
      <c r="AY166" s="67"/>
      <c r="AZ166" s="68" t="e">
        <f t="shared" si="87"/>
        <v>#DIV/0!</v>
      </c>
      <c r="BA166" s="68" t="e">
        <f t="shared" si="88"/>
        <v>#DIV/0!</v>
      </c>
      <c r="BB166" s="67"/>
      <c r="BC166" s="67"/>
      <c r="BD166" s="67" t="s">
        <v>121</v>
      </c>
      <c r="BE166" s="67"/>
      <c r="BF166" s="68" t="e">
        <f t="shared" si="89"/>
        <v>#DIV/0!</v>
      </c>
      <c r="BG166" s="68" t="e">
        <f t="shared" si="90"/>
        <v>#DIV/0!</v>
      </c>
      <c r="BH166" s="67"/>
      <c r="BI166" s="67"/>
      <c r="BJ166" s="67" t="s">
        <v>122</v>
      </c>
      <c r="BK166" s="67"/>
      <c r="BL166" s="68" t="e">
        <f t="shared" si="91"/>
        <v>#DIV/0!</v>
      </c>
      <c r="BM166" s="68" t="e">
        <f t="shared" si="92"/>
        <v>#DIV/0!</v>
      </c>
      <c r="BN166" s="67"/>
      <c r="BO166" s="67"/>
      <c r="BP166" s="67" t="s">
        <v>123</v>
      </c>
      <c r="BQ166" s="67"/>
      <c r="BR166" s="68" t="e">
        <f t="shared" si="93"/>
        <v>#DIV/0!</v>
      </c>
      <c r="BS166" s="68" t="e">
        <f t="shared" si="94"/>
        <v>#DIV/0!</v>
      </c>
      <c r="BT166" s="67"/>
      <c r="BU166" s="67"/>
      <c r="BV166" s="67" t="s">
        <v>124</v>
      </c>
      <c r="BW166" s="67"/>
      <c r="BX166" s="68" t="e">
        <f t="shared" si="95"/>
        <v>#DIV/0!</v>
      </c>
      <c r="BY166" s="68" t="e">
        <f t="shared" si="96"/>
        <v>#DIV/0!</v>
      </c>
      <c r="BZ166" s="67"/>
      <c r="CA166" s="67"/>
      <c r="CB166" s="67" t="s">
        <v>125</v>
      </c>
      <c r="CC166" s="67"/>
      <c r="CD166" s="68" t="e">
        <f t="shared" si="97"/>
        <v>#DIV/0!</v>
      </c>
      <c r="CE166" s="68" t="e">
        <f t="shared" si="98"/>
        <v>#DIV/0!</v>
      </c>
      <c r="CF166" s="67"/>
      <c r="CG166" s="67"/>
      <c r="CH166" s="67" t="s">
        <v>126</v>
      </c>
      <c r="CI166" s="67"/>
      <c r="CJ166" s="68" t="e">
        <f t="shared" si="99"/>
        <v>#DIV/0!</v>
      </c>
      <c r="CK166" s="68" t="e">
        <f t="shared" si="100"/>
        <v>#DIV/0!</v>
      </c>
      <c r="CL166" s="67"/>
      <c r="CM166" s="67"/>
      <c r="CN166" s="58">
        <f t="shared" si="101"/>
        <v>0</v>
      </c>
      <c r="CO166" s="58">
        <f t="shared" si="102"/>
        <v>0</v>
      </c>
      <c r="CP166" s="58">
        <f t="shared" si="103"/>
        <v>0</v>
      </c>
      <c r="CQ166" s="58">
        <f t="shared" si="104"/>
        <v>0</v>
      </c>
      <c r="CR166" s="58">
        <f t="shared" si="105"/>
        <v>0</v>
      </c>
      <c r="CS166" s="58">
        <f t="shared" si="106"/>
        <v>0</v>
      </c>
      <c r="CT166" s="58">
        <f t="shared" si="107"/>
        <v>0</v>
      </c>
      <c r="CU166" s="58">
        <f t="shared" si="108"/>
        <v>0</v>
      </c>
      <c r="CV166" s="58">
        <f t="shared" si="109"/>
        <v>0</v>
      </c>
      <c r="CW166" s="58">
        <f t="shared" si="110"/>
        <v>0</v>
      </c>
      <c r="CX166" s="58">
        <f t="shared" si="111"/>
        <v>0</v>
      </c>
      <c r="CY166" s="58">
        <f t="shared" si="112"/>
        <v>0</v>
      </c>
      <c r="CZ166" s="58">
        <f t="shared" si="113"/>
        <v>0</v>
      </c>
    </row>
    <row r="167" spans="1:104" ht="26" x14ac:dyDescent="0.35">
      <c r="A167" s="137" t="s">
        <v>549</v>
      </c>
      <c r="B167" s="279"/>
      <c r="C167" s="20" t="s">
        <v>834</v>
      </c>
      <c r="D167" s="22"/>
      <c r="E167" s="22"/>
      <c r="F167" s="22"/>
      <c r="G167" s="20">
        <f t="shared" si="76"/>
        <v>0</v>
      </c>
      <c r="H167" s="20"/>
      <c r="I167" s="20"/>
      <c r="J167" s="20"/>
      <c r="K167" s="20"/>
      <c r="L167" s="20"/>
      <c r="M167" s="20"/>
      <c r="N167" s="20"/>
      <c r="O167" s="20"/>
      <c r="P167" s="20"/>
      <c r="Q167" s="20"/>
      <c r="R167" s="20"/>
      <c r="S167" s="20"/>
      <c r="T167" s="67" t="s">
        <v>115</v>
      </c>
      <c r="U167" s="67"/>
      <c r="V167" s="68" t="e">
        <f t="shared" si="77"/>
        <v>#DIV/0!</v>
      </c>
      <c r="W167" s="68" t="e">
        <f t="shared" si="78"/>
        <v>#DIV/0!</v>
      </c>
      <c r="X167" s="67"/>
      <c r="Y167" s="67"/>
      <c r="Z167" s="67" t="s">
        <v>116</v>
      </c>
      <c r="AA167" s="67"/>
      <c r="AB167" s="68" t="e">
        <f t="shared" si="79"/>
        <v>#DIV/0!</v>
      </c>
      <c r="AC167" s="68" t="e">
        <f t="shared" si="80"/>
        <v>#DIV/0!</v>
      </c>
      <c r="AD167" s="67"/>
      <c r="AE167" s="67"/>
      <c r="AF167" s="67" t="s">
        <v>117</v>
      </c>
      <c r="AG167" s="67"/>
      <c r="AH167" s="68" t="e">
        <f t="shared" si="81"/>
        <v>#DIV/0!</v>
      </c>
      <c r="AI167" s="68" t="e">
        <f t="shared" si="82"/>
        <v>#DIV/0!</v>
      </c>
      <c r="AJ167" s="67"/>
      <c r="AK167" s="67"/>
      <c r="AL167" s="67" t="s">
        <v>118</v>
      </c>
      <c r="AM167" s="67"/>
      <c r="AN167" s="68" t="e">
        <f t="shared" si="83"/>
        <v>#DIV/0!</v>
      </c>
      <c r="AO167" s="68" t="e">
        <f t="shared" si="84"/>
        <v>#DIV/0!</v>
      </c>
      <c r="AP167" s="67"/>
      <c r="AQ167" s="67"/>
      <c r="AR167" s="67" t="s">
        <v>119</v>
      </c>
      <c r="AS167" s="67"/>
      <c r="AT167" s="68" t="e">
        <f t="shared" si="85"/>
        <v>#DIV/0!</v>
      </c>
      <c r="AU167" s="68" t="e">
        <f t="shared" si="86"/>
        <v>#DIV/0!</v>
      </c>
      <c r="AV167" s="67"/>
      <c r="AW167" s="67"/>
      <c r="AX167" s="67" t="s">
        <v>120</v>
      </c>
      <c r="AY167" s="67"/>
      <c r="AZ167" s="68" t="e">
        <f t="shared" si="87"/>
        <v>#DIV/0!</v>
      </c>
      <c r="BA167" s="68" t="e">
        <f t="shared" si="88"/>
        <v>#DIV/0!</v>
      </c>
      <c r="BB167" s="67"/>
      <c r="BC167" s="67"/>
      <c r="BD167" s="67" t="s">
        <v>121</v>
      </c>
      <c r="BE167" s="67"/>
      <c r="BF167" s="68" t="e">
        <f t="shared" si="89"/>
        <v>#DIV/0!</v>
      </c>
      <c r="BG167" s="68" t="e">
        <f t="shared" si="90"/>
        <v>#DIV/0!</v>
      </c>
      <c r="BH167" s="67"/>
      <c r="BI167" s="67"/>
      <c r="BJ167" s="67" t="s">
        <v>122</v>
      </c>
      <c r="BK167" s="67"/>
      <c r="BL167" s="68" t="e">
        <f t="shared" si="91"/>
        <v>#DIV/0!</v>
      </c>
      <c r="BM167" s="68" t="e">
        <f t="shared" si="92"/>
        <v>#DIV/0!</v>
      </c>
      <c r="BN167" s="67"/>
      <c r="BO167" s="67"/>
      <c r="BP167" s="67" t="s">
        <v>123</v>
      </c>
      <c r="BQ167" s="67"/>
      <c r="BR167" s="68" t="e">
        <f t="shared" si="93"/>
        <v>#DIV/0!</v>
      </c>
      <c r="BS167" s="68" t="e">
        <f t="shared" si="94"/>
        <v>#DIV/0!</v>
      </c>
      <c r="BT167" s="67"/>
      <c r="BU167" s="67"/>
      <c r="BV167" s="67" t="s">
        <v>124</v>
      </c>
      <c r="BW167" s="67"/>
      <c r="BX167" s="68" t="e">
        <f t="shared" si="95"/>
        <v>#DIV/0!</v>
      </c>
      <c r="BY167" s="68" t="e">
        <f t="shared" si="96"/>
        <v>#DIV/0!</v>
      </c>
      <c r="BZ167" s="67"/>
      <c r="CA167" s="67"/>
      <c r="CB167" s="67" t="s">
        <v>125</v>
      </c>
      <c r="CC167" s="67"/>
      <c r="CD167" s="68" t="e">
        <f t="shared" si="97"/>
        <v>#DIV/0!</v>
      </c>
      <c r="CE167" s="68" t="e">
        <f t="shared" si="98"/>
        <v>#DIV/0!</v>
      </c>
      <c r="CF167" s="67"/>
      <c r="CG167" s="67"/>
      <c r="CH167" s="67" t="s">
        <v>126</v>
      </c>
      <c r="CI167" s="67"/>
      <c r="CJ167" s="68" t="e">
        <f t="shared" si="99"/>
        <v>#DIV/0!</v>
      </c>
      <c r="CK167" s="68" t="e">
        <f t="shared" si="100"/>
        <v>#DIV/0!</v>
      </c>
      <c r="CL167" s="67"/>
      <c r="CM167" s="67"/>
      <c r="CN167" s="58">
        <f t="shared" si="101"/>
        <v>0</v>
      </c>
      <c r="CO167" s="58">
        <f t="shared" si="102"/>
        <v>0</v>
      </c>
      <c r="CP167" s="58">
        <f t="shared" si="103"/>
        <v>0</v>
      </c>
      <c r="CQ167" s="58">
        <f t="shared" si="104"/>
        <v>0</v>
      </c>
      <c r="CR167" s="58">
        <f t="shared" si="105"/>
        <v>0</v>
      </c>
      <c r="CS167" s="58">
        <f t="shared" si="106"/>
        <v>0</v>
      </c>
      <c r="CT167" s="58">
        <f t="shared" si="107"/>
        <v>0</v>
      </c>
      <c r="CU167" s="58">
        <f t="shared" si="108"/>
        <v>0</v>
      </c>
      <c r="CV167" s="58">
        <f t="shared" si="109"/>
        <v>0</v>
      </c>
      <c r="CW167" s="58">
        <f t="shared" si="110"/>
        <v>0</v>
      </c>
      <c r="CX167" s="58">
        <f t="shared" si="111"/>
        <v>0</v>
      </c>
      <c r="CY167" s="58">
        <f t="shared" si="112"/>
        <v>0</v>
      </c>
      <c r="CZ167" s="58">
        <f t="shared" si="113"/>
        <v>0</v>
      </c>
    </row>
    <row r="168" spans="1:104" ht="39" x14ac:dyDescent="0.35">
      <c r="A168" s="137" t="s">
        <v>591</v>
      </c>
      <c r="B168" s="277" t="s">
        <v>150</v>
      </c>
      <c r="C168" s="20" t="s">
        <v>835</v>
      </c>
      <c r="D168" s="22" t="s">
        <v>614</v>
      </c>
      <c r="E168" s="22" t="s">
        <v>615</v>
      </c>
      <c r="F168" s="22" t="s">
        <v>616</v>
      </c>
      <c r="G168" s="20">
        <f t="shared" si="76"/>
        <v>3</v>
      </c>
      <c r="H168" s="20"/>
      <c r="I168" s="20"/>
      <c r="J168" s="20"/>
      <c r="K168" s="20"/>
      <c r="L168" s="20"/>
      <c r="M168" s="20">
        <v>1</v>
      </c>
      <c r="N168" s="20"/>
      <c r="O168" s="20"/>
      <c r="P168" s="20">
        <v>1</v>
      </c>
      <c r="Q168" s="20"/>
      <c r="R168" s="20"/>
      <c r="S168" s="20">
        <v>1</v>
      </c>
      <c r="T168" s="67" t="s">
        <v>115</v>
      </c>
      <c r="U168" s="67"/>
      <c r="V168" s="68" t="e">
        <f t="shared" si="77"/>
        <v>#DIV/0!</v>
      </c>
      <c r="W168" s="68">
        <f t="shared" si="78"/>
        <v>0</v>
      </c>
      <c r="X168" s="67"/>
      <c r="Y168" s="67"/>
      <c r="Z168" s="67" t="s">
        <v>116</v>
      </c>
      <c r="AA168" s="67"/>
      <c r="AB168" s="68" t="e">
        <f t="shared" si="79"/>
        <v>#DIV/0!</v>
      </c>
      <c r="AC168" s="68">
        <f t="shared" si="80"/>
        <v>0</v>
      </c>
      <c r="AD168" s="67"/>
      <c r="AE168" s="67"/>
      <c r="AF168" s="67" t="s">
        <v>117</v>
      </c>
      <c r="AG168" s="67"/>
      <c r="AH168" s="68" t="e">
        <f t="shared" si="81"/>
        <v>#DIV/0!</v>
      </c>
      <c r="AI168" s="68">
        <f t="shared" si="82"/>
        <v>0</v>
      </c>
      <c r="AJ168" s="67"/>
      <c r="AK168" s="67"/>
      <c r="AL168" s="67" t="s">
        <v>118</v>
      </c>
      <c r="AM168" s="67"/>
      <c r="AN168" s="68" t="e">
        <f t="shared" si="83"/>
        <v>#DIV/0!</v>
      </c>
      <c r="AO168" s="68">
        <f t="shared" si="84"/>
        <v>0</v>
      </c>
      <c r="AP168" s="67"/>
      <c r="AQ168" s="67"/>
      <c r="AR168" s="67" t="s">
        <v>119</v>
      </c>
      <c r="AS168" s="67"/>
      <c r="AT168" s="68" t="e">
        <f t="shared" si="85"/>
        <v>#DIV/0!</v>
      </c>
      <c r="AU168" s="68">
        <f t="shared" si="86"/>
        <v>0</v>
      </c>
      <c r="AV168" s="67"/>
      <c r="AW168" s="67"/>
      <c r="AX168" s="67" t="s">
        <v>120</v>
      </c>
      <c r="AY168" s="67"/>
      <c r="AZ168" s="68">
        <f t="shared" si="87"/>
        <v>0</v>
      </c>
      <c r="BA168" s="68">
        <f t="shared" si="88"/>
        <v>0</v>
      </c>
      <c r="BB168" s="67"/>
      <c r="BC168" s="67"/>
      <c r="BD168" s="67" t="s">
        <v>121</v>
      </c>
      <c r="BE168" s="67"/>
      <c r="BF168" s="68" t="e">
        <f t="shared" si="89"/>
        <v>#DIV/0!</v>
      </c>
      <c r="BG168" s="68">
        <f t="shared" si="90"/>
        <v>0</v>
      </c>
      <c r="BH168" s="67"/>
      <c r="BI168" s="67"/>
      <c r="BJ168" s="67" t="s">
        <v>122</v>
      </c>
      <c r="BK168" s="67"/>
      <c r="BL168" s="68" t="e">
        <f t="shared" si="91"/>
        <v>#DIV/0!</v>
      </c>
      <c r="BM168" s="68">
        <f t="shared" si="92"/>
        <v>0</v>
      </c>
      <c r="BN168" s="67"/>
      <c r="BO168" s="67"/>
      <c r="BP168" s="67" t="s">
        <v>123</v>
      </c>
      <c r="BQ168" s="67"/>
      <c r="BR168" s="68">
        <f t="shared" si="93"/>
        <v>0</v>
      </c>
      <c r="BS168" s="68">
        <f t="shared" si="94"/>
        <v>0</v>
      </c>
      <c r="BT168" s="67"/>
      <c r="BU168" s="67"/>
      <c r="BV168" s="67" t="s">
        <v>124</v>
      </c>
      <c r="BW168" s="67"/>
      <c r="BX168" s="68" t="e">
        <f t="shared" si="95"/>
        <v>#DIV/0!</v>
      </c>
      <c r="BY168" s="68">
        <f t="shared" si="96"/>
        <v>0</v>
      </c>
      <c r="BZ168" s="67"/>
      <c r="CA168" s="67"/>
      <c r="CB168" s="67" t="s">
        <v>125</v>
      </c>
      <c r="CC168" s="67"/>
      <c r="CD168" s="68" t="e">
        <f t="shared" si="97"/>
        <v>#DIV/0!</v>
      </c>
      <c r="CE168" s="68">
        <f t="shared" si="98"/>
        <v>0</v>
      </c>
      <c r="CF168" s="67"/>
      <c r="CG168" s="67"/>
      <c r="CH168" s="67" t="s">
        <v>126</v>
      </c>
      <c r="CI168" s="67"/>
      <c r="CJ168" s="68">
        <f t="shared" si="99"/>
        <v>0</v>
      </c>
      <c r="CK168" s="68">
        <f t="shared" si="100"/>
        <v>0</v>
      </c>
      <c r="CL168" s="67"/>
      <c r="CM168" s="67"/>
      <c r="CN168" s="58">
        <f t="shared" si="101"/>
        <v>0</v>
      </c>
      <c r="CO168" s="58">
        <f t="shared" si="102"/>
        <v>0</v>
      </c>
      <c r="CP168" s="58">
        <f t="shared" si="103"/>
        <v>0</v>
      </c>
      <c r="CQ168" s="58">
        <f t="shared" si="104"/>
        <v>0</v>
      </c>
      <c r="CR168" s="58">
        <f t="shared" si="105"/>
        <v>0</v>
      </c>
      <c r="CS168" s="58">
        <f t="shared" si="106"/>
        <v>0</v>
      </c>
      <c r="CT168" s="58">
        <f t="shared" si="107"/>
        <v>0</v>
      </c>
      <c r="CU168" s="58">
        <f t="shared" si="108"/>
        <v>0</v>
      </c>
      <c r="CV168" s="58">
        <f t="shared" si="109"/>
        <v>0</v>
      </c>
      <c r="CW168" s="58">
        <f t="shared" si="110"/>
        <v>0</v>
      </c>
      <c r="CX168" s="58">
        <f t="shared" si="111"/>
        <v>0</v>
      </c>
      <c r="CY168" s="58">
        <f t="shared" si="112"/>
        <v>0</v>
      </c>
      <c r="CZ168" s="58">
        <f t="shared" si="113"/>
        <v>0</v>
      </c>
    </row>
    <row r="169" spans="1:104" ht="52" x14ac:dyDescent="0.35">
      <c r="A169" s="137" t="s">
        <v>591</v>
      </c>
      <c r="B169" s="278"/>
      <c r="C169" s="20" t="s">
        <v>836</v>
      </c>
      <c r="D169" s="22" t="s">
        <v>614</v>
      </c>
      <c r="E169" s="22" t="s">
        <v>617</v>
      </c>
      <c r="F169" s="22" t="s">
        <v>618</v>
      </c>
      <c r="G169" s="20">
        <f t="shared" si="76"/>
        <v>6</v>
      </c>
      <c r="H169" s="20"/>
      <c r="I169" s="20"/>
      <c r="J169" s="20"/>
      <c r="K169" s="20"/>
      <c r="L169" s="20"/>
      <c r="M169" s="20">
        <v>1</v>
      </c>
      <c r="N169" s="20">
        <v>1</v>
      </c>
      <c r="O169" s="20">
        <v>1</v>
      </c>
      <c r="P169" s="20">
        <v>1</v>
      </c>
      <c r="Q169" s="20">
        <v>1</v>
      </c>
      <c r="R169" s="20">
        <v>1</v>
      </c>
      <c r="S169" s="20"/>
      <c r="T169" s="67" t="s">
        <v>115</v>
      </c>
      <c r="U169" s="67"/>
      <c r="V169" s="68" t="e">
        <f t="shared" si="77"/>
        <v>#DIV/0!</v>
      </c>
      <c r="W169" s="68">
        <f t="shared" si="78"/>
        <v>0</v>
      </c>
      <c r="X169" s="67"/>
      <c r="Y169" s="67"/>
      <c r="Z169" s="67" t="s">
        <v>116</v>
      </c>
      <c r="AA169" s="67"/>
      <c r="AB169" s="68" t="e">
        <f t="shared" si="79"/>
        <v>#DIV/0!</v>
      </c>
      <c r="AC169" s="68">
        <f t="shared" si="80"/>
        <v>0</v>
      </c>
      <c r="AD169" s="67"/>
      <c r="AE169" s="67"/>
      <c r="AF169" s="67" t="s">
        <v>117</v>
      </c>
      <c r="AG169" s="67"/>
      <c r="AH169" s="68" t="e">
        <f t="shared" si="81"/>
        <v>#DIV/0!</v>
      </c>
      <c r="AI169" s="68">
        <f t="shared" si="82"/>
        <v>0</v>
      </c>
      <c r="AJ169" s="67"/>
      <c r="AK169" s="67"/>
      <c r="AL169" s="67" t="s">
        <v>118</v>
      </c>
      <c r="AM169" s="67"/>
      <c r="AN169" s="68" t="e">
        <f t="shared" si="83"/>
        <v>#DIV/0!</v>
      </c>
      <c r="AO169" s="68">
        <f t="shared" si="84"/>
        <v>0</v>
      </c>
      <c r="AP169" s="67"/>
      <c r="AQ169" s="67"/>
      <c r="AR169" s="67" t="s">
        <v>119</v>
      </c>
      <c r="AS169" s="67"/>
      <c r="AT169" s="68" t="e">
        <f t="shared" si="85"/>
        <v>#DIV/0!</v>
      </c>
      <c r="AU169" s="68">
        <f t="shared" si="86"/>
        <v>0</v>
      </c>
      <c r="AV169" s="67"/>
      <c r="AW169" s="67"/>
      <c r="AX169" s="67" t="s">
        <v>120</v>
      </c>
      <c r="AY169" s="67"/>
      <c r="AZ169" s="68">
        <f t="shared" si="87"/>
        <v>0</v>
      </c>
      <c r="BA169" s="68">
        <f t="shared" si="88"/>
        <v>0</v>
      </c>
      <c r="BB169" s="67"/>
      <c r="BC169" s="67"/>
      <c r="BD169" s="67" t="s">
        <v>121</v>
      </c>
      <c r="BE169" s="67"/>
      <c r="BF169" s="68">
        <f t="shared" si="89"/>
        <v>0</v>
      </c>
      <c r="BG169" s="68">
        <f t="shared" si="90"/>
        <v>0</v>
      </c>
      <c r="BH169" s="67"/>
      <c r="BI169" s="67"/>
      <c r="BJ169" s="67" t="s">
        <v>122</v>
      </c>
      <c r="BK169" s="67"/>
      <c r="BL169" s="68">
        <f t="shared" si="91"/>
        <v>0</v>
      </c>
      <c r="BM169" s="68">
        <f t="shared" si="92"/>
        <v>0</v>
      </c>
      <c r="BN169" s="67"/>
      <c r="BO169" s="67"/>
      <c r="BP169" s="67" t="s">
        <v>123</v>
      </c>
      <c r="BQ169" s="67"/>
      <c r="BR169" s="68">
        <f t="shared" si="93"/>
        <v>0</v>
      </c>
      <c r="BS169" s="68">
        <f t="shared" si="94"/>
        <v>0</v>
      </c>
      <c r="BT169" s="67"/>
      <c r="BU169" s="67"/>
      <c r="BV169" s="67" t="s">
        <v>124</v>
      </c>
      <c r="BW169" s="67"/>
      <c r="BX169" s="68">
        <f t="shared" si="95"/>
        <v>0</v>
      </c>
      <c r="BY169" s="68">
        <f t="shared" si="96"/>
        <v>0</v>
      </c>
      <c r="BZ169" s="67"/>
      <c r="CA169" s="67"/>
      <c r="CB169" s="67" t="s">
        <v>125</v>
      </c>
      <c r="CC169" s="67"/>
      <c r="CD169" s="68">
        <f t="shared" si="97"/>
        <v>0</v>
      </c>
      <c r="CE169" s="68">
        <f t="shared" si="98"/>
        <v>0</v>
      </c>
      <c r="CF169" s="67"/>
      <c r="CG169" s="67"/>
      <c r="CH169" s="67" t="s">
        <v>126</v>
      </c>
      <c r="CI169" s="67"/>
      <c r="CJ169" s="68" t="e">
        <f t="shared" si="99"/>
        <v>#DIV/0!</v>
      </c>
      <c r="CK169" s="68">
        <f t="shared" si="100"/>
        <v>0</v>
      </c>
      <c r="CL169" s="67"/>
      <c r="CM169" s="67"/>
      <c r="CN169" s="58">
        <f t="shared" si="101"/>
        <v>0</v>
      </c>
      <c r="CO169" s="58">
        <f t="shared" si="102"/>
        <v>0</v>
      </c>
      <c r="CP169" s="58">
        <f t="shared" si="103"/>
        <v>0</v>
      </c>
      <c r="CQ169" s="58">
        <f t="shared" si="104"/>
        <v>0</v>
      </c>
      <c r="CR169" s="58">
        <f t="shared" si="105"/>
        <v>0</v>
      </c>
      <c r="CS169" s="58">
        <f t="shared" si="106"/>
        <v>0</v>
      </c>
      <c r="CT169" s="58">
        <f t="shared" si="107"/>
        <v>0</v>
      </c>
      <c r="CU169" s="58">
        <f t="shared" si="108"/>
        <v>0</v>
      </c>
      <c r="CV169" s="58">
        <f t="shared" si="109"/>
        <v>0</v>
      </c>
      <c r="CW169" s="58">
        <f t="shared" si="110"/>
        <v>0</v>
      </c>
      <c r="CX169" s="58">
        <f t="shared" si="111"/>
        <v>0</v>
      </c>
      <c r="CY169" s="58">
        <f t="shared" si="112"/>
        <v>0</v>
      </c>
      <c r="CZ169" s="58">
        <f t="shared" si="113"/>
        <v>0</v>
      </c>
    </row>
    <row r="170" spans="1:104" ht="52" x14ac:dyDescent="0.35">
      <c r="A170" s="137" t="s">
        <v>591</v>
      </c>
      <c r="B170" s="278"/>
      <c r="C170" s="20" t="s">
        <v>837</v>
      </c>
      <c r="D170" s="22" t="s">
        <v>614</v>
      </c>
      <c r="E170" s="22" t="s">
        <v>619</v>
      </c>
      <c r="F170" s="22" t="s">
        <v>620</v>
      </c>
      <c r="G170" s="20">
        <f t="shared" si="76"/>
        <v>6</v>
      </c>
      <c r="H170" s="20"/>
      <c r="I170" s="20"/>
      <c r="J170" s="20"/>
      <c r="K170" s="20"/>
      <c r="L170" s="20"/>
      <c r="M170" s="20">
        <v>1</v>
      </c>
      <c r="N170" s="20">
        <v>1</v>
      </c>
      <c r="O170" s="20">
        <v>1</v>
      </c>
      <c r="P170" s="20">
        <v>1</v>
      </c>
      <c r="Q170" s="20">
        <v>1</v>
      </c>
      <c r="R170" s="20">
        <v>1</v>
      </c>
      <c r="S170" s="20"/>
      <c r="T170" s="67" t="s">
        <v>115</v>
      </c>
      <c r="U170" s="67"/>
      <c r="V170" s="68" t="e">
        <f t="shared" si="77"/>
        <v>#DIV/0!</v>
      </c>
      <c r="W170" s="68">
        <f t="shared" si="78"/>
        <v>0</v>
      </c>
      <c r="X170" s="67"/>
      <c r="Y170" s="67"/>
      <c r="Z170" s="67" t="s">
        <v>116</v>
      </c>
      <c r="AA170" s="67"/>
      <c r="AB170" s="68" t="e">
        <f t="shared" si="79"/>
        <v>#DIV/0!</v>
      </c>
      <c r="AC170" s="68">
        <f t="shared" si="80"/>
        <v>0</v>
      </c>
      <c r="AD170" s="67"/>
      <c r="AE170" s="67"/>
      <c r="AF170" s="67" t="s">
        <v>117</v>
      </c>
      <c r="AG170" s="67"/>
      <c r="AH170" s="68" t="e">
        <f t="shared" si="81"/>
        <v>#DIV/0!</v>
      </c>
      <c r="AI170" s="68">
        <f t="shared" si="82"/>
        <v>0</v>
      </c>
      <c r="AJ170" s="67"/>
      <c r="AK170" s="67"/>
      <c r="AL170" s="67" t="s">
        <v>118</v>
      </c>
      <c r="AM170" s="67"/>
      <c r="AN170" s="68" t="e">
        <f t="shared" si="83"/>
        <v>#DIV/0!</v>
      </c>
      <c r="AO170" s="68">
        <f t="shared" si="84"/>
        <v>0</v>
      </c>
      <c r="AP170" s="67"/>
      <c r="AQ170" s="67"/>
      <c r="AR170" s="67" t="s">
        <v>119</v>
      </c>
      <c r="AS170" s="67"/>
      <c r="AT170" s="68" t="e">
        <f t="shared" si="85"/>
        <v>#DIV/0!</v>
      </c>
      <c r="AU170" s="68">
        <f t="shared" si="86"/>
        <v>0</v>
      </c>
      <c r="AV170" s="67"/>
      <c r="AW170" s="67"/>
      <c r="AX170" s="67" t="s">
        <v>120</v>
      </c>
      <c r="AY170" s="67"/>
      <c r="AZ170" s="68">
        <f t="shared" si="87"/>
        <v>0</v>
      </c>
      <c r="BA170" s="68">
        <f t="shared" si="88"/>
        <v>0</v>
      </c>
      <c r="BB170" s="67"/>
      <c r="BC170" s="67"/>
      <c r="BD170" s="67" t="s">
        <v>121</v>
      </c>
      <c r="BE170" s="67"/>
      <c r="BF170" s="68">
        <f t="shared" si="89"/>
        <v>0</v>
      </c>
      <c r="BG170" s="68">
        <f t="shared" si="90"/>
        <v>0</v>
      </c>
      <c r="BH170" s="67"/>
      <c r="BI170" s="67"/>
      <c r="BJ170" s="67" t="s">
        <v>122</v>
      </c>
      <c r="BK170" s="67"/>
      <c r="BL170" s="68">
        <f t="shared" si="91"/>
        <v>0</v>
      </c>
      <c r="BM170" s="68">
        <f t="shared" si="92"/>
        <v>0</v>
      </c>
      <c r="BN170" s="67"/>
      <c r="BO170" s="67"/>
      <c r="BP170" s="67" t="s">
        <v>123</v>
      </c>
      <c r="BQ170" s="67"/>
      <c r="BR170" s="68">
        <f t="shared" si="93"/>
        <v>0</v>
      </c>
      <c r="BS170" s="68">
        <f t="shared" si="94"/>
        <v>0</v>
      </c>
      <c r="BT170" s="67"/>
      <c r="BU170" s="67"/>
      <c r="BV170" s="67" t="s">
        <v>124</v>
      </c>
      <c r="BW170" s="67"/>
      <c r="BX170" s="68">
        <f t="shared" si="95"/>
        <v>0</v>
      </c>
      <c r="BY170" s="68">
        <f t="shared" si="96"/>
        <v>0</v>
      </c>
      <c r="BZ170" s="67"/>
      <c r="CA170" s="67"/>
      <c r="CB170" s="67" t="s">
        <v>125</v>
      </c>
      <c r="CC170" s="67"/>
      <c r="CD170" s="68">
        <f t="shared" si="97"/>
        <v>0</v>
      </c>
      <c r="CE170" s="68">
        <f t="shared" si="98"/>
        <v>0</v>
      </c>
      <c r="CF170" s="67"/>
      <c r="CG170" s="67"/>
      <c r="CH170" s="67" t="s">
        <v>126</v>
      </c>
      <c r="CI170" s="67"/>
      <c r="CJ170" s="68" t="e">
        <f t="shared" si="99"/>
        <v>#DIV/0!</v>
      </c>
      <c r="CK170" s="68">
        <f t="shared" si="100"/>
        <v>0</v>
      </c>
      <c r="CL170" s="67"/>
      <c r="CM170" s="67"/>
      <c r="CN170" s="58">
        <f t="shared" si="101"/>
        <v>0</v>
      </c>
      <c r="CO170" s="58">
        <f t="shared" si="102"/>
        <v>0</v>
      </c>
      <c r="CP170" s="58">
        <f t="shared" si="103"/>
        <v>0</v>
      </c>
      <c r="CQ170" s="58">
        <f t="shared" si="104"/>
        <v>0</v>
      </c>
      <c r="CR170" s="58">
        <f t="shared" si="105"/>
        <v>0</v>
      </c>
      <c r="CS170" s="58">
        <f t="shared" si="106"/>
        <v>0</v>
      </c>
      <c r="CT170" s="58">
        <f t="shared" si="107"/>
        <v>0</v>
      </c>
      <c r="CU170" s="58">
        <f t="shared" si="108"/>
        <v>0</v>
      </c>
      <c r="CV170" s="58">
        <f t="shared" si="109"/>
        <v>0</v>
      </c>
      <c r="CW170" s="58">
        <f t="shared" si="110"/>
        <v>0</v>
      </c>
      <c r="CX170" s="58">
        <f t="shared" si="111"/>
        <v>0</v>
      </c>
      <c r="CY170" s="58">
        <f t="shared" si="112"/>
        <v>0</v>
      </c>
      <c r="CZ170" s="58">
        <f t="shared" si="113"/>
        <v>0</v>
      </c>
    </row>
    <row r="171" spans="1:104" ht="26" x14ac:dyDescent="0.35">
      <c r="A171" s="137" t="s">
        <v>591</v>
      </c>
      <c r="B171" s="279"/>
      <c r="C171" s="20" t="s">
        <v>838</v>
      </c>
      <c r="D171" s="22"/>
      <c r="E171" s="22"/>
      <c r="F171" s="22"/>
      <c r="G171" s="20">
        <f t="shared" si="76"/>
        <v>0</v>
      </c>
      <c r="H171" s="20"/>
      <c r="I171" s="20"/>
      <c r="J171" s="20"/>
      <c r="K171" s="20"/>
      <c r="L171" s="20"/>
      <c r="M171" s="20"/>
      <c r="N171" s="20"/>
      <c r="O171" s="20"/>
      <c r="P171" s="20"/>
      <c r="Q171" s="20"/>
      <c r="R171" s="20"/>
      <c r="S171" s="20"/>
      <c r="T171" s="67" t="s">
        <v>115</v>
      </c>
      <c r="U171" s="67"/>
      <c r="V171" s="68" t="e">
        <f t="shared" si="77"/>
        <v>#DIV/0!</v>
      </c>
      <c r="W171" s="68" t="e">
        <f t="shared" si="78"/>
        <v>#DIV/0!</v>
      </c>
      <c r="X171" s="67"/>
      <c r="Y171" s="67"/>
      <c r="Z171" s="67" t="s">
        <v>116</v>
      </c>
      <c r="AA171" s="67"/>
      <c r="AB171" s="68" t="e">
        <f t="shared" si="79"/>
        <v>#DIV/0!</v>
      </c>
      <c r="AC171" s="68" t="e">
        <f t="shared" si="80"/>
        <v>#DIV/0!</v>
      </c>
      <c r="AD171" s="67"/>
      <c r="AE171" s="67"/>
      <c r="AF171" s="67" t="s">
        <v>117</v>
      </c>
      <c r="AG171" s="67"/>
      <c r="AH171" s="68" t="e">
        <f t="shared" si="81"/>
        <v>#DIV/0!</v>
      </c>
      <c r="AI171" s="68" t="e">
        <f t="shared" si="82"/>
        <v>#DIV/0!</v>
      </c>
      <c r="AJ171" s="67"/>
      <c r="AK171" s="67"/>
      <c r="AL171" s="67" t="s">
        <v>118</v>
      </c>
      <c r="AM171" s="67"/>
      <c r="AN171" s="68" t="e">
        <f t="shared" si="83"/>
        <v>#DIV/0!</v>
      </c>
      <c r="AO171" s="68" t="e">
        <f t="shared" si="84"/>
        <v>#DIV/0!</v>
      </c>
      <c r="AP171" s="67"/>
      <c r="AQ171" s="67"/>
      <c r="AR171" s="67" t="s">
        <v>119</v>
      </c>
      <c r="AS171" s="67"/>
      <c r="AT171" s="68" t="e">
        <f t="shared" si="85"/>
        <v>#DIV/0!</v>
      </c>
      <c r="AU171" s="68" t="e">
        <f t="shared" si="86"/>
        <v>#DIV/0!</v>
      </c>
      <c r="AV171" s="67"/>
      <c r="AW171" s="67"/>
      <c r="AX171" s="67" t="s">
        <v>120</v>
      </c>
      <c r="AY171" s="67"/>
      <c r="AZ171" s="68" t="e">
        <f t="shared" si="87"/>
        <v>#DIV/0!</v>
      </c>
      <c r="BA171" s="68" t="e">
        <f t="shared" si="88"/>
        <v>#DIV/0!</v>
      </c>
      <c r="BB171" s="67"/>
      <c r="BC171" s="67"/>
      <c r="BD171" s="67" t="s">
        <v>121</v>
      </c>
      <c r="BE171" s="67"/>
      <c r="BF171" s="68" t="e">
        <f t="shared" si="89"/>
        <v>#DIV/0!</v>
      </c>
      <c r="BG171" s="68" t="e">
        <f t="shared" si="90"/>
        <v>#DIV/0!</v>
      </c>
      <c r="BH171" s="67"/>
      <c r="BI171" s="67"/>
      <c r="BJ171" s="67" t="s">
        <v>122</v>
      </c>
      <c r="BK171" s="67"/>
      <c r="BL171" s="68" t="e">
        <f t="shared" si="91"/>
        <v>#DIV/0!</v>
      </c>
      <c r="BM171" s="68" t="e">
        <f t="shared" si="92"/>
        <v>#DIV/0!</v>
      </c>
      <c r="BN171" s="67"/>
      <c r="BO171" s="67"/>
      <c r="BP171" s="67" t="s">
        <v>123</v>
      </c>
      <c r="BQ171" s="67"/>
      <c r="BR171" s="68" t="e">
        <f t="shared" si="93"/>
        <v>#DIV/0!</v>
      </c>
      <c r="BS171" s="68" t="e">
        <f t="shared" si="94"/>
        <v>#DIV/0!</v>
      </c>
      <c r="BT171" s="67"/>
      <c r="BU171" s="67"/>
      <c r="BV171" s="67" t="s">
        <v>124</v>
      </c>
      <c r="BW171" s="67"/>
      <c r="BX171" s="68" t="e">
        <f t="shared" si="95"/>
        <v>#DIV/0!</v>
      </c>
      <c r="BY171" s="68" t="e">
        <f t="shared" si="96"/>
        <v>#DIV/0!</v>
      </c>
      <c r="BZ171" s="67"/>
      <c r="CA171" s="67"/>
      <c r="CB171" s="67" t="s">
        <v>125</v>
      </c>
      <c r="CC171" s="67"/>
      <c r="CD171" s="68" t="e">
        <f t="shared" si="97"/>
        <v>#DIV/0!</v>
      </c>
      <c r="CE171" s="68" t="e">
        <f t="shared" si="98"/>
        <v>#DIV/0!</v>
      </c>
      <c r="CF171" s="67"/>
      <c r="CG171" s="67"/>
      <c r="CH171" s="67" t="s">
        <v>126</v>
      </c>
      <c r="CI171" s="67"/>
      <c r="CJ171" s="68" t="e">
        <f t="shared" si="99"/>
        <v>#DIV/0!</v>
      </c>
      <c r="CK171" s="68" t="e">
        <f t="shared" si="100"/>
        <v>#DIV/0!</v>
      </c>
      <c r="CL171" s="67"/>
      <c r="CM171" s="67"/>
      <c r="CN171" s="58">
        <f t="shared" si="101"/>
        <v>0</v>
      </c>
      <c r="CO171" s="58">
        <f t="shared" si="102"/>
        <v>0</v>
      </c>
      <c r="CP171" s="58">
        <f t="shared" si="103"/>
        <v>0</v>
      </c>
      <c r="CQ171" s="58">
        <f t="shared" si="104"/>
        <v>0</v>
      </c>
      <c r="CR171" s="58">
        <f t="shared" si="105"/>
        <v>0</v>
      </c>
      <c r="CS171" s="58">
        <f t="shared" si="106"/>
        <v>0</v>
      </c>
      <c r="CT171" s="58">
        <f t="shared" si="107"/>
        <v>0</v>
      </c>
      <c r="CU171" s="58">
        <f t="shared" si="108"/>
        <v>0</v>
      </c>
      <c r="CV171" s="58">
        <f t="shared" si="109"/>
        <v>0</v>
      </c>
      <c r="CW171" s="58">
        <f t="shared" si="110"/>
        <v>0</v>
      </c>
      <c r="CX171" s="58">
        <f t="shared" si="111"/>
        <v>0</v>
      </c>
      <c r="CY171" s="58">
        <f t="shared" si="112"/>
        <v>0</v>
      </c>
      <c r="CZ171" s="58">
        <f t="shared" si="113"/>
        <v>0</v>
      </c>
    </row>
    <row r="172" spans="1:104" ht="65" x14ac:dyDescent="0.35">
      <c r="A172" s="137" t="s">
        <v>591</v>
      </c>
      <c r="B172" s="277" t="s">
        <v>150</v>
      </c>
      <c r="C172" s="20" t="s">
        <v>839</v>
      </c>
      <c r="D172" s="22" t="s">
        <v>614</v>
      </c>
      <c r="E172" s="22" t="s">
        <v>622</v>
      </c>
      <c r="F172" s="22" t="s">
        <v>623</v>
      </c>
      <c r="G172" s="20">
        <f t="shared" si="76"/>
        <v>3</v>
      </c>
      <c r="H172" s="20"/>
      <c r="I172" s="20"/>
      <c r="J172" s="20"/>
      <c r="K172" s="20"/>
      <c r="L172" s="20"/>
      <c r="M172" s="20">
        <v>1</v>
      </c>
      <c r="N172" s="20"/>
      <c r="O172" s="20"/>
      <c r="P172" s="20">
        <v>1</v>
      </c>
      <c r="Q172" s="20"/>
      <c r="R172" s="20"/>
      <c r="S172" s="20">
        <v>1</v>
      </c>
      <c r="T172" s="67" t="s">
        <v>115</v>
      </c>
      <c r="U172" s="67"/>
      <c r="V172" s="68" t="e">
        <f t="shared" si="77"/>
        <v>#DIV/0!</v>
      </c>
      <c r="W172" s="68">
        <f t="shared" si="78"/>
        <v>0</v>
      </c>
      <c r="X172" s="67"/>
      <c r="Y172" s="67"/>
      <c r="Z172" s="67" t="s">
        <v>116</v>
      </c>
      <c r="AA172" s="67"/>
      <c r="AB172" s="68" t="e">
        <f t="shared" si="79"/>
        <v>#DIV/0!</v>
      </c>
      <c r="AC172" s="68">
        <f t="shared" si="80"/>
        <v>0</v>
      </c>
      <c r="AD172" s="67"/>
      <c r="AE172" s="67"/>
      <c r="AF172" s="67" t="s">
        <v>117</v>
      </c>
      <c r="AG172" s="67"/>
      <c r="AH172" s="68" t="e">
        <f t="shared" si="81"/>
        <v>#DIV/0!</v>
      </c>
      <c r="AI172" s="68">
        <f t="shared" si="82"/>
        <v>0</v>
      </c>
      <c r="AJ172" s="67"/>
      <c r="AK172" s="67"/>
      <c r="AL172" s="67" t="s">
        <v>118</v>
      </c>
      <c r="AM172" s="67"/>
      <c r="AN172" s="68" t="e">
        <f t="shared" si="83"/>
        <v>#DIV/0!</v>
      </c>
      <c r="AO172" s="68">
        <f t="shared" si="84"/>
        <v>0</v>
      </c>
      <c r="AP172" s="67"/>
      <c r="AQ172" s="67"/>
      <c r="AR172" s="67" t="s">
        <v>119</v>
      </c>
      <c r="AS172" s="67"/>
      <c r="AT172" s="68" t="e">
        <f t="shared" si="85"/>
        <v>#DIV/0!</v>
      </c>
      <c r="AU172" s="68">
        <f t="shared" si="86"/>
        <v>0</v>
      </c>
      <c r="AV172" s="67"/>
      <c r="AW172" s="67"/>
      <c r="AX172" s="67" t="s">
        <v>120</v>
      </c>
      <c r="AY172" s="67"/>
      <c r="AZ172" s="68">
        <f t="shared" si="87"/>
        <v>0</v>
      </c>
      <c r="BA172" s="68">
        <f t="shared" si="88"/>
        <v>0</v>
      </c>
      <c r="BB172" s="67"/>
      <c r="BC172" s="67"/>
      <c r="BD172" s="67" t="s">
        <v>121</v>
      </c>
      <c r="BE172" s="67"/>
      <c r="BF172" s="68" t="e">
        <f t="shared" si="89"/>
        <v>#DIV/0!</v>
      </c>
      <c r="BG172" s="68">
        <f t="shared" si="90"/>
        <v>0</v>
      </c>
      <c r="BH172" s="67"/>
      <c r="BI172" s="67"/>
      <c r="BJ172" s="67" t="s">
        <v>122</v>
      </c>
      <c r="BK172" s="67"/>
      <c r="BL172" s="68" t="e">
        <f t="shared" si="91"/>
        <v>#DIV/0!</v>
      </c>
      <c r="BM172" s="68">
        <f t="shared" si="92"/>
        <v>0</v>
      </c>
      <c r="BN172" s="67"/>
      <c r="BO172" s="67"/>
      <c r="BP172" s="67" t="s">
        <v>123</v>
      </c>
      <c r="BQ172" s="67"/>
      <c r="BR172" s="68">
        <f t="shared" si="93"/>
        <v>0</v>
      </c>
      <c r="BS172" s="68">
        <f t="shared" si="94"/>
        <v>0</v>
      </c>
      <c r="BT172" s="67"/>
      <c r="BU172" s="67"/>
      <c r="BV172" s="67" t="s">
        <v>124</v>
      </c>
      <c r="BW172" s="67"/>
      <c r="BX172" s="68" t="e">
        <f t="shared" si="95"/>
        <v>#DIV/0!</v>
      </c>
      <c r="BY172" s="68">
        <f t="shared" si="96"/>
        <v>0</v>
      </c>
      <c r="BZ172" s="67"/>
      <c r="CA172" s="67"/>
      <c r="CB172" s="67" t="s">
        <v>125</v>
      </c>
      <c r="CC172" s="67"/>
      <c r="CD172" s="68" t="e">
        <f t="shared" si="97"/>
        <v>#DIV/0!</v>
      </c>
      <c r="CE172" s="68">
        <f t="shared" si="98"/>
        <v>0</v>
      </c>
      <c r="CF172" s="67"/>
      <c r="CG172" s="67"/>
      <c r="CH172" s="67" t="s">
        <v>126</v>
      </c>
      <c r="CI172" s="67"/>
      <c r="CJ172" s="68">
        <f t="shared" si="99"/>
        <v>0</v>
      </c>
      <c r="CK172" s="68">
        <f t="shared" si="100"/>
        <v>0</v>
      </c>
      <c r="CL172" s="67"/>
      <c r="CM172" s="67"/>
      <c r="CN172" s="58">
        <f t="shared" si="101"/>
        <v>0</v>
      </c>
      <c r="CO172" s="58">
        <f t="shared" si="102"/>
        <v>0</v>
      </c>
      <c r="CP172" s="58">
        <f t="shared" si="103"/>
        <v>0</v>
      </c>
      <c r="CQ172" s="58">
        <f t="shared" si="104"/>
        <v>0</v>
      </c>
      <c r="CR172" s="58">
        <f t="shared" si="105"/>
        <v>0</v>
      </c>
      <c r="CS172" s="58">
        <f t="shared" si="106"/>
        <v>0</v>
      </c>
      <c r="CT172" s="58">
        <f t="shared" si="107"/>
        <v>0</v>
      </c>
      <c r="CU172" s="58">
        <f t="shared" si="108"/>
        <v>0</v>
      </c>
      <c r="CV172" s="58">
        <f t="shared" si="109"/>
        <v>0</v>
      </c>
      <c r="CW172" s="58">
        <f t="shared" si="110"/>
        <v>0</v>
      </c>
      <c r="CX172" s="58">
        <f t="shared" si="111"/>
        <v>0</v>
      </c>
      <c r="CY172" s="58">
        <f t="shared" si="112"/>
        <v>0</v>
      </c>
      <c r="CZ172" s="58">
        <f t="shared" si="113"/>
        <v>0</v>
      </c>
    </row>
    <row r="173" spans="1:104" ht="130" x14ac:dyDescent="0.35">
      <c r="A173" s="137" t="s">
        <v>591</v>
      </c>
      <c r="B173" s="278"/>
      <c r="C173" s="20" t="s">
        <v>840</v>
      </c>
      <c r="D173" s="22" t="s">
        <v>624</v>
      </c>
      <c r="E173" s="22" t="s">
        <v>625</v>
      </c>
      <c r="F173" s="22" t="s">
        <v>626</v>
      </c>
      <c r="G173" s="20">
        <f t="shared" si="76"/>
        <v>1</v>
      </c>
      <c r="H173" s="20"/>
      <c r="I173" s="20"/>
      <c r="J173" s="20"/>
      <c r="K173" s="20"/>
      <c r="L173" s="20"/>
      <c r="M173" s="20"/>
      <c r="N173" s="20"/>
      <c r="O173" s="20"/>
      <c r="P173" s="20"/>
      <c r="Q173" s="20">
        <v>1</v>
      </c>
      <c r="R173" s="20"/>
      <c r="S173" s="20"/>
      <c r="T173" s="67" t="s">
        <v>115</v>
      </c>
      <c r="U173" s="67"/>
      <c r="V173" s="68" t="e">
        <f t="shared" si="77"/>
        <v>#DIV/0!</v>
      </c>
      <c r="W173" s="68">
        <f t="shared" si="78"/>
        <v>0</v>
      </c>
      <c r="X173" s="67"/>
      <c r="Y173" s="67"/>
      <c r="Z173" s="67" t="s">
        <v>116</v>
      </c>
      <c r="AA173" s="67"/>
      <c r="AB173" s="68" t="e">
        <f t="shared" si="79"/>
        <v>#DIV/0!</v>
      </c>
      <c r="AC173" s="68">
        <f t="shared" si="80"/>
        <v>0</v>
      </c>
      <c r="AD173" s="67"/>
      <c r="AE173" s="67"/>
      <c r="AF173" s="67" t="s">
        <v>117</v>
      </c>
      <c r="AG173" s="67"/>
      <c r="AH173" s="68" t="e">
        <f t="shared" si="81"/>
        <v>#DIV/0!</v>
      </c>
      <c r="AI173" s="68">
        <f t="shared" si="82"/>
        <v>0</v>
      </c>
      <c r="AJ173" s="67"/>
      <c r="AK173" s="67"/>
      <c r="AL173" s="67" t="s">
        <v>118</v>
      </c>
      <c r="AM173" s="67"/>
      <c r="AN173" s="68" t="e">
        <f t="shared" si="83"/>
        <v>#DIV/0!</v>
      </c>
      <c r="AO173" s="68">
        <f t="shared" si="84"/>
        <v>0</v>
      </c>
      <c r="AP173" s="67"/>
      <c r="AQ173" s="67"/>
      <c r="AR173" s="67" t="s">
        <v>119</v>
      </c>
      <c r="AS173" s="67"/>
      <c r="AT173" s="68" t="e">
        <f t="shared" si="85"/>
        <v>#DIV/0!</v>
      </c>
      <c r="AU173" s="68">
        <f t="shared" si="86"/>
        <v>0</v>
      </c>
      <c r="AV173" s="67"/>
      <c r="AW173" s="67"/>
      <c r="AX173" s="67" t="s">
        <v>120</v>
      </c>
      <c r="AY173" s="67"/>
      <c r="AZ173" s="68" t="e">
        <f t="shared" si="87"/>
        <v>#DIV/0!</v>
      </c>
      <c r="BA173" s="68">
        <f t="shared" si="88"/>
        <v>0</v>
      </c>
      <c r="BB173" s="67"/>
      <c r="BC173" s="67"/>
      <c r="BD173" s="67" t="s">
        <v>121</v>
      </c>
      <c r="BE173" s="67"/>
      <c r="BF173" s="68" t="e">
        <f t="shared" si="89"/>
        <v>#DIV/0!</v>
      </c>
      <c r="BG173" s="68">
        <f t="shared" si="90"/>
        <v>0</v>
      </c>
      <c r="BH173" s="67"/>
      <c r="BI173" s="67"/>
      <c r="BJ173" s="67" t="s">
        <v>122</v>
      </c>
      <c r="BK173" s="67"/>
      <c r="BL173" s="68" t="e">
        <f t="shared" si="91"/>
        <v>#DIV/0!</v>
      </c>
      <c r="BM173" s="68">
        <f t="shared" si="92"/>
        <v>0</v>
      </c>
      <c r="BN173" s="67"/>
      <c r="BO173" s="67"/>
      <c r="BP173" s="67" t="s">
        <v>123</v>
      </c>
      <c r="BQ173" s="67"/>
      <c r="BR173" s="68" t="e">
        <f t="shared" si="93"/>
        <v>#DIV/0!</v>
      </c>
      <c r="BS173" s="68">
        <f t="shared" si="94"/>
        <v>0</v>
      </c>
      <c r="BT173" s="67"/>
      <c r="BU173" s="67"/>
      <c r="BV173" s="67" t="s">
        <v>124</v>
      </c>
      <c r="BW173" s="67"/>
      <c r="BX173" s="68">
        <f t="shared" si="95"/>
        <v>0</v>
      </c>
      <c r="BY173" s="68">
        <f t="shared" si="96"/>
        <v>0</v>
      </c>
      <c r="BZ173" s="67"/>
      <c r="CA173" s="67"/>
      <c r="CB173" s="67" t="s">
        <v>125</v>
      </c>
      <c r="CC173" s="67"/>
      <c r="CD173" s="68" t="e">
        <f t="shared" si="97"/>
        <v>#DIV/0!</v>
      </c>
      <c r="CE173" s="68">
        <f t="shared" si="98"/>
        <v>0</v>
      </c>
      <c r="CF173" s="67"/>
      <c r="CG173" s="67"/>
      <c r="CH173" s="67" t="s">
        <v>126</v>
      </c>
      <c r="CI173" s="67"/>
      <c r="CJ173" s="68" t="e">
        <f t="shared" si="99"/>
        <v>#DIV/0!</v>
      </c>
      <c r="CK173" s="68">
        <f t="shared" si="100"/>
        <v>0</v>
      </c>
      <c r="CL173" s="67"/>
      <c r="CM173" s="67"/>
      <c r="CN173" s="58">
        <f t="shared" si="101"/>
        <v>0</v>
      </c>
      <c r="CO173" s="58">
        <f t="shared" si="102"/>
        <v>0</v>
      </c>
      <c r="CP173" s="58">
        <f t="shared" si="103"/>
        <v>0</v>
      </c>
      <c r="CQ173" s="58">
        <f t="shared" si="104"/>
        <v>0</v>
      </c>
      <c r="CR173" s="58">
        <f t="shared" si="105"/>
        <v>0</v>
      </c>
      <c r="CS173" s="58">
        <f t="shared" si="106"/>
        <v>0</v>
      </c>
      <c r="CT173" s="58">
        <f t="shared" si="107"/>
        <v>0</v>
      </c>
      <c r="CU173" s="58">
        <f t="shared" si="108"/>
        <v>0</v>
      </c>
      <c r="CV173" s="58">
        <f t="shared" si="109"/>
        <v>0</v>
      </c>
      <c r="CW173" s="58">
        <f t="shared" si="110"/>
        <v>0</v>
      </c>
      <c r="CX173" s="58">
        <f t="shared" si="111"/>
        <v>0</v>
      </c>
      <c r="CY173" s="58">
        <f t="shared" si="112"/>
        <v>0</v>
      </c>
      <c r="CZ173" s="58">
        <f t="shared" si="113"/>
        <v>0</v>
      </c>
    </row>
    <row r="174" spans="1:104" ht="26" x14ac:dyDescent="0.35">
      <c r="A174" s="137" t="s">
        <v>591</v>
      </c>
      <c r="B174" s="278"/>
      <c r="C174" s="20" t="s">
        <v>841</v>
      </c>
      <c r="D174" s="22"/>
      <c r="E174" s="22"/>
      <c r="F174" s="22"/>
      <c r="G174" s="20">
        <f t="shared" si="76"/>
        <v>0</v>
      </c>
      <c r="H174" s="20"/>
      <c r="I174" s="20"/>
      <c r="J174" s="20"/>
      <c r="K174" s="20"/>
      <c r="L174" s="20"/>
      <c r="M174" s="20"/>
      <c r="N174" s="20"/>
      <c r="O174" s="20"/>
      <c r="P174" s="20"/>
      <c r="Q174" s="20"/>
      <c r="R174" s="20"/>
      <c r="S174" s="20"/>
      <c r="T174" s="67" t="s">
        <v>115</v>
      </c>
      <c r="U174" s="67"/>
      <c r="V174" s="68" t="e">
        <f t="shared" si="77"/>
        <v>#DIV/0!</v>
      </c>
      <c r="W174" s="68" t="e">
        <f t="shared" si="78"/>
        <v>#DIV/0!</v>
      </c>
      <c r="X174" s="67"/>
      <c r="Y174" s="67"/>
      <c r="Z174" s="67" t="s">
        <v>116</v>
      </c>
      <c r="AA174" s="67"/>
      <c r="AB174" s="68" t="e">
        <f t="shared" si="79"/>
        <v>#DIV/0!</v>
      </c>
      <c r="AC174" s="68" t="e">
        <f t="shared" si="80"/>
        <v>#DIV/0!</v>
      </c>
      <c r="AD174" s="67"/>
      <c r="AE174" s="67"/>
      <c r="AF174" s="67" t="s">
        <v>117</v>
      </c>
      <c r="AG174" s="67"/>
      <c r="AH174" s="68" t="e">
        <f t="shared" si="81"/>
        <v>#DIV/0!</v>
      </c>
      <c r="AI174" s="68" t="e">
        <f t="shared" si="82"/>
        <v>#DIV/0!</v>
      </c>
      <c r="AJ174" s="67"/>
      <c r="AK174" s="67"/>
      <c r="AL174" s="67" t="s">
        <v>118</v>
      </c>
      <c r="AM174" s="67"/>
      <c r="AN174" s="68" t="e">
        <f t="shared" si="83"/>
        <v>#DIV/0!</v>
      </c>
      <c r="AO174" s="68" t="e">
        <f t="shared" si="84"/>
        <v>#DIV/0!</v>
      </c>
      <c r="AP174" s="67"/>
      <c r="AQ174" s="67"/>
      <c r="AR174" s="67" t="s">
        <v>119</v>
      </c>
      <c r="AS174" s="67"/>
      <c r="AT174" s="68" t="e">
        <f t="shared" si="85"/>
        <v>#DIV/0!</v>
      </c>
      <c r="AU174" s="68" t="e">
        <f t="shared" si="86"/>
        <v>#DIV/0!</v>
      </c>
      <c r="AV174" s="67"/>
      <c r="AW174" s="67"/>
      <c r="AX174" s="67" t="s">
        <v>120</v>
      </c>
      <c r="AY174" s="67"/>
      <c r="AZ174" s="68" t="e">
        <f t="shared" si="87"/>
        <v>#DIV/0!</v>
      </c>
      <c r="BA174" s="68" t="e">
        <f t="shared" si="88"/>
        <v>#DIV/0!</v>
      </c>
      <c r="BB174" s="67"/>
      <c r="BC174" s="67"/>
      <c r="BD174" s="67" t="s">
        <v>121</v>
      </c>
      <c r="BE174" s="67"/>
      <c r="BF174" s="68" t="e">
        <f t="shared" si="89"/>
        <v>#DIV/0!</v>
      </c>
      <c r="BG174" s="68" t="e">
        <f t="shared" si="90"/>
        <v>#DIV/0!</v>
      </c>
      <c r="BH174" s="67"/>
      <c r="BI174" s="67"/>
      <c r="BJ174" s="67" t="s">
        <v>122</v>
      </c>
      <c r="BK174" s="67"/>
      <c r="BL174" s="68" t="e">
        <f t="shared" si="91"/>
        <v>#DIV/0!</v>
      </c>
      <c r="BM174" s="68" t="e">
        <f t="shared" si="92"/>
        <v>#DIV/0!</v>
      </c>
      <c r="BN174" s="67"/>
      <c r="BO174" s="67"/>
      <c r="BP174" s="67" t="s">
        <v>123</v>
      </c>
      <c r="BQ174" s="67"/>
      <c r="BR174" s="68" t="e">
        <f t="shared" si="93"/>
        <v>#DIV/0!</v>
      </c>
      <c r="BS174" s="68" t="e">
        <f t="shared" si="94"/>
        <v>#DIV/0!</v>
      </c>
      <c r="BT174" s="67"/>
      <c r="BU174" s="67"/>
      <c r="BV174" s="67" t="s">
        <v>124</v>
      </c>
      <c r="BW174" s="67"/>
      <c r="BX174" s="68" t="e">
        <f t="shared" si="95"/>
        <v>#DIV/0!</v>
      </c>
      <c r="BY174" s="68" t="e">
        <f t="shared" si="96"/>
        <v>#DIV/0!</v>
      </c>
      <c r="BZ174" s="67"/>
      <c r="CA174" s="67"/>
      <c r="CB174" s="67" t="s">
        <v>125</v>
      </c>
      <c r="CC174" s="67"/>
      <c r="CD174" s="68" t="e">
        <f t="shared" si="97"/>
        <v>#DIV/0!</v>
      </c>
      <c r="CE174" s="68" t="e">
        <f t="shared" si="98"/>
        <v>#DIV/0!</v>
      </c>
      <c r="CF174" s="67"/>
      <c r="CG174" s="67"/>
      <c r="CH174" s="67" t="s">
        <v>126</v>
      </c>
      <c r="CI174" s="67"/>
      <c r="CJ174" s="68" t="e">
        <f t="shared" si="99"/>
        <v>#DIV/0!</v>
      </c>
      <c r="CK174" s="68" t="e">
        <f t="shared" si="100"/>
        <v>#DIV/0!</v>
      </c>
      <c r="CL174" s="67"/>
      <c r="CM174" s="67"/>
      <c r="CN174" s="58">
        <f t="shared" si="101"/>
        <v>0</v>
      </c>
      <c r="CO174" s="58">
        <f t="shared" si="102"/>
        <v>0</v>
      </c>
      <c r="CP174" s="58">
        <f t="shared" si="103"/>
        <v>0</v>
      </c>
      <c r="CQ174" s="58">
        <f t="shared" si="104"/>
        <v>0</v>
      </c>
      <c r="CR174" s="58">
        <f t="shared" si="105"/>
        <v>0</v>
      </c>
      <c r="CS174" s="58">
        <f t="shared" si="106"/>
        <v>0</v>
      </c>
      <c r="CT174" s="58">
        <f t="shared" si="107"/>
        <v>0</v>
      </c>
      <c r="CU174" s="58">
        <f t="shared" si="108"/>
        <v>0</v>
      </c>
      <c r="CV174" s="58">
        <f t="shared" si="109"/>
        <v>0</v>
      </c>
      <c r="CW174" s="58">
        <f t="shared" si="110"/>
        <v>0</v>
      </c>
      <c r="CX174" s="58">
        <f t="shared" si="111"/>
        <v>0</v>
      </c>
      <c r="CY174" s="58">
        <f t="shared" si="112"/>
        <v>0</v>
      </c>
      <c r="CZ174" s="58">
        <f t="shared" si="113"/>
        <v>0</v>
      </c>
    </row>
    <row r="175" spans="1:104" ht="26" x14ac:dyDescent="0.35">
      <c r="A175" s="137" t="s">
        <v>591</v>
      </c>
      <c r="B175" s="279"/>
      <c r="C175" s="20" t="s">
        <v>842</v>
      </c>
      <c r="D175" s="22"/>
      <c r="E175" s="22"/>
      <c r="F175" s="22"/>
      <c r="G175" s="20">
        <f t="shared" si="76"/>
        <v>0</v>
      </c>
      <c r="H175" s="20"/>
      <c r="I175" s="20"/>
      <c r="J175" s="20"/>
      <c r="K175" s="20"/>
      <c r="L175" s="20"/>
      <c r="M175" s="20"/>
      <c r="N175" s="20"/>
      <c r="O175" s="20"/>
      <c r="P175" s="20"/>
      <c r="Q175" s="20"/>
      <c r="R175" s="20"/>
      <c r="S175" s="20"/>
      <c r="T175" s="67" t="s">
        <v>115</v>
      </c>
      <c r="U175" s="67"/>
      <c r="V175" s="68" t="e">
        <f t="shared" si="77"/>
        <v>#DIV/0!</v>
      </c>
      <c r="W175" s="68" t="e">
        <f t="shared" si="78"/>
        <v>#DIV/0!</v>
      </c>
      <c r="X175" s="67"/>
      <c r="Y175" s="67"/>
      <c r="Z175" s="67" t="s">
        <v>116</v>
      </c>
      <c r="AA175" s="67"/>
      <c r="AB175" s="68" t="e">
        <f t="shared" si="79"/>
        <v>#DIV/0!</v>
      </c>
      <c r="AC175" s="68" t="e">
        <f t="shared" si="80"/>
        <v>#DIV/0!</v>
      </c>
      <c r="AD175" s="67"/>
      <c r="AE175" s="67"/>
      <c r="AF175" s="67" t="s">
        <v>117</v>
      </c>
      <c r="AG175" s="67"/>
      <c r="AH175" s="68" t="e">
        <f t="shared" si="81"/>
        <v>#DIV/0!</v>
      </c>
      <c r="AI175" s="68" t="e">
        <f t="shared" si="82"/>
        <v>#DIV/0!</v>
      </c>
      <c r="AJ175" s="67"/>
      <c r="AK175" s="67"/>
      <c r="AL175" s="67" t="s">
        <v>118</v>
      </c>
      <c r="AM175" s="67"/>
      <c r="AN175" s="68" t="e">
        <f t="shared" si="83"/>
        <v>#DIV/0!</v>
      </c>
      <c r="AO175" s="68" t="e">
        <f t="shared" si="84"/>
        <v>#DIV/0!</v>
      </c>
      <c r="AP175" s="67"/>
      <c r="AQ175" s="67"/>
      <c r="AR175" s="67" t="s">
        <v>119</v>
      </c>
      <c r="AS175" s="67"/>
      <c r="AT175" s="68" t="e">
        <f t="shared" si="85"/>
        <v>#DIV/0!</v>
      </c>
      <c r="AU175" s="68" t="e">
        <f t="shared" si="86"/>
        <v>#DIV/0!</v>
      </c>
      <c r="AV175" s="67"/>
      <c r="AW175" s="67"/>
      <c r="AX175" s="67" t="s">
        <v>120</v>
      </c>
      <c r="AY175" s="67"/>
      <c r="AZ175" s="68" t="e">
        <f t="shared" si="87"/>
        <v>#DIV/0!</v>
      </c>
      <c r="BA175" s="68" t="e">
        <f t="shared" si="88"/>
        <v>#DIV/0!</v>
      </c>
      <c r="BB175" s="67"/>
      <c r="BC175" s="67"/>
      <c r="BD175" s="67" t="s">
        <v>121</v>
      </c>
      <c r="BE175" s="67"/>
      <c r="BF175" s="68" t="e">
        <f t="shared" si="89"/>
        <v>#DIV/0!</v>
      </c>
      <c r="BG175" s="68" t="e">
        <f t="shared" si="90"/>
        <v>#DIV/0!</v>
      </c>
      <c r="BH175" s="67"/>
      <c r="BI175" s="67"/>
      <c r="BJ175" s="67" t="s">
        <v>122</v>
      </c>
      <c r="BK175" s="67"/>
      <c r="BL175" s="68" t="e">
        <f t="shared" si="91"/>
        <v>#DIV/0!</v>
      </c>
      <c r="BM175" s="68" t="e">
        <f t="shared" si="92"/>
        <v>#DIV/0!</v>
      </c>
      <c r="BN175" s="67"/>
      <c r="BO175" s="67"/>
      <c r="BP175" s="67" t="s">
        <v>123</v>
      </c>
      <c r="BQ175" s="67"/>
      <c r="BR175" s="68" t="e">
        <f t="shared" si="93"/>
        <v>#DIV/0!</v>
      </c>
      <c r="BS175" s="68" t="e">
        <f t="shared" si="94"/>
        <v>#DIV/0!</v>
      </c>
      <c r="BT175" s="67"/>
      <c r="BU175" s="67"/>
      <c r="BV175" s="67" t="s">
        <v>124</v>
      </c>
      <c r="BW175" s="67"/>
      <c r="BX175" s="68" t="e">
        <f t="shared" si="95"/>
        <v>#DIV/0!</v>
      </c>
      <c r="BY175" s="68" t="e">
        <f t="shared" si="96"/>
        <v>#DIV/0!</v>
      </c>
      <c r="BZ175" s="67"/>
      <c r="CA175" s="67"/>
      <c r="CB175" s="67" t="s">
        <v>125</v>
      </c>
      <c r="CC175" s="67"/>
      <c r="CD175" s="68" t="e">
        <f t="shared" si="97"/>
        <v>#DIV/0!</v>
      </c>
      <c r="CE175" s="68" t="e">
        <f t="shared" si="98"/>
        <v>#DIV/0!</v>
      </c>
      <c r="CF175" s="67"/>
      <c r="CG175" s="67"/>
      <c r="CH175" s="67" t="s">
        <v>126</v>
      </c>
      <c r="CI175" s="67"/>
      <c r="CJ175" s="68" t="e">
        <f t="shared" si="99"/>
        <v>#DIV/0!</v>
      </c>
      <c r="CK175" s="68" t="e">
        <f t="shared" si="100"/>
        <v>#DIV/0!</v>
      </c>
      <c r="CL175" s="67"/>
      <c r="CM175" s="67"/>
      <c r="CN175" s="58">
        <f t="shared" si="101"/>
        <v>0</v>
      </c>
      <c r="CO175" s="58">
        <f t="shared" si="102"/>
        <v>0</v>
      </c>
      <c r="CP175" s="58">
        <f t="shared" si="103"/>
        <v>0</v>
      </c>
      <c r="CQ175" s="58">
        <f t="shared" si="104"/>
        <v>0</v>
      </c>
      <c r="CR175" s="58">
        <f t="shared" si="105"/>
        <v>0</v>
      </c>
      <c r="CS175" s="58">
        <f t="shared" si="106"/>
        <v>0</v>
      </c>
      <c r="CT175" s="58">
        <f t="shared" si="107"/>
        <v>0</v>
      </c>
      <c r="CU175" s="58">
        <f t="shared" si="108"/>
        <v>0</v>
      </c>
      <c r="CV175" s="58">
        <f t="shared" si="109"/>
        <v>0</v>
      </c>
      <c r="CW175" s="58">
        <f t="shared" si="110"/>
        <v>0</v>
      </c>
      <c r="CX175" s="58">
        <f t="shared" si="111"/>
        <v>0</v>
      </c>
      <c r="CY175" s="58">
        <f t="shared" si="112"/>
        <v>0</v>
      </c>
      <c r="CZ175" s="58">
        <f t="shared" si="113"/>
        <v>0</v>
      </c>
    </row>
    <row r="176" spans="1:104" ht="78" x14ac:dyDescent="0.35">
      <c r="A176" s="137" t="s">
        <v>330</v>
      </c>
      <c r="B176" s="277" t="s">
        <v>152</v>
      </c>
      <c r="C176" s="20" t="s">
        <v>843</v>
      </c>
      <c r="D176" s="22" t="s">
        <v>328</v>
      </c>
      <c r="E176" s="22" t="s">
        <v>271</v>
      </c>
      <c r="F176" s="22" t="s">
        <v>272</v>
      </c>
      <c r="G176" s="20">
        <f t="shared" si="76"/>
        <v>1</v>
      </c>
      <c r="H176" s="20"/>
      <c r="I176" s="20"/>
      <c r="J176" s="20"/>
      <c r="K176" s="20"/>
      <c r="L176" s="20"/>
      <c r="M176" s="20"/>
      <c r="N176" s="20"/>
      <c r="O176" s="20"/>
      <c r="P176" s="20"/>
      <c r="Q176" s="20"/>
      <c r="R176" s="20">
        <v>1</v>
      </c>
      <c r="S176" s="20"/>
      <c r="T176" s="67" t="s">
        <v>115</v>
      </c>
      <c r="U176" s="67"/>
      <c r="V176" s="68" t="e">
        <f t="shared" si="77"/>
        <v>#DIV/0!</v>
      </c>
      <c r="W176" s="68">
        <f t="shared" si="78"/>
        <v>0</v>
      </c>
      <c r="X176" s="67"/>
      <c r="Y176" s="67"/>
      <c r="Z176" s="67" t="s">
        <v>116</v>
      </c>
      <c r="AA176" s="67"/>
      <c r="AB176" s="68" t="e">
        <f t="shared" si="79"/>
        <v>#DIV/0!</v>
      </c>
      <c r="AC176" s="68">
        <f t="shared" si="80"/>
        <v>0</v>
      </c>
      <c r="AD176" s="67"/>
      <c r="AE176" s="67"/>
      <c r="AF176" s="67" t="s">
        <v>117</v>
      </c>
      <c r="AG176" s="67"/>
      <c r="AH176" s="68" t="e">
        <f t="shared" si="81"/>
        <v>#DIV/0!</v>
      </c>
      <c r="AI176" s="68">
        <f t="shared" si="82"/>
        <v>0</v>
      </c>
      <c r="AJ176" s="67"/>
      <c r="AK176" s="67"/>
      <c r="AL176" s="67" t="s">
        <v>118</v>
      </c>
      <c r="AM176" s="67"/>
      <c r="AN176" s="68" t="e">
        <f t="shared" si="83"/>
        <v>#DIV/0!</v>
      </c>
      <c r="AO176" s="68">
        <f t="shared" si="84"/>
        <v>0</v>
      </c>
      <c r="AP176" s="67"/>
      <c r="AQ176" s="67"/>
      <c r="AR176" s="67" t="s">
        <v>119</v>
      </c>
      <c r="AS176" s="67"/>
      <c r="AT176" s="68" t="e">
        <f t="shared" si="85"/>
        <v>#DIV/0!</v>
      </c>
      <c r="AU176" s="68">
        <f t="shared" si="86"/>
        <v>0</v>
      </c>
      <c r="AV176" s="67"/>
      <c r="AW176" s="67"/>
      <c r="AX176" s="67" t="s">
        <v>120</v>
      </c>
      <c r="AY176" s="67"/>
      <c r="AZ176" s="68" t="e">
        <f t="shared" si="87"/>
        <v>#DIV/0!</v>
      </c>
      <c r="BA176" s="68">
        <f t="shared" si="88"/>
        <v>0</v>
      </c>
      <c r="BB176" s="67"/>
      <c r="BC176" s="67"/>
      <c r="BD176" s="67" t="s">
        <v>121</v>
      </c>
      <c r="BE176" s="67"/>
      <c r="BF176" s="68" t="e">
        <f t="shared" si="89"/>
        <v>#DIV/0!</v>
      </c>
      <c r="BG176" s="68">
        <f t="shared" si="90"/>
        <v>0</v>
      </c>
      <c r="BH176" s="67"/>
      <c r="BI176" s="67"/>
      <c r="BJ176" s="67" t="s">
        <v>122</v>
      </c>
      <c r="BK176" s="67"/>
      <c r="BL176" s="68" t="e">
        <f t="shared" si="91"/>
        <v>#DIV/0!</v>
      </c>
      <c r="BM176" s="68">
        <f t="shared" si="92"/>
        <v>0</v>
      </c>
      <c r="BN176" s="67"/>
      <c r="BO176" s="67"/>
      <c r="BP176" s="67" t="s">
        <v>123</v>
      </c>
      <c r="BQ176" s="67"/>
      <c r="BR176" s="68" t="e">
        <f t="shared" si="93"/>
        <v>#DIV/0!</v>
      </c>
      <c r="BS176" s="68">
        <f t="shared" si="94"/>
        <v>0</v>
      </c>
      <c r="BT176" s="67"/>
      <c r="BU176" s="67"/>
      <c r="BV176" s="67" t="s">
        <v>124</v>
      </c>
      <c r="BW176" s="67"/>
      <c r="BX176" s="68" t="e">
        <f t="shared" si="95"/>
        <v>#DIV/0!</v>
      </c>
      <c r="BY176" s="68">
        <f t="shared" si="96"/>
        <v>0</v>
      </c>
      <c r="BZ176" s="67"/>
      <c r="CA176" s="67"/>
      <c r="CB176" s="67" t="s">
        <v>125</v>
      </c>
      <c r="CC176" s="67"/>
      <c r="CD176" s="68">
        <f t="shared" si="97"/>
        <v>0</v>
      </c>
      <c r="CE176" s="68">
        <f t="shared" si="98"/>
        <v>0</v>
      </c>
      <c r="CF176" s="67"/>
      <c r="CG176" s="67"/>
      <c r="CH176" s="67" t="s">
        <v>126</v>
      </c>
      <c r="CI176" s="67"/>
      <c r="CJ176" s="68" t="e">
        <f t="shared" si="99"/>
        <v>#DIV/0!</v>
      </c>
      <c r="CK176" s="68">
        <f t="shared" si="100"/>
        <v>0</v>
      </c>
      <c r="CL176" s="67"/>
      <c r="CM176" s="67"/>
      <c r="CN176" s="58">
        <f t="shared" si="101"/>
        <v>0</v>
      </c>
      <c r="CO176" s="58">
        <f t="shared" si="102"/>
        <v>0</v>
      </c>
      <c r="CP176" s="58">
        <f t="shared" si="103"/>
        <v>0</v>
      </c>
      <c r="CQ176" s="58">
        <f t="shared" si="104"/>
        <v>0</v>
      </c>
      <c r="CR176" s="58">
        <f t="shared" si="105"/>
        <v>0</v>
      </c>
      <c r="CS176" s="58">
        <f t="shared" si="106"/>
        <v>0</v>
      </c>
      <c r="CT176" s="58">
        <f t="shared" si="107"/>
        <v>0</v>
      </c>
      <c r="CU176" s="58">
        <f t="shared" si="108"/>
        <v>0</v>
      </c>
      <c r="CV176" s="58">
        <f t="shared" si="109"/>
        <v>0</v>
      </c>
      <c r="CW176" s="58">
        <f t="shared" si="110"/>
        <v>0</v>
      </c>
      <c r="CX176" s="58">
        <f t="shared" si="111"/>
        <v>0</v>
      </c>
      <c r="CY176" s="58">
        <f t="shared" si="112"/>
        <v>0</v>
      </c>
      <c r="CZ176" s="58">
        <f t="shared" si="113"/>
        <v>0</v>
      </c>
    </row>
    <row r="177" spans="1:104" ht="39" x14ac:dyDescent="0.35">
      <c r="A177" s="137" t="s">
        <v>330</v>
      </c>
      <c r="B177" s="278"/>
      <c r="C177" s="20" t="s">
        <v>844</v>
      </c>
      <c r="D177" s="22" t="s">
        <v>328</v>
      </c>
      <c r="E177" s="22" t="s">
        <v>273</v>
      </c>
      <c r="F177" s="22" t="s">
        <v>392</v>
      </c>
      <c r="G177" s="20">
        <f t="shared" si="76"/>
        <v>3</v>
      </c>
      <c r="H177" s="20"/>
      <c r="I177" s="20"/>
      <c r="J177" s="20"/>
      <c r="K177" s="20"/>
      <c r="L177" s="20"/>
      <c r="M177" s="20"/>
      <c r="N177" s="20">
        <v>1</v>
      </c>
      <c r="O177" s="20"/>
      <c r="P177" s="20">
        <v>1</v>
      </c>
      <c r="Q177" s="20"/>
      <c r="R177" s="20">
        <v>1</v>
      </c>
      <c r="S177" s="20"/>
      <c r="T177" s="67" t="s">
        <v>115</v>
      </c>
      <c r="U177" s="67"/>
      <c r="V177" s="68" t="e">
        <f t="shared" si="77"/>
        <v>#DIV/0!</v>
      </c>
      <c r="W177" s="68">
        <f t="shared" si="78"/>
        <v>0</v>
      </c>
      <c r="X177" s="67"/>
      <c r="Y177" s="67"/>
      <c r="Z177" s="67" t="s">
        <v>116</v>
      </c>
      <c r="AA177" s="67"/>
      <c r="AB177" s="68" t="e">
        <f t="shared" si="79"/>
        <v>#DIV/0!</v>
      </c>
      <c r="AC177" s="68">
        <f t="shared" si="80"/>
        <v>0</v>
      </c>
      <c r="AD177" s="67"/>
      <c r="AE177" s="67"/>
      <c r="AF177" s="67" t="s">
        <v>117</v>
      </c>
      <c r="AG177" s="67"/>
      <c r="AH177" s="68" t="e">
        <f t="shared" si="81"/>
        <v>#DIV/0!</v>
      </c>
      <c r="AI177" s="68">
        <f t="shared" si="82"/>
        <v>0</v>
      </c>
      <c r="AJ177" s="67"/>
      <c r="AK177" s="67"/>
      <c r="AL177" s="67" t="s">
        <v>118</v>
      </c>
      <c r="AM177" s="67"/>
      <c r="AN177" s="68" t="e">
        <f t="shared" si="83"/>
        <v>#DIV/0!</v>
      </c>
      <c r="AO177" s="68">
        <f t="shared" si="84"/>
        <v>0</v>
      </c>
      <c r="AP177" s="67"/>
      <c r="AQ177" s="67"/>
      <c r="AR177" s="67" t="s">
        <v>119</v>
      </c>
      <c r="AS177" s="67"/>
      <c r="AT177" s="68" t="e">
        <f t="shared" si="85"/>
        <v>#DIV/0!</v>
      </c>
      <c r="AU177" s="68">
        <f t="shared" si="86"/>
        <v>0</v>
      </c>
      <c r="AV177" s="67"/>
      <c r="AW177" s="67"/>
      <c r="AX177" s="67" t="s">
        <v>120</v>
      </c>
      <c r="AY177" s="67"/>
      <c r="AZ177" s="68" t="e">
        <f t="shared" si="87"/>
        <v>#DIV/0!</v>
      </c>
      <c r="BA177" s="68">
        <f t="shared" si="88"/>
        <v>0</v>
      </c>
      <c r="BB177" s="67"/>
      <c r="BC177" s="67"/>
      <c r="BD177" s="67" t="s">
        <v>121</v>
      </c>
      <c r="BE177" s="67"/>
      <c r="BF177" s="68">
        <f t="shared" si="89"/>
        <v>0</v>
      </c>
      <c r="BG177" s="68">
        <f t="shared" si="90"/>
        <v>0</v>
      </c>
      <c r="BH177" s="67"/>
      <c r="BI177" s="67"/>
      <c r="BJ177" s="67" t="s">
        <v>122</v>
      </c>
      <c r="BK177" s="67"/>
      <c r="BL177" s="68" t="e">
        <f t="shared" si="91"/>
        <v>#DIV/0!</v>
      </c>
      <c r="BM177" s="68">
        <f t="shared" si="92"/>
        <v>0</v>
      </c>
      <c r="BN177" s="67"/>
      <c r="BO177" s="67"/>
      <c r="BP177" s="67" t="s">
        <v>123</v>
      </c>
      <c r="BQ177" s="67"/>
      <c r="BR177" s="68">
        <f t="shared" si="93"/>
        <v>0</v>
      </c>
      <c r="BS177" s="68">
        <f t="shared" si="94"/>
        <v>0</v>
      </c>
      <c r="BT177" s="67"/>
      <c r="BU177" s="67"/>
      <c r="BV177" s="67" t="s">
        <v>124</v>
      </c>
      <c r="BW177" s="67"/>
      <c r="BX177" s="68" t="e">
        <f t="shared" si="95"/>
        <v>#DIV/0!</v>
      </c>
      <c r="BY177" s="68">
        <f t="shared" si="96"/>
        <v>0</v>
      </c>
      <c r="BZ177" s="67"/>
      <c r="CA177" s="67"/>
      <c r="CB177" s="67" t="s">
        <v>125</v>
      </c>
      <c r="CC177" s="67"/>
      <c r="CD177" s="68">
        <f t="shared" si="97"/>
        <v>0</v>
      </c>
      <c r="CE177" s="68">
        <f t="shared" si="98"/>
        <v>0</v>
      </c>
      <c r="CF177" s="67"/>
      <c r="CG177" s="67"/>
      <c r="CH177" s="67" t="s">
        <v>126</v>
      </c>
      <c r="CI177" s="67"/>
      <c r="CJ177" s="68" t="e">
        <f t="shared" si="99"/>
        <v>#DIV/0!</v>
      </c>
      <c r="CK177" s="68">
        <f t="shared" si="100"/>
        <v>0</v>
      </c>
      <c r="CL177" s="67"/>
      <c r="CM177" s="67"/>
      <c r="CN177" s="58">
        <f t="shared" si="101"/>
        <v>0</v>
      </c>
      <c r="CO177" s="58">
        <f t="shared" si="102"/>
        <v>0</v>
      </c>
      <c r="CP177" s="58">
        <f t="shared" si="103"/>
        <v>0</v>
      </c>
      <c r="CQ177" s="58">
        <f t="shared" si="104"/>
        <v>0</v>
      </c>
      <c r="CR177" s="58">
        <f t="shared" si="105"/>
        <v>0</v>
      </c>
      <c r="CS177" s="58">
        <f t="shared" si="106"/>
        <v>0</v>
      </c>
      <c r="CT177" s="58">
        <f t="shared" si="107"/>
        <v>0</v>
      </c>
      <c r="CU177" s="58">
        <f t="shared" si="108"/>
        <v>0</v>
      </c>
      <c r="CV177" s="58">
        <f t="shared" si="109"/>
        <v>0</v>
      </c>
      <c r="CW177" s="58">
        <f t="shared" si="110"/>
        <v>0</v>
      </c>
      <c r="CX177" s="58">
        <f t="shared" si="111"/>
        <v>0</v>
      </c>
      <c r="CY177" s="58">
        <f t="shared" si="112"/>
        <v>0</v>
      </c>
      <c r="CZ177" s="58">
        <f t="shared" si="113"/>
        <v>0</v>
      </c>
    </row>
    <row r="178" spans="1:104" ht="26" x14ac:dyDescent="0.35">
      <c r="A178" s="137" t="s">
        <v>330</v>
      </c>
      <c r="B178" s="278"/>
      <c r="C178" s="20" t="s">
        <v>845</v>
      </c>
      <c r="D178" s="22" t="s">
        <v>328</v>
      </c>
      <c r="E178" s="22" t="s">
        <v>274</v>
      </c>
      <c r="F178" s="22" t="s">
        <v>393</v>
      </c>
      <c r="G178" s="20">
        <f t="shared" si="76"/>
        <v>3</v>
      </c>
      <c r="H178" s="20"/>
      <c r="I178" s="20"/>
      <c r="J178" s="20"/>
      <c r="K178" s="20"/>
      <c r="L178" s="20"/>
      <c r="M178" s="20"/>
      <c r="N178" s="20">
        <v>1</v>
      </c>
      <c r="O178" s="20"/>
      <c r="P178" s="20">
        <v>1</v>
      </c>
      <c r="Q178" s="20"/>
      <c r="R178" s="20">
        <v>1</v>
      </c>
      <c r="S178" s="20"/>
      <c r="T178" s="67" t="s">
        <v>115</v>
      </c>
      <c r="U178" s="67"/>
      <c r="V178" s="68" t="e">
        <f t="shared" si="77"/>
        <v>#DIV/0!</v>
      </c>
      <c r="W178" s="68">
        <f t="shared" si="78"/>
        <v>0</v>
      </c>
      <c r="X178" s="67"/>
      <c r="Y178" s="67"/>
      <c r="Z178" s="67" t="s">
        <v>116</v>
      </c>
      <c r="AA178" s="67"/>
      <c r="AB178" s="68" t="e">
        <f t="shared" si="79"/>
        <v>#DIV/0!</v>
      </c>
      <c r="AC178" s="68">
        <f t="shared" si="80"/>
        <v>0</v>
      </c>
      <c r="AD178" s="67"/>
      <c r="AE178" s="67"/>
      <c r="AF178" s="67" t="s">
        <v>117</v>
      </c>
      <c r="AG178" s="67"/>
      <c r="AH178" s="68" t="e">
        <f t="shared" si="81"/>
        <v>#DIV/0!</v>
      </c>
      <c r="AI178" s="68">
        <f t="shared" si="82"/>
        <v>0</v>
      </c>
      <c r="AJ178" s="67"/>
      <c r="AK178" s="67"/>
      <c r="AL178" s="67" t="s">
        <v>118</v>
      </c>
      <c r="AM178" s="67"/>
      <c r="AN178" s="68" t="e">
        <f t="shared" si="83"/>
        <v>#DIV/0!</v>
      </c>
      <c r="AO178" s="68">
        <f t="shared" si="84"/>
        <v>0</v>
      </c>
      <c r="AP178" s="67"/>
      <c r="AQ178" s="67"/>
      <c r="AR178" s="67" t="s">
        <v>119</v>
      </c>
      <c r="AS178" s="67"/>
      <c r="AT178" s="68" t="e">
        <f t="shared" si="85"/>
        <v>#DIV/0!</v>
      </c>
      <c r="AU178" s="68">
        <f t="shared" si="86"/>
        <v>0</v>
      </c>
      <c r="AV178" s="67"/>
      <c r="AW178" s="67"/>
      <c r="AX178" s="67" t="s">
        <v>120</v>
      </c>
      <c r="AY178" s="67"/>
      <c r="AZ178" s="68" t="e">
        <f t="shared" si="87"/>
        <v>#DIV/0!</v>
      </c>
      <c r="BA178" s="68">
        <f t="shared" si="88"/>
        <v>0</v>
      </c>
      <c r="BB178" s="67"/>
      <c r="BC178" s="67"/>
      <c r="BD178" s="67" t="s">
        <v>121</v>
      </c>
      <c r="BE178" s="67"/>
      <c r="BF178" s="68">
        <f t="shared" si="89"/>
        <v>0</v>
      </c>
      <c r="BG178" s="68">
        <f t="shared" si="90"/>
        <v>0</v>
      </c>
      <c r="BH178" s="67"/>
      <c r="BI178" s="67"/>
      <c r="BJ178" s="67" t="s">
        <v>122</v>
      </c>
      <c r="BK178" s="67"/>
      <c r="BL178" s="68" t="e">
        <f t="shared" si="91"/>
        <v>#DIV/0!</v>
      </c>
      <c r="BM178" s="68">
        <f t="shared" si="92"/>
        <v>0</v>
      </c>
      <c r="BN178" s="67"/>
      <c r="BO178" s="67"/>
      <c r="BP178" s="67" t="s">
        <v>123</v>
      </c>
      <c r="BQ178" s="67"/>
      <c r="BR178" s="68">
        <f t="shared" si="93"/>
        <v>0</v>
      </c>
      <c r="BS178" s="68">
        <f t="shared" si="94"/>
        <v>0</v>
      </c>
      <c r="BT178" s="67"/>
      <c r="BU178" s="67"/>
      <c r="BV178" s="67" t="s">
        <v>124</v>
      </c>
      <c r="BW178" s="67"/>
      <c r="BX178" s="68" t="e">
        <f t="shared" si="95"/>
        <v>#DIV/0!</v>
      </c>
      <c r="BY178" s="68">
        <f t="shared" si="96"/>
        <v>0</v>
      </c>
      <c r="BZ178" s="67"/>
      <c r="CA178" s="67"/>
      <c r="CB178" s="67" t="s">
        <v>125</v>
      </c>
      <c r="CC178" s="67"/>
      <c r="CD178" s="68">
        <f t="shared" si="97"/>
        <v>0</v>
      </c>
      <c r="CE178" s="68">
        <f t="shared" si="98"/>
        <v>0</v>
      </c>
      <c r="CF178" s="67"/>
      <c r="CG178" s="67"/>
      <c r="CH178" s="67" t="s">
        <v>126</v>
      </c>
      <c r="CI178" s="67"/>
      <c r="CJ178" s="68" t="e">
        <f t="shared" si="99"/>
        <v>#DIV/0!</v>
      </c>
      <c r="CK178" s="68">
        <f t="shared" si="100"/>
        <v>0</v>
      </c>
      <c r="CL178" s="67"/>
      <c r="CM178" s="67"/>
      <c r="CN178" s="58">
        <f t="shared" si="101"/>
        <v>0</v>
      </c>
      <c r="CO178" s="58">
        <f t="shared" si="102"/>
        <v>0</v>
      </c>
      <c r="CP178" s="58">
        <f t="shared" si="103"/>
        <v>0</v>
      </c>
      <c r="CQ178" s="58">
        <f t="shared" si="104"/>
        <v>0</v>
      </c>
      <c r="CR178" s="58">
        <f t="shared" si="105"/>
        <v>0</v>
      </c>
      <c r="CS178" s="58">
        <f t="shared" si="106"/>
        <v>0</v>
      </c>
      <c r="CT178" s="58">
        <f t="shared" si="107"/>
        <v>0</v>
      </c>
      <c r="CU178" s="58">
        <f t="shared" si="108"/>
        <v>0</v>
      </c>
      <c r="CV178" s="58">
        <f t="shared" si="109"/>
        <v>0</v>
      </c>
      <c r="CW178" s="58">
        <f t="shared" si="110"/>
        <v>0</v>
      </c>
      <c r="CX178" s="58">
        <f t="shared" si="111"/>
        <v>0</v>
      </c>
      <c r="CY178" s="58">
        <f t="shared" si="112"/>
        <v>0</v>
      </c>
      <c r="CZ178" s="58">
        <f t="shared" si="113"/>
        <v>0</v>
      </c>
    </row>
    <row r="179" spans="1:104" ht="26" x14ac:dyDescent="0.35">
      <c r="A179" s="137" t="s">
        <v>330</v>
      </c>
      <c r="B179" s="279"/>
      <c r="C179" s="20" t="s">
        <v>846</v>
      </c>
      <c r="D179" s="22"/>
      <c r="E179" s="22"/>
      <c r="F179" s="22"/>
      <c r="G179" s="20">
        <f t="shared" si="76"/>
        <v>0</v>
      </c>
      <c r="H179" s="20"/>
      <c r="I179" s="20"/>
      <c r="J179" s="20"/>
      <c r="K179" s="20"/>
      <c r="L179" s="20"/>
      <c r="M179" s="20"/>
      <c r="N179" s="20"/>
      <c r="O179" s="20"/>
      <c r="P179" s="20"/>
      <c r="Q179" s="20"/>
      <c r="R179" s="20"/>
      <c r="S179" s="20"/>
      <c r="T179" s="67" t="s">
        <v>115</v>
      </c>
      <c r="U179" s="67"/>
      <c r="V179" s="68" t="e">
        <f t="shared" si="77"/>
        <v>#DIV/0!</v>
      </c>
      <c r="W179" s="68" t="e">
        <f t="shared" si="78"/>
        <v>#DIV/0!</v>
      </c>
      <c r="X179" s="67"/>
      <c r="Y179" s="67"/>
      <c r="Z179" s="67" t="s">
        <v>116</v>
      </c>
      <c r="AA179" s="67"/>
      <c r="AB179" s="68" t="e">
        <f t="shared" si="79"/>
        <v>#DIV/0!</v>
      </c>
      <c r="AC179" s="68" t="e">
        <f t="shared" si="80"/>
        <v>#DIV/0!</v>
      </c>
      <c r="AD179" s="67"/>
      <c r="AE179" s="67"/>
      <c r="AF179" s="67" t="s">
        <v>117</v>
      </c>
      <c r="AG179" s="67"/>
      <c r="AH179" s="68" t="e">
        <f t="shared" si="81"/>
        <v>#DIV/0!</v>
      </c>
      <c r="AI179" s="68" t="e">
        <f t="shared" si="82"/>
        <v>#DIV/0!</v>
      </c>
      <c r="AJ179" s="67"/>
      <c r="AK179" s="67"/>
      <c r="AL179" s="67" t="s">
        <v>118</v>
      </c>
      <c r="AM179" s="67"/>
      <c r="AN179" s="68" t="e">
        <f t="shared" si="83"/>
        <v>#DIV/0!</v>
      </c>
      <c r="AO179" s="68" t="e">
        <f t="shared" si="84"/>
        <v>#DIV/0!</v>
      </c>
      <c r="AP179" s="67"/>
      <c r="AQ179" s="67"/>
      <c r="AR179" s="67" t="s">
        <v>119</v>
      </c>
      <c r="AS179" s="67"/>
      <c r="AT179" s="68" t="e">
        <f t="shared" si="85"/>
        <v>#DIV/0!</v>
      </c>
      <c r="AU179" s="68" t="e">
        <f t="shared" si="86"/>
        <v>#DIV/0!</v>
      </c>
      <c r="AV179" s="67"/>
      <c r="AW179" s="67"/>
      <c r="AX179" s="67" t="s">
        <v>120</v>
      </c>
      <c r="AY179" s="67"/>
      <c r="AZ179" s="68" t="e">
        <f t="shared" si="87"/>
        <v>#DIV/0!</v>
      </c>
      <c r="BA179" s="68" t="e">
        <f t="shared" si="88"/>
        <v>#DIV/0!</v>
      </c>
      <c r="BB179" s="67"/>
      <c r="BC179" s="67"/>
      <c r="BD179" s="67" t="s">
        <v>121</v>
      </c>
      <c r="BE179" s="67"/>
      <c r="BF179" s="68" t="e">
        <f t="shared" si="89"/>
        <v>#DIV/0!</v>
      </c>
      <c r="BG179" s="68" t="e">
        <f t="shared" si="90"/>
        <v>#DIV/0!</v>
      </c>
      <c r="BH179" s="67"/>
      <c r="BI179" s="67"/>
      <c r="BJ179" s="67" t="s">
        <v>122</v>
      </c>
      <c r="BK179" s="67"/>
      <c r="BL179" s="68" t="e">
        <f t="shared" si="91"/>
        <v>#DIV/0!</v>
      </c>
      <c r="BM179" s="68" t="e">
        <f t="shared" si="92"/>
        <v>#DIV/0!</v>
      </c>
      <c r="BN179" s="67"/>
      <c r="BO179" s="67"/>
      <c r="BP179" s="67" t="s">
        <v>123</v>
      </c>
      <c r="BQ179" s="67"/>
      <c r="BR179" s="68" t="e">
        <f t="shared" si="93"/>
        <v>#DIV/0!</v>
      </c>
      <c r="BS179" s="68" t="e">
        <f t="shared" si="94"/>
        <v>#DIV/0!</v>
      </c>
      <c r="BT179" s="67"/>
      <c r="BU179" s="67"/>
      <c r="BV179" s="67" t="s">
        <v>124</v>
      </c>
      <c r="BW179" s="67"/>
      <c r="BX179" s="68" t="e">
        <f t="shared" si="95"/>
        <v>#DIV/0!</v>
      </c>
      <c r="BY179" s="68" t="e">
        <f t="shared" si="96"/>
        <v>#DIV/0!</v>
      </c>
      <c r="BZ179" s="67"/>
      <c r="CA179" s="67"/>
      <c r="CB179" s="67" t="s">
        <v>125</v>
      </c>
      <c r="CC179" s="67"/>
      <c r="CD179" s="68" t="e">
        <f t="shared" si="97"/>
        <v>#DIV/0!</v>
      </c>
      <c r="CE179" s="68" t="e">
        <f t="shared" si="98"/>
        <v>#DIV/0!</v>
      </c>
      <c r="CF179" s="67"/>
      <c r="CG179" s="67"/>
      <c r="CH179" s="67" t="s">
        <v>126</v>
      </c>
      <c r="CI179" s="67"/>
      <c r="CJ179" s="68" t="e">
        <f t="shared" si="99"/>
        <v>#DIV/0!</v>
      </c>
      <c r="CK179" s="68" t="e">
        <f t="shared" si="100"/>
        <v>#DIV/0!</v>
      </c>
      <c r="CL179" s="67"/>
      <c r="CM179" s="67"/>
      <c r="CN179" s="58">
        <f t="shared" si="101"/>
        <v>0</v>
      </c>
      <c r="CO179" s="58">
        <f t="shared" si="102"/>
        <v>0</v>
      </c>
      <c r="CP179" s="58">
        <f t="shared" si="103"/>
        <v>0</v>
      </c>
      <c r="CQ179" s="58">
        <f t="shared" si="104"/>
        <v>0</v>
      </c>
      <c r="CR179" s="58">
        <f t="shared" si="105"/>
        <v>0</v>
      </c>
      <c r="CS179" s="58">
        <f t="shared" si="106"/>
        <v>0</v>
      </c>
      <c r="CT179" s="58">
        <f t="shared" si="107"/>
        <v>0</v>
      </c>
      <c r="CU179" s="58">
        <f t="shared" si="108"/>
        <v>0</v>
      </c>
      <c r="CV179" s="58">
        <f t="shared" si="109"/>
        <v>0</v>
      </c>
      <c r="CW179" s="58">
        <f t="shared" si="110"/>
        <v>0</v>
      </c>
      <c r="CX179" s="58">
        <f t="shared" si="111"/>
        <v>0</v>
      </c>
      <c r="CY179" s="58">
        <f t="shared" si="112"/>
        <v>0</v>
      </c>
      <c r="CZ179" s="58">
        <f t="shared" si="113"/>
        <v>0</v>
      </c>
    </row>
    <row r="180" spans="1:104" ht="52" x14ac:dyDescent="0.35">
      <c r="A180" s="137" t="s">
        <v>330</v>
      </c>
      <c r="B180" s="277" t="s">
        <v>152</v>
      </c>
      <c r="C180" s="20" t="s">
        <v>847</v>
      </c>
      <c r="D180" s="22" t="s">
        <v>328</v>
      </c>
      <c r="E180" s="22" t="s">
        <v>275</v>
      </c>
      <c r="F180" s="22" t="s">
        <v>276</v>
      </c>
      <c r="G180" s="20">
        <f t="shared" si="76"/>
        <v>2</v>
      </c>
      <c r="H180" s="20"/>
      <c r="I180" s="20"/>
      <c r="J180" s="20"/>
      <c r="K180" s="20"/>
      <c r="L180" s="20"/>
      <c r="M180" s="20"/>
      <c r="N180" s="20"/>
      <c r="O180" s="20">
        <v>1</v>
      </c>
      <c r="P180" s="20"/>
      <c r="Q180" s="20">
        <v>1</v>
      </c>
      <c r="R180" s="20"/>
      <c r="S180" s="20"/>
      <c r="T180" s="67" t="s">
        <v>115</v>
      </c>
      <c r="U180" s="67"/>
      <c r="V180" s="68" t="e">
        <f t="shared" si="77"/>
        <v>#DIV/0!</v>
      </c>
      <c r="W180" s="68">
        <f t="shared" si="78"/>
        <v>0</v>
      </c>
      <c r="X180" s="67"/>
      <c r="Y180" s="67"/>
      <c r="Z180" s="67" t="s">
        <v>116</v>
      </c>
      <c r="AA180" s="67"/>
      <c r="AB180" s="68" t="e">
        <f t="shared" si="79"/>
        <v>#DIV/0!</v>
      </c>
      <c r="AC180" s="68">
        <f t="shared" si="80"/>
        <v>0</v>
      </c>
      <c r="AD180" s="67"/>
      <c r="AE180" s="67"/>
      <c r="AF180" s="67" t="s">
        <v>117</v>
      </c>
      <c r="AG180" s="67"/>
      <c r="AH180" s="68" t="e">
        <f t="shared" si="81"/>
        <v>#DIV/0!</v>
      </c>
      <c r="AI180" s="68">
        <f t="shared" si="82"/>
        <v>0</v>
      </c>
      <c r="AJ180" s="67"/>
      <c r="AK180" s="67"/>
      <c r="AL180" s="67" t="s">
        <v>118</v>
      </c>
      <c r="AM180" s="67"/>
      <c r="AN180" s="68" t="e">
        <f t="shared" si="83"/>
        <v>#DIV/0!</v>
      </c>
      <c r="AO180" s="68">
        <f t="shared" si="84"/>
        <v>0</v>
      </c>
      <c r="AP180" s="67"/>
      <c r="AQ180" s="67"/>
      <c r="AR180" s="67" t="s">
        <v>119</v>
      </c>
      <c r="AS180" s="67"/>
      <c r="AT180" s="68" t="e">
        <f t="shared" si="85"/>
        <v>#DIV/0!</v>
      </c>
      <c r="AU180" s="68">
        <f t="shared" si="86"/>
        <v>0</v>
      </c>
      <c r="AV180" s="67"/>
      <c r="AW180" s="67"/>
      <c r="AX180" s="67" t="s">
        <v>120</v>
      </c>
      <c r="AY180" s="67"/>
      <c r="AZ180" s="68" t="e">
        <f t="shared" si="87"/>
        <v>#DIV/0!</v>
      </c>
      <c r="BA180" s="68">
        <f t="shared" si="88"/>
        <v>0</v>
      </c>
      <c r="BB180" s="67"/>
      <c r="BC180" s="67"/>
      <c r="BD180" s="67" t="s">
        <v>121</v>
      </c>
      <c r="BE180" s="67"/>
      <c r="BF180" s="68" t="e">
        <f t="shared" si="89"/>
        <v>#DIV/0!</v>
      </c>
      <c r="BG180" s="68">
        <f t="shared" si="90"/>
        <v>0</v>
      </c>
      <c r="BH180" s="67"/>
      <c r="BI180" s="67"/>
      <c r="BJ180" s="67" t="s">
        <v>122</v>
      </c>
      <c r="BK180" s="67"/>
      <c r="BL180" s="68">
        <f t="shared" si="91"/>
        <v>0</v>
      </c>
      <c r="BM180" s="68">
        <f t="shared" si="92"/>
        <v>0</v>
      </c>
      <c r="BN180" s="67"/>
      <c r="BO180" s="67"/>
      <c r="BP180" s="67" t="s">
        <v>123</v>
      </c>
      <c r="BQ180" s="67"/>
      <c r="BR180" s="68" t="e">
        <f t="shared" si="93"/>
        <v>#DIV/0!</v>
      </c>
      <c r="BS180" s="68">
        <f t="shared" si="94"/>
        <v>0</v>
      </c>
      <c r="BT180" s="67"/>
      <c r="BU180" s="67"/>
      <c r="BV180" s="67" t="s">
        <v>124</v>
      </c>
      <c r="BW180" s="67"/>
      <c r="BX180" s="68">
        <f t="shared" si="95"/>
        <v>0</v>
      </c>
      <c r="BY180" s="68">
        <f t="shared" si="96"/>
        <v>0</v>
      </c>
      <c r="BZ180" s="67"/>
      <c r="CA180" s="67"/>
      <c r="CB180" s="67" t="s">
        <v>125</v>
      </c>
      <c r="CC180" s="67"/>
      <c r="CD180" s="68" t="e">
        <f t="shared" si="97"/>
        <v>#DIV/0!</v>
      </c>
      <c r="CE180" s="68">
        <f t="shared" si="98"/>
        <v>0</v>
      </c>
      <c r="CF180" s="67"/>
      <c r="CG180" s="67"/>
      <c r="CH180" s="67" t="s">
        <v>126</v>
      </c>
      <c r="CI180" s="67"/>
      <c r="CJ180" s="68" t="e">
        <f t="shared" si="99"/>
        <v>#DIV/0!</v>
      </c>
      <c r="CK180" s="68">
        <f t="shared" si="100"/>
        <v>0</v>
      </c>
      <c r="CL180" s="67"/>
      <c r="CM180" s="67"/>
      <c r="CN180" s="58">
        <f t="shared" si="101"/>
        <v>0</v>
      </c>
      <c r="CO180" s="58">
        <f t="shared" si="102"/>
        <v>0</v>
      </c>
      <c r="CP180" s="58">
        <f t="shared" si="103"/>
        <v>0</v>
      </c>
      <c r="CQ180" s="58">
        <f t="shared" si="104"/>
        <v>0</v>
      </c>
      <c r="CR180" s="58">
        <f t="shared" si="105"/>
        <v>0</v>
      </c>
      <c r="CS180" s="58">
        <f t="shared" si="106"/>
        <v>0</v>
      </c>
      <c r="CT180" s="58">
        <f t="shared" si="107"/>
        <v>0</v>
      </c>
      <c r="CU180" s="58">
        <f t="shared" si="108"/>
        <v>0</v>
      </c>
      <c r="CV180" s="58">
        <f t="shared" si="109"/>
        <v>0</v>
      </c>
      <c r="CW180" s="58">
        <f t="shared" si="110"/>
        <v>0</v>
      </c>
      <c r="CX180" s="58">
        <f t="shared" si="111"/>
        <v>0</v>
      </c>
      <c r="CY180" s="58">
        <f t="shared" si="112"/>
        <v>0</v>
      </c>
      <c r="CZ180" s="58">
        <f t="shared" si="113"/>
        <v>0</v>
      </c>
    </row>
    <row r="181" spans="1:104" ht="26" x14ac:dyDescent="0.35">
      <c r="A181" s="137" t="s">
        <v>330</v>
      </c>
      <c r="B181" s="278"/>
      <c r="C181" s="20" t="s">
        <v>848</v>
      </c>
      <c r="D181" s="22"/>
      <c r="E181" s="22"/>
      <c r="F181" s="22"/>
      <c r="G181" s="20">
        <f t="shared" si="76"/>
        <v>0</v>
      </c>
      <c r="H181" s="20"/>
      <c r="I181" s="20"/>
      <c r="J181" s="20"/>
      <c r="K181" s="20"/>
      <c r="L181" s="20"/>
      <c r="M181" s="20"/>
      <c r="N181" s="20"/>
      <c r="O181" s="20"/>
      <c r="P181" s="20"/>
      <c r="Q181" s="20"/>
      <c r="R181" s="20"/>
      <c r="S181" s="20"/>
      <c r="T181" s="67" t="s">
        <v>115</v>
      </c>
      <c r="U181" s="67"/>
      <c r="V181" s="68" t="e">
        <f t="shared" si="77"/>
        <v>#DIV/0!</v>
      </c>
      <c r="W181" s="68" t="e">
        <f t="shared" si="78"/>
        <v>#DIV/0!</v>
      </c>
      <c r="X181" s="67"/>
      <c r="Y181" s="67"/>
      <c r="Z181" s="67" t="s">
        <v>116</v>
      </c>
      <c r="AA181" s="67"/>
      <c r="AB181" s="68" t="e">
        <f t="shared" si="79"/>
        <v>#DIV/0!</v>
      </c>
      <c r="AC181" s="68" t="e">
        <f t="shared" si="80"/>
        <v>#DIV/0!</v>
      </c>
      <c r="AD181" s="67"/>
      <c r="AE181" s="67"/>
      <c r="AF181" s="67" t="s">
        <v>117</v>
      </c>
      <c r="AG181" s="67"/>
      <c r="AH181" s="68" t="e">
        <f t="shared" si="81"/>
        <v>#DIV/0!</v>
      </c>
      <c r="AI181" s="68" t="e">
        <f t="shared" si="82"/>
        <v>#DIV/0!</v>
      </c>
      <c r="AJ181" s="67"/>
      <c r="AK181" s="67"/>
      <c r="AL181" s="67" t="s">
        <v>118</v>
      </c>
      <c r="AM181" s="67"/>
      <c r="AN181" s="68" t="e">
        <f t="shared" si="83"/>
        <v>#DIV/0!</v>
      </c>
      <c r="AO181" s="68" t="e">
        <f t="shared" si="84"/>
        <v>#DIV/0!</v>
      </c>
      <c r="AP181" s="67"/>
      <c r="AQ181" s="67"/>
      <c r="AR181" s="67" t="s">
        <v>119</v>
      </c>
      <c r="AS181" s="67"/>
      <c r="AT181" s="68" t="e">
        <f t="shared" si="85"/>
        <v>#DIV/0!</v>
      </c>
      <c r="AU181" s="68" t="e">
        <f t="shared" si="86"/>
        <v>#DIV/0!</v>
      </c>
      <c r="AV181" s="67"/>
      <c r="AW181" s="67"/>
      <c r="AX181" s="67" t="s">
        <v>120</v>
      </c>
      <c r="AY181" s="67"/>
      <c r="AZ181" s="68" t="e">
        <f t="shared" si="87"/>
        <v>#DIV/0!</v>
      </c>
      <c r="BA181" s="68" t="e">
        <f t="shared" si="88"/>
        <v>#DIV/0!</v>
      </c>
      <c r="BB181" s="67"/>
      <c r="BC181" s="67"/>
      <c r="BD181" s="67" t="s">
        <v>121</v>
      </c>
      <c r="BE181" s="67"/>
      <c r="BF181" s="68" t="e">
        <f t="shared" si="89"/>
        <v>#DIV/0!</v>
      </c>
      <c r="BG181" s="68" t="e">
        <f t="shared" si="90"/>
        <v>#DIV/0!</v>
      </c>
      <c r="BH181" s="67"/>
      <c r="BI181" s="67"/>
      <c r="BJ181" s="67" t="s">
        <v>122</v>
      </c>
      <c r="BK181" s="67"/>
      <c r="BL181" s="68" t="e">
        <f t="shared" si="91"/>
        <v>#DIV/0!</v>
      </c>
      <c r="BM181" s="68" t="e">
        <f t="shared" si="92"/>
        <v>#DIV/0!</v>
      </c>
      <c r="BN181" s="67"/>
      <c r="BO181" s="67"/>
      <c r="BP181" s="67" t="s">
        <v>123</v>
      </c>
      <c r="BQ181" s="67"/>
      <c r="BR181" s="68" t="e">
        <f t="shared" si="93"/>
        <v>#DIV/0!</v>
      </c>
      <c r="BS181" s="68" t="e">
        <f t="shared" si="94"/>
        <v>#DIV/0!</v>
      </c>
      <c r="BT181" s="67"/>
      <c r="BU181" s="67"/>
      <c r="BV181" s="67" t="s">
        <v>124</v>
      </c>
      <c r="BW181" s="67"/>
      <c r="BX181" s="68" t="e">
        <f t="shared" si="95"/>
        <v>#DIV/0!</v>
      </c>
      <c r="BY181" s="68" t="e">
        <f t="shared" si="96"/>
        <v>#DIV/0!</v>
      </c>
      <c r="BZ181" s="67"/>
      <c r="CA181" s="67"/>
      <c r="CB181" s="67" t="s">
        <v>125</v>
      </c>
      <c r="CC181" s="67"/>
      <c r="CD181" s="68" t="e">
        <f t="shared" si="97"/>
        <v>#DIV/0!</v>
      </c>
      <c r="CE181" s="68" t="e">
        <f t="shared" si="98"/>
        <v>#DIV/0!</v>
      </c>
      <c r="CF181" s="67"/>
      <c r="CG181" s="67"/>
      <c r="CH181" s="67" t="s">
        <v>126</v>
      </c>
      <c r="CI181" s="67"/>
      <c r="CJ181" s="68" t="e">
        <f t="shared" si="99"/>
        <v>#DIV/0!</v>
      </c>
      <c r="CK181" s="68" t="e">
        <f t="shared" si="100"/>
        <v>#DIV/0!</v>
      </c>
      <c r="CL181" s="67"/>
      <c r="CM181" s="67"/>
      <c r="CN181" s="58">
        <f t="shared" si="101"/>
        <v>0</v>
      </c>
      <c r="CO181" s="58">
        <f t="shared" si="102"/>
        <v>0</v>
      </c>
      <c r="CP181" s="58">
        <f t="shared" si="103"/>
        <v>0</v>
      </c>
      <c r="CQ181" s="58">
        <f t="shared" si="104"/>
        <v>0</v>
      </c>
      <c r="CR181" s="58">
        <f t="shared" si="105"/>
        <v>0</v>
      </c>
      <c r="CS181" s="58">
        <f t="shared" si="106"/>
        <v>0</v>
      </c>
      <c r="CT181" s="58">
        <f t="shared" si="107"/>
        <v>0</v>
      </c>
      <c r="CU181" s="58">
        <f t="shared" si="108"/>
        <v>0</v>
      </c>
      <c r="CV181" s="58">
        <f t="shared" si="109"/>
        <v>0</v>
      </c>
      <c r="CW181" s="58">
        <f t="shared" si="110"/>
        <v>0</v>
      </c>
      <c r="CX181" s="58">
        <f t="shared" si="111"/>
        <v>0</v>
      </c>
      <c r="CY181" s="58">
        <f t="shared" si="112"/>
        <v>0</v>
      </c>
      <c r="CZ181" s="58">
        <f t="shared" si="113"/>
        <v>0</v>
      </c>
    </row>
    <row r="182" spans="1:104" ht="26" x14ac:dyDescent="0.35">
      <c r="A182" s="137" t="s">
        <v>330</v>
      </c>
      <c r="B182" s="278"/>
      <c r="C182" s="20" t="s">
        <v>849</v>
      </c>
      <c r="D182" s="22"/>
      <c r="E182" s="22"/>
      <c r="F182" s="22"/>
      <c r="G182" s="20">
        <f t="shared" si="76"/>
        <v>0</v>
      </c>
      <c r="H182" s="20"/>
      <c r="I182" s="20"/>
      <c r="J182" s="20"/>
      <c r="K182" s="20"/>
      <c r="L182" s="20"/>
      <c r="M182" s="20"/>
      <c r="N182" s="20"/>
      <c r="O182" s="20"/>
      <c r="P182" s="20"/>
      <c r="Q182" s="20"/>
      <c r="R182" s="20"/>
      <c r="S182" s="20"/>
      <c r="T182" s="67" t="s">
        <v>115</v>
      </c>
      <c r="U182" s="67"/>
      <c r="V182" s="68" t="e">
        <f t="shared" si="77"/>
        <v>#DIV/0!</v>
      </c>
      <c r="W182" s="68" t="e">
        <f t="shared" si="78"/>
        <v>#DIV/0!</v>
      </c>
      <c r="X182" s="67"/>
      <c r="Y182" s="67"/>
      <c r="Z182" s="67" t="s">
        <v>116</v>
      </c>
      <c r="AA182" s="67"/>
      <c r="AB182" s="68" t="e">
        <f t="shared" si="79"/>
        <v>#DIV/0!</v>
      </c>
      <c r="AC182" s="68" t="e">
        <f t="shared" si="80"/>
        <v>#DIV/0!</v>
      </c>
      <c r="AD182" s="67"/>
      <c r="AE182" s="67"/>
      <c r="AF182" s="67" t="s">
        <v>117</v>
      </c>
      <c r="AG182" s="67"/>
      <c r="AH182" s="68" t="e">
        <f t="shared" si="81"/>
        <v>#DIV/0!</v>
      </c>
      <c r="AI182" s="68" t="e">
        <f t="shared" si="82"/>
        <v>#DIV/0!</v>
      </c>
      <c r="AJ182" s="67"/>
      <c r="AK182" s="67"/>
      <c r="AL182" s="67" t="s">
        <v>118</v>
      </c>
      <c r="AM182" s="67"/>
      <c r="AN182" s="68" t="e">
        <f t="shared" si="83"/>
        <v>#DIV/0!</v>
      </c>
      <c r="AO182" s="68" t="e">
        <f t="shared" si="84"/>
        <v>#DIV/0!</v>
      </c>
      <c r="AP182" s="67"/>
      <c r="AQ182" s="67"/>
      <c r="AR182" s="67" t="s">
        <v>119</v>
      </c>
      <c r="AS182" s="67"/>
      <c r="AT182" s="68" t="e">
        <f t="shared" si="85"/>
        <v>#DIV/0!</v>
      </c>
      <c r="AU182" s="68" t="e">
        <f t="shared" si="86"/>
        <v>#DIV/0!</v>
      </c>
      <c r="AV182" s="67"/>
      <c r="AW182" s="67"/>
      <c r="AX182" s="67" t="s">
        <v>120</v>
      </c>
      <c r="AY182" s="67"/>
      <c r="AZ182" s="68" t="e">
        <f t="shared" si="87"/>
        <v>#DIV/0!</v>
      </c>
      <c r="BA182" s="68" t="e">
        <f t="shared" si="88"/>
        <v>#DIV/0!</v>
      </c>
      <c r="BB182" s="67"/>
      <c r="BC182" s="67"/>
      <c r="BD182" s="67" t="s">
        <v>121</v>
      </c>
      <c r="BE182" s="67"/>
      <c r="BF182" s="68" t="e">
        <f t="shared" si="89"/>
        <v>#DIV/0!</v>
      </c>
      <c r="BG182" s="68" t="e">
        <f t="shared" si="90"/>
        <v>#DIV/0!</v>
      </c>
      <c r="BH182" s="67"/>
      <c r="BI182" s="67"/>
      <c r="BJ182" s="67" t="s">
        <v>122</v>
      </c>
      <c r="BK182" s="67"/>
      <c r="BL182" s="68" t="e">
        <f t="shared" si="91"/>
        <v>#DIV/0!</v>
      </c>
      <c r="BM182" s="68" t="e">
        <f t="shared" si="92"/>
        <v>#DIV/0!</v>
      </c>
      <c r="BN182" s="67"/>
      <c r="BO182" s="67"/>
      <c r="BP182" s="67" t="s">
        <v>123</v>
      </c>
      <c r="BQ182" s="67"/>
      <c r="BR182" s="68" t="e">
        <f t="shared" si="93"/>
        <v>#DIV/0!</v>
      </c>
      <c r="BS182" s="68" t="e">
        <f t="shared" si="94"/>
        <v>#DIV/0!</v>
      </c>
      <c r="BT182" s="67"/>
      <c r="BU182" s="67"/>
      <c r="BV182" s="67" t="s">
        <v>124</v>
      </c>
      <c r="BW182" s="67"/>
      <c r="BX182" s="68" t="e">
        <f t="shared" si="95"/>
        <v>#DIV/0!</v>
      </c>
      <c r="BY182" s="68" t="e">
        <f t="shared" si="96"/>
        <v>#DIV/0!</v>
      </c>
      <c r="BZ182" s="67"/>
      <c r="CA182" s="67"/>
      <c r="CB182" s="67" t="s">
        <v>125</v>
      </c>
      <c r="CC182" s="67"/>
      <c r="CD182" s="68" t="e">
        <f t="shared" si="97"/>
        <v>#DIV/0!</v>
      </c>
      <c r="CE182" s="68" t="e">
        <f t="shared" si="98"/>
        <v>#DIV/0!</v>
      </c>
      <c r="CF182" s="67"/>
      <c r="CG182" s="67"/>
      <c r="CH182" s="67" t="s">
        <v>126</v>
      </c>
      <c r="CI182" s="67"/>
      <c r="CJ182" s="68" t="e">
        <f t="shared" si="99"/>
        <v>#DIV/0!</v>
      </c>
      <c r="CK182" s="68" t="e">
        <f t="shared" si="100"/>
        <v>#DIV/0!</v>
      </c>
      <c r="CL182" s="67"/>
      <c r="CM182" s="67"/>
      <c r="CN182" s="58">
        <f t="shared" si="101"/>
        <v>0</v>
      </c>
      <c r="CO182" s="58">
        <f t="shared" si="102"/>
        <v>0</v>
      </c>
      <c r="CP182" s="58">
        <f t="shared" si="103"/>
        <v>0</v>
      </c>
      <c r="CQ182" s="58">
        <f t="shared" si="104"/>
        <v>0</v>
      </c>
      <c r="CR182" s="58">
        <f t="shared" si="105"/>
        <v>0</v>
      </c>
      <c r="CS182" s="58">
        <f t="shared" si="106"/>
        <v>0</v>
      </c>
      <c r="CT182" s="58">
        <f t="shared" si="107"/>
        <v>0</v>
      </c>
      <c r="CU182" s="58">
        <f t="shared" si="108"/>
        <v>0</v>
      </c>
      <c r="CV182" s="58">
        <f t="shared" si="109"/>
        <v>0</v>
      </c>
      <c r="CW182" s="58">
        <f t="shared" si="110"/>
        <v>0</v>
      </c>
      <c r="CX182" s="58">
        <f t="shared" si="111"/>
        <v>0</v>
      </c>
      <c r="CY182" s="58">
        <f t="shared" si="112"/>
        <v>0</v>
      </c>
      <c r="CZ182" s="58">
        <f t="shared" si="113"/>
        <v>0</v>
      </c>
    </row>
    <row r="183" spans="1:104" ht="26" x14ac:dyDescent="0.35">
      <c r="A183" s="137" t="s">
        <v>330</v>
      </c>
      <c r="B183" s="279"/>
      <c r="C183" s="20" t="s">
        <v>850</v>
      </c>
      <c r="D183" s="22"/>
      <c r="E183" s="22"/>
      <c r="F183" s="22"/>
      <c r="G183" s="20">
        <f t="shared" si="76"/>
        <v>0</v>
      </c>
      <c r="H183" s="20"/>
      <c r="I183" s="20"/>
      <c r="J183" s="20"/>
      <c r="K183" s="20"/>
      <c r="L183" s="20"/>
      <c r="M183" s="20"/>
      <c r="N183" s="20"/>
      <c r="O183" s="20"/>
      <c r="P183" s="20"/>
      <c r="Q183" s="20"/>
      <c r="R183" s="20"/>
      <c r="S183" s="20"/>
      <c r="T183" s="67" t="s">
        <v>115</v>
      </c>
      <c r="U183" s="67"/>
      <c r="V183" s="68" t="e">
        <f t="shared" si="77"/>
        <v>#DIV/0!</v>
      </c>
      <c r="W183" s="68" t="e">
        <f t="shared" si="78"/>
        <v>#DIV/0!</v>
      </c>
      <c r="X183" s="67"/>
      <c r="Y183" s="67"/>
      <c r="Z183" s="67" t="s">
        <v>116</v>
      </c>
      <c r="AA183" s="67"/>
      <c r="AB183" s="68" t="e">
        <f t="shared" si="79"/>
        <v>#DIV/0!</v>
      </c>
      <c r="AC183" s="68" t="e">
        <f t="shared" si="80"/>
        <v>#DIV/0!</v>
      </c>
      <c r="AD183" s="67"/>
      <c r="AE183" s="67"/>
      <c r="AF183" s="67" t="s">
        <v>117</v>
      </c>
      <c r="AG183" s="67"/>
      <c r="AH183" s="68" t="e">
        <f t="shared" si="81"/>
        <v>#DIV/0!</v>
      </c>
      <c r="AI183" s="68" t="e">
        <f t="shared" si="82"/>
        <v>#DIV/0!</v>
      </c>
      <c r="AJ183" s="67"/>
      <c r="AK183" s="67"/>
      <c r="AL183" s="67" t="s">
        <v>118</v>
      </c>
      <c r="AM183" s="67"/>
      <c r="AN183" s="68" t="e">
        <f t="shared" si="83"/>
        <v>#DIV/0!</v>
      </c>
      <c r="AO183" s="68" t="e">
        <f t="shared" si="84"/>
        <v>#DIV/0!</v>
      </c>
      <c r="AP183" s="67"/>
      <c r="AQ183" s="67"/>
      <c r="AR183" s="67" t="s">
        <v>119</v>
      </c>
      <c r="AS183" s="67"/>
      <c r="AT183" s="68" t="e">
        <f t="shared" si="85"/>
        <v>#DIV/0!</v>
      </c>
      <c r="AU183" s="68" t="e">
        <f t="shared" si="86"/>
        <v>#DIV/0!</v>
      </c>
      <c r="AV183" s="67"/>
      <c r="AW183" s="67"/>
      <c r="AX183" s="67" t="s">
        <v>120</v>
      </c>
      <c r="AY183" s="67"/>
      <c r="AZ183" s="68" t="e">
        <f t="shared" si="87"/>
        <v>#DIV/0!</v>
      </c>
      <c r="BA183" s="68" t="e">
        <f t="shared" si="88"/>
        <v>#DIV/0!</v>
      </c>
      <c r="BB183" s="67"/>
      <c r="BC183" s="67"/>
      <c r="BD183" s="67" t="s">
        <v>121</v>
      </c>
      <c r="BE183" s="67"/>
      <c r="BF183" s="68" t="e">
        <f t="shared" si="89"/>
        <v>#DIV/0!</v>
      </c>
      <c r="BG183" s="68" t="e">
        <f t="shared" si="90"/>
        <v>#DIV/0!</v>
      </c>
      <c r="BH183" s="67"/>
      <c r="BI183" s="67"/>
      <c r="BJ183" s="67" t="s">
        <v>122</v>
      </c>
      <c r="BK183" s="67"/>
      <c r="BL183" s="68" t="e">
        <f t="shared" si="91"/>
        <v>#DIV/0!</v>
      </c>
      <c r="BM183" s="68" t="e">
        <f t="shared" si="92"/>
        <v>#DIV/0!</v>
      </c>
      <c r="BN183" s="67"/>
      <c r="BO183" s="67"/>
      <c r="BP183" s="67" t="s">
        <v>123</v>
      </c>
      <c r="BQ183" s="67"/>
      <c r="BR183" s="68" t="e">
        <f t="shared" si="93"/>
        <v>#DIV/0!</v>
      </c>
      <c r="BS183" s="68" t="e">
        <f t="shared" si="94"/>
        <v>#DIV/0!</v>
      </c>
      <c r="BT183" s="67"/>
      <c r="BU183" s="67"/>
      <c r="BV183" s="67" t="s">
        <v>124</v>
      </c>
      <c r="BW183" s="67"/>
      <c r="BX183" s="68" t="e">
        <f t="shared" si="95"/>
        <v>#DIV/0!</v>
      </c>
      <c r="BY183" s="68" t="e">
        <f t="shared" si="96"/>
        <v>#DIV/0!</v>
      </c>
      <c r="BZ183" s="67"/>
      <c r="CA183" s="67"/>
      <c r="CB183" s="67" t="s">
        <v>125</v>
      </c>
      <c r="CC183" s="67"/>
      <c r="CD183" s="68" t="e">
        <f t="shared" si="97"/>
        <v>#DIV/0!</v>
      </c>
      <c r="CE183" s="68" t="e">
        <f t="shared" si="98"/>
        <v>#DIV/0!</v>
      </c>
      <c r="CF183" s="67"/>
      <c r="CG183" s="67"/>
      <c r="CH183" s="67" t="s">
        <v>126</v>
      </c>
      <c r="CI183" s="67"/>
      <c r="CJ183" s="68" t="e">
        <f t="shared" si="99"/>
        <v>#DIV/0!</v>
      </c>
      <c r="CK183" s="68" t="e">
        <f t="shared" si="100"/>
        <v>#DIV/0!</v>
      </c>
      <c r="CL183" s="67"/>
      <c r="CM183" s="67"/>
      <c r="CN183" s="58">
        <f t="shared" si="101"/>
        <v>0</v>
      </c>
      <c r="CO183" s="58">
        <f t="shared" si="102"/>
        <v>0</v>
      </c>
      <c r="CP183" s="58">
        <f t="shared" si="103"/>
        <v>0</v>
      </c>
      <c r="CQ183" s="58">
        <f t="shared" si="104"/>
        <v>0</v>
      </c>
      <c r="CR183" s="58">
        <f t="shared" si="105"/>
        <v>0</v>
      </c>
      <c r="CS183" s="58">
        <f t="shared" si="106"/>
        <v>0</v>
      </c>
      <c r="CT183" s="58">
        <f t="shared" si="107"/>
        <v>0</v>
      </c>
      <c r="CU183" s="58">
        <f t="shared" si="108"/>
        <v>0</v>
      </c>
      <c r="CV183" s="58">
        <f t="shared" si="109"/>
        <v>0</v>
      </c>
      <c r="CW183" s="58">
        <f t="shared" si="110"/>
        <v>0</v>
      </c>
      <c r="CX183" s="58">
        <f t="shared" si="111"/>
        <v>0</v>
      </c>
      <c r="CY183" s="58">
        <f t="shared" si="112"/>
        <v>0</v>
      </c>
      <c r="CZ183" s="58">
        <f t="shared" si="113"/>
        <v>0</v>
      </c>
    </row>
    <row r="184" spans="1:104" ht="39" x14ac:dyDescent="0.35">
      <c r="A184" s="137" t="s">
        <v>499</v>
      </c>
      <c r="B184" s="277" t="s">
        <v>152</v>
      </c>
      <c r="C184" s="20" t="s">
        <v>851</v>
      </c>
      <c r="D184" s="22" t="s">
        <v>500</v>
      </c>
      <c r="E184" s="22" t="s">
        <v>533</v>
      </c>
      <c r="F184" s="22" t="s">
        <v>534</v>
      </c>
      <c r="G184" s="20">
        <f t="shared" si="76"/>
        <v>1</v>
      </c>
      <c r="H184" s="20"/>
      <c r="I184" s="20"/>
      <c r="J184" s="20"/>
      <c r="K184" s="20"/>
      <c r="L184" s="20"/>
      <c r="M184" s="20"/>
      <c r="N184" s="20"/>
      <c r="O184" s="20"/>
      <c r="P184" s="20"/>
      <c r="Q184" s="20"/>
      <c r="R184" s="20">
        <v>1</v>
      </c>
      <c r="S184" s="20"/>
      <c r="T184" s="67" t="s">
        <v>115</v>
      </c>
      <c r="U184" s="67"/>
      <c r="V184" s="68" t="e">
        <f t="shared" si="77"/>
        <v>#DIV/0!</v>
      </c>
      <c r="W184" s="68">
        <f t="shared" si="78"/>
        <v>0</v>
      </c>
      <c r="X184" s="67"/>
      <c r="Y184" s="67"/>
      <c r="Z184" s="67" t="s">
        <v>116</v>
      </c>
      <c r="AA184" s="67"/>
      <c r="AB184" s="68" t="e">
        <f t="shared" si="79"/>
        <v>#DIV/0!</v>
      </c>
      <c r="AC184" s="68">
        <f t="shared" si="80"/>
        <v>0</v>
      </c>
      <c r="AD184" s="67"/>
      <c r="AE184" s="67"/>
      <c r="AF184" s="67" t="s">
        <v>117</v>
      </c>
      <c r="AG184" s="67"/>
      <c r="AH184" s="68" t="e">
        <f t="shared" si="81"/>
        <v>#DIV/0!</v>
      </c>
      <c r="AI184" s="68">
        <f t="shared" si="82"/>
        <v>0</v>
      </c>
      <c r="AJ184" s="67"/>
      <c r="AK184" s="67"/>
      <c r="AL184" s="67" t="s">
        <v>118</v>
      </c>
      <c r="AM184" s="67"/>
      <c r="AN184" s="68" t="e">
        <f t="shared" si="83"/>
        <v>#DIV/0!</v>
      </c>
      <c r="AO184" s="68">
        <f t="shared" si="84"/>
        <v>0</v>
      </c>
      <c r="AP184" s="67"/>
      <c r="AQ184" s="67"/>
      <c r="AR184" s="67" t="s">
        <v>119</v>
      </c>
      <c r="AS184" s="67"/>
      <c r="AT184" s="68" t="e">
        <f t="shared" si="85"/>
        <v>#DIV/0!</v>
      </c>
      <c r="AU184" s="68">
        <f t="shared" si="86"/>
        <v>0</v>
      </c>
      <c r="AV184" s="67"/>
      <c r="AW184" s="67"/>
      <c r="AX184" s="67" t="s">
        <v>120</v>
      </c>
      <c r="AY184" s="67"/>
      <c r="AZ184" s="68" t="e">
        <f t="shared" si="87"/>
        <v>#DIV/0!</v>
      </c>
      <c r="BA184" s="68">
        <f t="shared" si="88"/>
        <v>0</v>
      </c>
      <c r="BB184" s="67"/>
      <c r="BC184" s="67"/>
      <c r="BD184" s="67" t="s">
        <v>121</v>
      </c>
      <c r="BE184" s="67"/>
      <c r="BF184" s="68" t="e">
        <f t="shared" si="89"/>
        <v>#DIV/0!</v>
      </c>
      <c r="BG184" s="68">
        <f t="shared" si="90"/>
        <v>0</v>
      </c>
      <c r="BH184" s="67"/>
      <c r="BI184" s="67"/>
      <c r="BJ184" s="67" t="s">
        <v>122</v>
      </c>
      <c r="BK184" s="67"/>
      <c r="BL184" s="68" t="e">
        <f t="shared" si="91"/>
        <v>#DIV/0!</v>
      </c>
      <c r="BM184" s="68">
        <f t="shared" si="92"/>
        <v>0</v>
      </c>
      <c r="BN184" s="67"/>
      <c r="BO184" s="67"/>
      <c r="BP184" s="67" t="s">
        <v>123</v>
      </c>
      <c r="BQ184" s="67"/>
      <c r="BR184" s="68" t="e">
        <f t="shared" si="93"/>
        <v>#DIV/0!</v>
      </c>
      <c r="BS184" s="68">
        <f t="shared" si="94"/>
        <v>0</v>
      </c>
      <c r="BT184" s="67"/>
      <c r="BU184" s="67"/>
      <c r="BV184" s="67" t="s">
        <v>124</v>
      </c>
      <c r="BW184" s="67"/>
      <c r="BX184" s="68" t="e">
        <f t="shared" si="95"/>
        <v>#DIV/0!</v>
      </c>
      <c r="BY184" s="68">
        <f t="shared" si="96"/>
        <v>0</v>
      </c>
      <c r="BZ184" s="67"/>
      <c r="CA184" s="67"/>
      <c r="CB184" s="67" t="s">
        <v>125</v>
      </c>
      <c r="CC184" s="67"/>
      <c r="CD184" s="68">
        <f t="shared" si="97"/>
        <v>0</v>
      </c>
      <c r="CE184" s="68">
        <f t="shared" si="98"/>
        <v>0</v>
      </c>
      <c r="CF184" s="67"/>
      <c r="CG184" s="67"/>
      <c r="CH184" s="67" t="s">
        <v>126</v>
      </c>
      <c r="CI184" s="67"/>
      <c r="CJ184" s="68" t="e">
        <f t="shared" si="99"/>
        <v>#DIV/0!</v>
      </c>
      <c r="CK184" s="68">
        <f t="shared" si="100"/>
        <v>0</v>
      </c>
      <c r="CL184" s="67"/>
      <c r="CM184" s="67"/>
      <c r="CN184" s="58">
        <f t="shared" si="101"/>
        <v>0</v>
      </c>
      <c r="CO184" s="58">
        <f t="shared" si="102"/>
        <v>0</v>
      </c>
      <c r="CP184" s="58">
        <f t="shared" si="103"/>
        <v>0</v>
      </c>
      <c r="CQ184" s="58">
        <f t="shared" si="104"/>
        <v>0</v>
      </c>
      <c r="CR184" s="58">
        <f t="shared" si="105"/>
        <v>0</v>
      </c>
      <c r="CS184" s="58">
        <f t="shared" si="106"/>
        <v>0</v>
      </c>
      <c r="CT184" s="58">
        <f t="shared" si="107"/>
        <v>0</v>
      </c>
      <c r="CU184" s="58">
        <f t="shared" si="108"/>
        <v>0</v>
      </c>
      <c r="CV184" s="58">
        <f t="shared" si="109"/>
        <v>0</v>
      </c>
      <c r="CW184" s="58">
        <f t="shared" si="110"/>
        <v>0</v>
      </c>
      <c r="CX184" s="58">
        <f t="shared" si="111"/>
        <v>0</v>
      </c>
      <c r="CY184" s="58">
        <f t="shared" si="112"/>
        <v>0</v>
      </c>
      <c r="CZ184" s="58">
        <f t="shared" si="113"/>
        <v>0</v>
      </c>
    </row>
    <row r="185" spans="1:104" ht="26" x14ac:dyDescent="0.35">
      <c r="A185" s="137" t="s">
        <v>499</v>
      </c>
      <c r="B185" s="278"/>
      <c r="C185" s="20" t="s">
        <v>852</v>
      </c>
      <c r="D185" s="22"/>
      <c r="E185" s="22"/>
      <c r="F185" s="22"/>
      <c r="G185" s="20">
        <f t="shared" si="76"/>
        <v>0</v>
      </c>
      <c r="H185" s="20"/>
      <c r="I185" s="20"/>
      <c r="J185" s="20"/>
      <c r="K185" s="20"/>
      <c r="L185" s="20"/>
      <c r="M185" s="20"/>
      <c r="N185" s="20"/>
      <c r="O185" s="20"/>
      <c r="P185" s="20"/>
      <c r="Q185" s="20"/>
      <c r="R185" s="20"/>
      <c r="S185" s="20"/>
      <c r="T185" s="67" t="s">
        <v>115</v>
      </c>
      <c r="U185" s="67"/>
      <c r="V185" s="68" t="e">
        <f t="shared" si="77"/>
        <v>#DIV/0!</v>
      </c>
      <c r="W185" s="68" t="e">
        <f t="shared" si="78"/>
        <v>#DIV/0!</v>
      </c>
      <c r="X185" s="67"/>
      <c r="Y185" s="67"/>
      <c r="Z185" s="67" t="s">
        <v>116</v>
      </c>
      <c r="AA185" s="67"/>
      <c r="AB185" s="68" t="e">
        <f t="shared" si="79"/>
        <v>#DIV/0!</v>
      </c>
      <c r="AC185" s="68" t="e">
        <f t="shared" si="80"/>
        <v>#DIV/0!</v>
      </c>
      <c r="AD185" s="67"/>
      <c r="AE185" s="67"/>
      <c r="AF185" s="67" t="s">
        <v>117</v>
      </c>
      <c r="AG185" s="67"/>
      <c r="AH185" s="68" t="e">
        <f t="shared" si="81"/>
        <v>#DIV/0!</v>
      </c>
      <c r="AI185" s="68" t="e">
        <f t="shared" si="82"/>
        <v>#DIV/0!</v>
      </c>
      <c r="AJ185" s="67"/>
      <c r="AK185" s="67"/>
      <c r="AL185" s="67" t="s">
        <v>118</v>
      </c>
      <c r="AM185" s="67"/>
      <c r="AN185" s="68" t="e">
        <f t="shared" si="83"/>
        <v>#DIV/0!</v>
      </c>
      <c r="AO185" s="68" t="e">
        <f t="shared" si="84"/>
        <v>#DIV/0!</v>
      </c>
      <c r="AP185" s="67"/>
      <c r="AQ185" s="67"/>
      <c r="AR185" s="67" t="s">
        <v>119</v>
      </c>
      <c r="AS185" s="67"/>
      <c r="AT185" s="68" t="e">
        <f t="shared" si="85"/>
        <v>#DIV/0!</v>
      </c>
      <c r="AU185" s="68" t="e">
        <f t="shared" si="86"/>
        <v>#DIV/0!</v>
      </c>
      <c r="AV185" s="67"/>
      <c r="AW185" s="67"/>
      <c r="AX185" s="67" t="s">
        <v>120</v>
      </c>
      <c r="AY185" s="67"/>
      <c r="AZ185" s="68" t="e">
        <f t="shared" si="87"/>
        <v>#DIV/0!</v>
      </c>
      <c r="BA185" s="68" t="e">
        <f t="shared" si="88"/>
        <v>#DIV/0!</v>
      </c>
      <c r="BB185" s="67"/>
      <c r="BC185" s="67"/>
      <c r="BD185" s="67" t="s">
        <v>121</v>
      </c>
      <c r="BE185" s="67"/>
      <c r="BF185" s="68" t="e">
        <f t="shared" si="89"/>
        <v>#DIV/0!</v>
      </c>
      <c r="BG185" s="68" t="e">
        <f t="shared" si="90"/>
        <v>#DIV/0!</v>
      </c>
      <c r="BH185" s="67"/>
      <c r="BI185" s="67"/>
      <c r="BJ185" s="67" t="s">
        <v>122</v>
      </c>
      <c r="BK185" s="67"/>
      <c r="BL185" s="68" t="e">
        <f t="shared" si="91"/>
        <v>#DIV/0!</v>
      </c>
      <c r="BM185" s="68" t="e">
        <f t="shared" si="92"/>
        <v>#DIV/0!</v>
      </c>
      <c r="BN185" s="67"/>
      <c r="BO185" s="67"/>
      <c r="BP185" s="67" t="s">
        <v>123</v>
      </c>
      <c r="BQ185" s="67"/>
      <c r="BR185" s="68" t="e">
        <f t="shared" si="93"/>
        <v>#DIV/0!</v>
      </c>
      <c r="BS185" s="68" t="e">
        <f t="shared" si="94"/>
        <v>#DIV/0!</v>
      </c>
      <c r="BT185" s="67"/>
      <c r="BU185" s="67"/>
      <c r="BV185" s="67" t="s">
        <v>124</v>
      </c>
      <c r="BW185" s="67"/>
      <c r="BX185" s="68" t="e">
        <f t="shared" si="95"/>
        <v>#DIV/0!</v>
      </c>
      <c r="BY185" s="68" t="e">
        <f t="shared" si="96"/>
        <v>#DIV/0!</v>
      </c>
      <c r="BZ185" s="67"/>
      <c r="CA185" s="67"/>
      <c r="CB185" s="67" t="s">
        <v>125</v>
      </c>
      <c r="CC185" s="67"/>
      <c r="CD185" s="68" t="e">
        <f t="shared" si="97"/>
        <v>#DIV/0!</v>
      </c>
      <c r="CE185" s="68" t="e">
        <f t="shared" si="98"/>
        <v>#DIV/0!</v>
      </c>
      <c r="CF185" s="67"/>
      <c r="CG185" s="67"/>
      <c r="CH185" s="67" t="s">
        <v>126</v>
      </c>
      <c r="CI185" s="67"/>
      <c r="CJ185" s="68" t="e">
        <f t="shared" si="99"/>
        <v>#DIV/0!</v>
      </c>
      <c r="CK185" s="68" t="e">
        <f t="shared" si="100"/>
        <v>#DIV/0!</v>
      </c>
      <c r="CL185" s="67"/>
      <c r="CM185" s="67"/>
      <c r="CN185" s="58">
        <f t="shared" si="101"/>
        <v>0</v>
      </c>
      <c r="CO185" s="58">
        <f t="shared" si="102"/>
        <v>0</v>
      </c>
      <c r="CP185" s="58">
        <f t="shared" si="103"/>
        <v>0</v>
      </c>
      <c r="CQ185" s="58">
        <f t="shared" si="104"/>
        <v>0</v>
      </c>
      <c r="CR185" s="58">
        <f t="shared" si="105"/>
        <v>0</v>
      </c>
      <c r="CS185" s="58">
        <f t="shared" si="106"/>
        <v>0</v>
      </c>
      <c r="CT185" s="58">
        <f t="shared" si="107"/>
        <v>0</v>
      </c>
      <c r="CU185" s="58">
        <f t="shared" si="108"/>
        <v>0</v>
      </c>
      <c r="CV185" s="58">
        <f t="shared" si="109"/>
        <v>0</v>
      </c>
      <c r="CW185" s="58">
        <f t="shared" si="110"/>
        <v>0</v>
      </c>
      <c r="CX185" s="58">
        <f t="shared" si="111"/>
        <v>0</v>
      </c>
      <c r="CY185" s="58">
        <f t="shared" si="112"/>
        <v>0</v>
      </c>
      <c r="CZ185" s="58">
        <f t="shared" si="113"/>
        <v>0</v>
      </c>
    </row>
    <row r="186" spans="1:104" ht="26" x14ac:dyDescent="0.35">
      <c r="A186" s="137" t="s">
        <v>499</v>
      </c>
      <c r="B186" s="278"/>
      <c r="C186" s="20" t="s">
        <v>853</v>
      </c>
      <c r="D186" s="22"/>
      <c r="E186" s="22"/>
      <c r="F186" s="22"/>
      <c r="G186" s="20">
        <f t="shared" si="76"/>
        <v>0</v>
      </c>
      <c r="H186" s="20"/>
      <c r="I186" s="20"/>
      <c r="J186" s="20"/>
      <c r="K186" s="20"/>
      <c r="L186" s="20"/>
      <c r="M186" s="20"/>
      <c r="N186" s="20"/>
      <c r="O186" s="20"/>
      <c r="P186" s="20"/>
      <c r="Q186" s="20"/>
      <c r="R186" s="20"/>
      <c r="S186" s="20"/>
      <c r="T186" s="67" t="s">
        <v>115</v>
      </c>
      <c r="U186" s="67"/>
      <c r="V186" s="68" t="e">
        <f t="shared" si="77"/>
        <v>#DIV/0!</v>
      </c>
      <c r="W186" s="68" t="e">
        <f t="shared" si="78"/>
        <v>#DIV/0!</v>
      </c>
      <c r="X186" s="67"/>
      <c r="Y186" s="67"/>
      <c r="Z186" s="67" t="s">
        <v>116</v>
      </c>
      <c r="AA186" s="67"/>
      <c r="AB186" s="68" t="e">
        <f t="shared" si="79"/>
        <v>#DIV/0!</v>
      </c>
      <c r="AC186" s="68" t="e">
        <f t="shared" si="80"/>
        <v>#DIV/0!</v>
      </c>
      <c r="AD186" s="67"/>
      <c r="AE186" s="67"/>
      <c r="AF186" s="67" t="s">
        <v>117</v>
      </c>
      <c r="AG186" s="67"/>
      <c r="AH186" s="68" t="e">
        <f t="shared" si="81"/>
        <v>#DIV/0!</v>
      </c>
      <c r="AI186" s="68" t="e">
        <f t="shared" si="82"/>
        <v>#DIV/0!</v>
      </c>
      <c r="AJ186" s="67"/>
      <c r="AK186" s="67"/>
      <c r="AL186" s="67" t="s">
        <v>118</v>
      </c>
      <c r="AM186" s="67"/>
      <c r="AN186" s="68" t="e">
        <f t="shared" si="83"/>
        <v>#DIV/0!</v>
      </c>
      <c r="AO186" s="68" t="e">
        <f t="shared" si="84"/>
        <v>#DIV/0!</v>
      </c>
      <c r="AP186" s="67"/>
      <c r="AQ186" s="67"/>
      <c r="AR186" s="67" t="s">
        <v>119</v>
      </c>
      <c r="AS186" s="67"/>
      <c r="AT186" s="68" t="e">
        <f t="shared" si="85"/>
        <v>#DIV/0!</v>
      </c>
      <c r="AU186" s="68" t="e">
        <f t="shared" si="86"/>
        <v>#DIV/0!</v>
      </c>
      <c r="AV186" s="67"/>
      <c r="AW186" s="67"/>
      <c r="AX186" s="67" t="s">
        <v>120</v>
      </c>
      <c r="AY186" s="67"/>
      <c r="AZ186" s="68" t="e">
        <f t="shared" si="87"/>
        <v>#DIV/0!</v>
      </c>
      <c r="BA186" s="68" t="e">
        <f t="shared" si="88"/>
        <v>#DIV/0!</v>
      </c>
      <c r="BB186" s="67"/>
      <c r="BC186" s="67"/>
      <c r="BD186" s="67" t="s">
        <v>121</v>
      </c>
      <c r="BE186" s="67"/>
      <c r="BF186" s="68" t="e">
        <f t="shared" si="89"/>
        <v>#DIV/0!</v>
      </c>
      <c r="BG186" s="68" t="e">
        <f t="shared" si="90"/>
        <v>#DIV/0!</v>
      </c>
      <c r="BH186" s="67"/>
      <c r="BI186" s="67"/>
      <c r="BJ186" s="67" t="s">
        <v>122</v>
      </c>
      <c r="BK186" s="67"/>
      <c r="BL186" s="68" t="e">
        <f t="shared" si="91"/>
        <v>#DIV/0!</v>
      </c>
      <c r="BM186" s="68" t="e">
        <f t="shared" si="92"/>
        <v>#DIV/0!</v>
      </c>
      <c r="BN186" s="67"/>
      <c r="BO186" s="67"/>
      <c r="BP186" s="67" t="s">
        <v>123</v>
      </c>
      <c r="BQ186" s="67"/>
      <c r="BR186" s="68" t="e">
        <f t="shared" si="93"/>
        <v>#DIV/0!</v>
      </c>
      <c r="BS186" s="68" t="e">
        <f t="shared" si="94"/>
        <v>#DIV/0!</v>
      </c>
      <c r="BT186" s="67"/>
      <c r="BU186" s="67"/>
      <c r="BV186" s="67" t="s">
        <v>124</v>
      </c>
      <c r="BW186" s="67"/>
      <c r="BX186" s="68" t="e">
        <f t="shared" si="95"/>
        <v>#DIV/0!</v>
      </c>
      <c r="BY186" s="68" t="e">
        <f t="shared" si="96"/>
        <v>#DIV/0!</v>
      </c>
      <c r="BZ186" s="67"/>
      <c r="CA186" s="67"/>
      <c r="CB186" s="67" t="s">
        <v>125</v>
      </c>
      <c r="CC186" s="67"/>
      <c r="CD186" s="68" t="e">
        <f t="shared" si="97"/>
        <v>#DIV/0!</v>
      </c>
      <c r="CE186" s="68" t="e">
        <f t="shared" si="98"/>
        <v>#DIV/0!</v>
      </c>
      <c r="CF186" s="67"/>
      <c r="CG186" s="67"/>
      <c r="CH186" s="67" t="s">
        <v>126</v>
      </c>
      <c r="CI186" s="67"/>
      <c r="CJ186" s="68" t="e">
        <f t="shared" si="99"/>
        <v>#DIV/0!</v>
      </c>
      <c r="CK186" s="68" t="e">
        <f t="shared" si="100"/>
        <v>#DIV/0!</v>
      </c>
      <c r="CL186" s="67"/>
      <c r="CM186" s="67"/>
      <c r="CN186" s="58">
        <f t="shared" si="101"/>
        <v>0</v>
      </c>
      <c r="CO186" s="58">
        <f t="shared" si="102"/>
        <v>0</v>
      </c>
      <c r="CP186" s="58">
        <f t="shared" si="103"/>
        <v>0</v>
      </c>
      <c r="CQ186" s="58">
        <f t="shared" si="104"/>
        <v>0</v>
      </c>
      <c r="CR186" s="58">
        <f t="shared" si="105"/>
        <v>0</v>
      </c>
      <c r="CS186" s="58">
        <f t="shared" si="106"/>
        <v>0</v>
      </c>
      <c r="CT186" s="58">
        <f t="shared" si="107"/>
        <v>0</v>
      </c>
      <c r="CU186" s="58">
        <f t="shared" si="108"/>
        <v>0</v>
      </c>
      <c r="CV186" s="58">
        <f t="shared" si="109"/>
        <v>0</v>
      </c>
      <c r="CW186" s="58">
        <f t="shared" si="110"/>
        <v>0</v>
      </c>
      <c r="CX186" s="58">
        <f t="shared" si="111"/>
        <v>0</v>
      </c>
      <c r="CY186" s="58">
        <f t="shared" si="112"/>
        <v>0</v>
      </c>
      <c r="CZ186" s="58">
        <f t="shared" si="113"/>
        <v>0</v>
      </c>
    </row>
    <row r="187" spans="1:104" ht="26" x14ac:dyDescent="0.35">
      <c r="A187" s="137" t="s">
        <v>499</v>
      </c>
      <c r="B187" s="279"/>
      <c r="C187" s="20" t="s">
        <v>854</v>
      </c>
      <c r="D187" s="22"/>
      <c r="E187" s="22"/>
      <c r="F187" s="22"/>
      <c r="G187" s="20">
        <f t="shared" si="76"/>
        <v>0</v>
      </c>
      <c r="H187" s="20"/>
      <c r="I187" s="20"/>
      <c r="J187" s="20"/>
      <c r="K187" s="20"/>
      <c r="L187" s="20"/>
      <c r="M187" s="20"/>
      <c r="N187" s="20"/>
      <c r="O187" s="20"/>
      <c r="P187" s="20"/>
      <c r="Q187" s="20"/>
      <c r="R187" s="20"/>
      <c r="S187" s="20"/>
      <c r="T187" s="67" t="s">
        <v>115</v>
      </c>
      <c r="U187" s="67"/>
      <c r="V187" s="68" t="e">
        <f t="shared" si="77"/>
        <v>#DIV/0!</v>
      </c>
      <c r="W187" s="68" t="e">
        <f t="shared" si="78"/>
        <v>#DIV/0!</v>
      </c>
      <c r="X187" s="67"/>
      <c r="Y187" s="67"/>
      <c r="Z187" s="67" t="s">
        <v>116</v>
      </c>
      <c r="AA187" s="67"/>
      <c r="AB187" s="68" t="e">
        <f t="shared" si="79"/>
        <v>#DIV/0!</v>
      </c>
      <c r="AC187" s="68" t="e">
        <f t="shared" si="80"/>
        <v>#DIV/0!</v>
      </c>
      <c r="AD187" s="67"/>
      <c r="AE187" s="67"/>
      <c r="AF187" s="67" t="s">
        <v>117</v>
      </c>
      <c r="AG187" s="67"/>
      <c r="AH187" s="68" t="e">
        <f t="shared" si="81"/>
        <v>#DIV/0!</v>
      </c>
      <c r="AI187" s="68" t="e">
        <f t="shared" si="82"/>
        <v>#DIV/0!</v>
      </c>
      <c r="AJ187" s="67"/>
      <c r="AK187" s="67"/>
      <c r="AL187" s="67" t="s">
        <v>118</v>
      </c>
      <c r="AM187" s="67"/>
      <c r="AN187" s="68" t="e">
        <f t="shared" si="83"/>
        <v>#DIV/0!</v>
      </c>
      <c r="AO187" s="68" t="e">
        <f t="shared" si="84"/>
        <v>#DIV/0!</v>
      </c>
      <c r="AP187" s="67"/>
      <c r="AQ187" s="67"/>
      <c r="AR187" s="67" t="s">
        <v>119</v>
      </c>
      <c r="AS187" s="67"/>
      <c r="AT187" s="68" t="e">
        <f t="shared" si="85"/>
        <v>#DIV/0!</v>
      </c>
      <c r="AU187" s="68" t="e">
        <f t="shared" si="86"/>
        <v>#DIV/0!</v>
      </c>
      <c r="AV187" s="67"/>
      <c r="AW187" s="67"/>
      <c r="AX187" s="67" t="s">
        <v>120</v>
      </c>
      <c r="AY187" s="67"/>
      <c r="AZ187" s="68" t="e">
        <f t="shared" si="87"/>
        <v>#DIV/0!</v>
      </c>
      <c r="BA187" s="68" t="e">
        <f t="shared" si="88"/>
        <v>#DIV/0!</v>
      </c>
      <c r="BB187" s="67"/>
      <c r="BC187" s="67"/>
      <c r="BD187" s="67" t="s">
        <v>121</v>
      </c>
      <c r="BE187" s="67"/>
      <c r="BF187" s="68" t="e">
        <f t="shared" si="89"/>
        <v>#DIV/0!</v>
      </c>
      <c r="BG187" s="68" t="e">
        <f t="shared" si="90"/>
        <v>#DIV/0!</v>
      </c>
      <c r="BH187" s="67"/>
      <c r="BI187" s="67"/>
      <c r="BJ187" s="67" t="s">
        <v>122</v>
      </c>
      <c r="BK187" s="67"/>
      <c r="BL187" s="68" t="e">
        <f t="shared" si="91"/>
        <v>#DIV/0!</v>
      </c>
      <c r="BM187" s="68" t="e">
        <f t="shared" si="92"/>
        <v>#DIV/0!</v>
      </c>
      <c r="BN187" s="67"/>
      <c r="BO187" s="67"/>
      <c r="BP187" s="67" t="s">
        <v>123</v>
      </c>
      <c r="BQ187" s="67"/>
      <c r="BR187" s="68" t="e">
        <f t="shared" si="93"/>
        <v>#DIV/0!</v>
      </c>
      <c r="BS187" s="68" t="e">
        <f t="shared" si="94"/>
        <v>#DIV/0!</v>
      </c>
      <c r="BT187" s="67"/>
      <c r="BU187" s="67"/>
      <c r="BV187" s="67" t="s">
        <v>124</v>
      </c>
      <c r="BW187" s="67"/>
      <c r="BX187" s="68" t="e">
        <f t="shared" si="95"/>
        <v>#DIV/0!</v>
      </c>
      <c r="BY187" s="68" t="e">
        <f t="shared" si="96"/>
        <v>#DIV/0!</v>
      </c>
      <c r="BZ187" s="67"/>
      <c r="CA187" s="67"/>
      <c r="CB187" s="67" t="s">
        <v>125</v>
      </c>
      <c r="CC187" s="67"/>
      <c r="CD187" s="68" t="e">
        <f t="shared" si="97"/>
        <v>#DIV/0!</v>
      </c>
      <c r="CE187" s="68" t="e">
        <f t="shared" si="98"/>
        <v>#DIV/0!</v>
      </c>
      <c r="CF187" s="67"/>
      <c r="CG187" s="67"/>
      <c r="CH187" s="67" t="s">
        <v>126</v>
      </c>
      <c r="CI187" s="67"/>
      <c r="CJ187" s="68" t="e">
        <f t="shared" si="99"/>
        <v>#DIV/0!</v>
      </c>
      <c r="CK187" s="68" t="e">
        <f t="shared" si="100"/>
        <v>#DIV/0!</v>
      </c>
      <c r="CL187" s="67"/>
      <c r="CM187" s="67"/>
      <c r="CN187" s="58">
        <f t="shared" si="101"/>
        <v>0</v>
      </c>
      <c r="CO187" s="58">
        <f t="shared" si="102"/>
        <v>0</v>
      </c>
      <c r="CP187" s="58">
        <f t="shared" si="103"/>
        <v>0</v>
      </c>
      <c r="CQ187" s="58">
        <f t="shared" si="104"/>
        <v>0</v>
      </c>
      <c r="CR187" s="58">
        <f t="shared" si="105"/>
        <v>0</v>
      </c>
      <c r="CS187" s="58">
        <f t="shared" si="106"/>
        <v>0</v>
      </c>
      <c r="CT187" s="58">
        <f t="shared" si="107"/>
        <v>0</v>
      </c>
      <c r="CU187" s="58">
        <f t="shared" si="108"/>
        <v>0</v>
      </c>
      <c r="CV187" s="58">
        <f t="shared" si="109"/>
        <v>0</v>
      </c>
      <c r="CW187" s="58">
        <f t="shared" si="110"/>
        <v>0</v>
      </c>
      <c r="CX187" s="58">
        <f t="shared" si="111"/>
        <v>0</v>
      </c>
      <c r="CY187" s="58">
        <f t="shared" si="112"/>
        <v>0</v>
      </c>
      <c r="CZ187" s="58">
        <f t="shared" si="113"/>
        <v>0</v>
      </c>
    </row>
    <row r="188" spans="1:104" ht="65" x14ac:dyDescent="0.35">
      <c r="A188" s="137" t="s">
        <v>499</v>
      </c>
      <c r="B188" s="277" t="s">
        <v>152</v>
      </c>
      <c r="C188" s="20" t="s">
        <v>855</v>
      </c>
      <c r="D188" s="22" t="s">
        <v>500</v>
      </c>
      <c r="E188" s="22" t="s">
        <v>535</v>
      </c>
      <c r="F188" s="22" t="s">
        <v>536</v>
      </c>
      <c r="G188" s="20">
        <f t="shared" si="76"/>
        <v>1</v>
      </c>
      <c r="H188" s="20"/>
      <c r="I188" s="20"/>
      <c r="J188" s="20"/>
      <c r="K188" s="20"/>
      <c r="L188" s="20"/>
      <c r="M188" s="20"/>
      <c r="N188" s="20"/>
      <c r="O188" s="20"/>
      <c r="P188" s="20"/>
      <c r="Q188" s="20"/>
      <c r="R188" s="20">
        <v>1</v>
      </c>
      <c r="S188" s="20"/>
      <c r="T188" s="67" t="s">
        <v>115</v>
      </c>
      <c r="U188" s="67"/>
      <c r="V188" s="68" t="e">
        <f t="shared" si="77"/>
        <v>#DIV/0!</v>
      </c>
      <c r="W188" s="68">
        <f t="shared" si="78"/>
        <v>0</v>
      </c>
      <c r="X188" s="67"/>
      <c r="Y188" s="67"/>
      <c r="Z188" s="67" t="s">
        <v>116</v>
      </c>
      <c r="AA188" s="67"/>
      <c r="AB188" s="68" t="e">
        <f t="shared" si="79"/>
        <v>#DIV/0!</v>
      </c>
      <c r="AC188" s="68">
        <f t="shared" si="80"/>
        <v>0</v>
      </c>
      <c r="AD188" s="67"/>
      <c r="AE188" s="67"/>
      <c r="AF188" s="67" t="s">
        <v>117</v>
      </c>
      <c r="AG188" s="67"/>
      <c r="AH188" s="68" t="e">
        <f t="shared" si="81"/>
        <v>#DIV/0!</v>
      </c>
      <c r="AI188" s="68">
        <f t="shared" si="82"/>
        <v>0</v>
      </c>
      <c r="AJ188" s="67"/>
      <c r="AK188" s="67"/>
      <c r="AL188" s="67" t="s">
        <v>118</v>
      </c>
      <c r="AM188" s="67"/>
      <c r="AN188" s="68" t="e">
        <f t="shared" si="83"/>
        <v>#DIV/0!</v>
      </c>
      <c r="AO188" s="68">
        <f t="shared" si="84"/>
        <v>0</v>
      </c>
      <c r="AP188" s="67"/>
      <c r="AQ188" s="67"/>
      <c r="AR188" s="67" t="s">
        <v>119</v>
      </c>
      <c r="AS188" s="67"/>
      <c r="AT188" s="68" t="e">
        <f t="shared" si="85"/>
        <v>#DIV/0!</v>
      </c>
      <c r="AU188" s="68">
        <f t="shared" si="86"/>
        <v>0</v>
      </c>
      <c r="AV188" s="67"/>
      <c r="AW188" s="67"/>
      <c r="AX188" s="67" t="s">
        <v>120</v>
      </c>
      <c r="AY188" s="67"/>
      <c r="AZ188" s="68" t="e">
        <f t="shared" si="87"/>
        <v>#DIV/0!</v>
      </c>
      <c r="BA188" s="68">
        <f t="shared" si="88"/>
        <v>0</v>
      </c>
      <c r="BB188" s="67"/>
      <c r="BC188" s="67"/>
      <c r="BD188" s="67" t="s">
        <v>121</v>
      </c>
      <c r="BE188" s="67"/>
      <c r="BF188" s="68" t="e">
        <f t="shared" si="89"/>
        <v>#DIV/0!</v>
      </c>
      <c r="BG188" s="68">
        <f t="shared" si="90"/>
        <v>0</v>
      </c>
      <c r="BH188" s="67"/>
      <c r="BI188" s="67"/>
      <c r="BJ188" s="67" t="s">
        <v>122</v>
      </c>
      <c r="BK188" s="67"/>
      <c r="BL188" s="68" t="e">
        <f t="shared" si="91"/>
        <v>#DIV/0!</v>
      </c>
      <c r="BM188" s="68">
        <f t="shared" si="92"/>
        <v>0</v>
      </c>
      <c r="BN188" s="67"/>
      <c r="BO188" s="67"/>
      <c r="BP188" s="67" t="s">
        <v>123</v>
      </c>
      <c r="BQ188" s="67"/>
      <c r="BR188" s="68" t="e">
        <f t="shared" si="93"/>
        <v>#DIV/0!</v>
      </c>
      <c r="BS188" s="68">
        <f t="shared" si="94"/>
        <v>0</v>
      </c>
      <c r="BT188" s="67"/>
      <c r="BU188" s="67"/>
      <c r="BV188" s="67" t="s">
        <v>124</v>
      </c>
      <c r="BW188" s="67"/>
      <c r="BX188" s="68" t="e">
        <f t="shared" si="95"/>
        <v>#DIV/0!</v>
      </c>
      <c r="BY188" s="68">
        <f t="shared" si="96"/>
        <v>0</v>
      </c>
      <c r="BZ188" s="67"/>
      <c r="CA188" s="67"/>
      <c r="CB188" s="67" t="s">
        <v>125</v>
      </c>
      <c r="CC188" s="67"/>
      <c r="CD188" s="68">
        <f t="shared" si="97"/>
        <v>0</v>
      </c>
      <c r="CE188" s="68">
        <f t="shared" si="98"/>
        <v>0</v>
      </c>
      <c r="CF188" s="67"/>
      <c r="CG188" s="67"/>
      <c r="CH188" s="67" t="s">
        <v>126</v>
      </c>
      <c r="CI188" s="67"/>
      <c r="CJ188" s="68" t="e">
        <f t="shared" si="99"/>
        <v>#DIV/0!</v>
      </c>
      <c r="CK188" s="68">
        <f t="shared" si="100"/>
        <v>0</v>
      </c>
      <c r="CL188" s="67"/>
      <c r="CM188" s="67"/>
      <c r="CN188" s="58">
        <f t="shared" si="101"/>
        <v>0</v>
      </c>
      <c r="CO188" s="58">
        <f t="shared" si="102"/>
        <v>0</v>
      </c>
      <c r="CP188" s="58">
        <f t="shared" si="103"/>
        <v>0</v>
      </c>
      <c r="CQ188" s="58">
        <f t="shared" si="104"/>
        <v>0</v>
      </c>
      <c r="CR188" s="58">
        <f t="shared" si="105"/>
        <v>0</v>
      </c>
      <c r="CS188" s="58">
        <f t="shared" si="106"/>
        <v>0</v>
      </c>
      <c r="CT188" s="58">
        <f t="shared" si="107"/>
        <v>0</v>
      </c>
      <c r="CU188" s="58">
        <f t="shared" si="108"/>
        <v>0</v>
      </c>
      <c r="CV188" s="58">
        <f t="shared" si="109"/>
        <v>0</v>
      </c>
      <c r="CW188" s="58">
        <f t="shared" si="110"/>
        <v>0</v>
      </c>
      <c r="CX188" s="58">
        <f t="shared" si="111"/>
        <v>0</v>
      </c>
      <c r="CY188" s="58">
        <f t="shared" si="112"/>
        <v>0</v>
      </c>
      <c r="CZ188" s="58">
        <f t="shared" si="113"/>
        <v>0</v>
      </c>
    </row>
    <row r="189" spans="1:104" ht="65" x14ac:dyDescent="0.35">
      <c r="A189" s="137" t="s">
        <v>499</v>
      </c>
      <c r="B189" s="278"/>
      <c r="C189" s="20" t="s">
        <v>856</v>
      </c>
      <c r="D189" s="22" t="s">
        <v>500</v>
      </c>
      <c r="E189" s="22" t="s">
        <v>537</v>
      </c>
      <c r="F189" s="22" t="s">
        <v>538</v>
      </c>
      <c r="G189" s="20">
        <f t="shared" si="76"/>
        <v>2</v>
      </c>
      <c r="H189" s="20"/>
      <c r="I189" s="20"/>
      <c r="J189" s="20"/>
      <c r="K189" s="20"/>
      <c r="L189" s="20"/>
      <c r="M189" s="20"/>
      <c r="N189" s="20"/>
      <c r="O189" s="20">
        <v>1</v>
      </c>
      <c r="P189" s="20"/>
      <c r="Q189" s="20"/>
      <c r="R189" s="20">
        <v>1</v>
      </c>
      <c r="S189" s="20"/>
      <c r="T189" s="67" t="s">
        <v>115</v>
      </c>
      <c r="U189" s="67"/>
      <c r="V189" s="68" t="e">
        <f t="shared" si="77"/>
        <v>#DIV/0!</v>
      </c>
      <c r="W189" s="68">
        <f t="shared" si="78"/>
        <v>0</v>
      </c>
      <c r="X189" s="67"/>
      <c r="Y189" s="67"/>
      <c r="Z189" s="67" t="s">
        <v>116</v>
      </c>
      <c r="AA189" s="67"/>
      <c r="AB189" s="68" t="e">
        <f t="shared" si="79"/>
        <v>#DIV/0!</v>
      </c>
      <c r="AC189" s="68">
        <f t="shared" si="80"/>
        <v>0</v>
      </c>
      <c r="AD189" s="67"/>
      <c r="AE189" s="67"/>
      <c r="AF189" s="67" t="s">
        <v>117</v>
      </c>
      <c r="AG189" s="67"/>
      <c r="AH189" s="68" t="e">
        <f t="shared" si="81"/>
        <v>#DIV/0!</v>
      </c>
      <c r="AI189" s="68">
        <f t="shared" si="82"/>
        <v>0</v>
      </c>
      <c r="AJ189" s="67"/>
      <c r="AK189" s="67"/>
      <c r="AL189" s="67" t="s">
        <v>118</v>
      </c>
      <c r="AM189" s="67"/>
      <c r="AN189" s="68" t="e">
        <f t="shared" si="83"/>
        <v>#DIV/0!</v>
      </c>
      <c r="AO189" s="68">
        <f t="shared" si="84"/>
        <v>0</v>
      </c>
      <c r="AP189" s="67"/>
      <c r="AQ189" s="67"/>
      <c r="AR189" s="67" t="s">
        <v>119</v>
      </c>
      <c r="AS189" s="67"/>
      <c r="AT189" s="68" t="e">
        <f t="shared" si="85"/>
        <v>#DIV/0!</v>
      </c>
      <c r="AU189" s="68">
        <f t="shared" si="86"/>
        <v>0</v>
      </c>
      <c r="AV189" s="67"/>
      <c r="AW189" s="67"/>
      <c r="AX189" s="67" t="s">
        <v>120</v>
      </c>
      <c r="AY189" s="67"/>
      <c r="AZ189" s="68" t="e">
        <f t="shared" si="87"/>
        <v>#DIV/0!</v>
      </c>
      <c r="BA189" s="68">
        <f t="shared" si="88"/>
        <v>0</v>
      </c>
      <c r="BB189" s="67"/>
      <c r="BC189" s="67"/>
      <c r="BD189" s="67" t="s">
        <v>121</v>
      </c>
      <c r="BE189" s="67"/>
      <c r="BF189" s="68" t="e">
        <f t="shared" si="89"/>
        <v>#DIV/0!</v>
      </c>
      <c r="BG189" s="68">
        <f t="shared" si="90"/>
        <v>0</v>
      </c>
      <c r="BH189" s="67"/>
      <c r="BI189" s="67"/>
      <c r="BJ189" s="67" t="s">
        <v>122</v>
      </c>
      <c r="BK189" s="67"/>
      <c r="BL189" s="68">
        <f t="shared" si="91"/>
        <v>0</v>
      </c>
      <c r="BM189" s="68">
        <f t="shared" si="92"/>
        <v>0</v>
      </c>
      <c r="BN189" s="67"/>
      <c r="BO189" s="67"/>
      <c r="BP189" s="67" t="s">
        <v>123</v>
      </c>
      <c r="BQ189" s="67"/>
      <c r="BR189" s="68" t="e">
        <f t="shared" si="93"/>
        <v>#DIV/0!</v>
      </c>
      <c r="BS189" s="68">
        <f t="shared" si="94"/>
        <v>0</v>
      </c>
      <c r="BT189" s="67"/>
      <c r="BU189" s="67"/>
      <c r="BV189" s="67" t="s">
        <v>124</v>
      </c>
      <c r="BW189" s="67"/>
      <c r="BX189" s="68" t="e">
        <f t="shared" si="95"/>
        <v>#DIV/0!</v>
      </c>
      <c r="BY189" s="68">
        <f t="shared" si="96"/>
        <v>0</v>
      </c>
      <c r="BZ189" s="67"/>
      <c r="CA189" s="67"/>
      <c r="CB189" s="67" t="s">
        <v>125</v>
      </c>
      <c r="CC189" s="67"/>
      <c r="CD189" s="68">
        <f t="shared" si="97"/>
        <v>0</v>
      </c>
      <c r="CE189" s="68">
        <f t="shared" si="98"/>
        <v>0</v>
      </c>
      <c r="CF189" s="67"/>
      <c r="CG189" s="67"/>
      <c r="CH189" s="67" t="s">
        <v>126</v>
      </c>
      <c r="CI189" s="67"/>
      <c r="CJ189" s="68" t="e">
        <f t="shared" si="99"/>
        <v>#DIV/0!</v>
      </c>
      <c r="CK189" s="68">
        <f t="shared" si="100"/>
        <v>0</v>
      </c>
      <c r="CL189" s="67"/>
      <c r="CM189" s="67"/>
      <c r="CN189" s="58">
        <f t="shared" si="101"/>
        <v>0</v>
      </c>
      <c r="CO189" s="58">
        <f t="shared" si="102"/>
        <v>0</v>
      </c>
      <c r="CP189" s="58">
        <f t="shared" si="103"/>
        <v>0</v>
      </c>
      <c r="CQ189" s="58">
        <f t="shared" si="104"/>
        <v>0</v>
      </c>
      <c r="CR189" s="58">
        <f t="shared" si="105"/>
        <v>0</v>
      </c>
      <c r="CS189" s="58">
        <f t="shared" si="106"/>
        <v>0</v>
      </c>
      <c r="CT189" s="58">
        <f t="shared" si="107"/>
        <v>0</v>
      </c>
      <c r="CU189" s="58">
        <f t="shared" si="108"/>
        <v>0</v>
      </c>
      <c r="CV189" s="58">
        <f t="shared" si="109"/>
        <v>0</v>
      </c>
      <c r="CW189" s="58">
        <f t="shared" si="110"/>
        <v>0</v>
      </c>
      <c r="CX189" s="58">
        <f t="shared" si="111"/>
        <v>0</v>
      </c>
      <c r="CY189" s="58">
        <f t="shared" si="112"/>
        <v>0</v>
      </c>
      <c r="CZ189" s="58">
        <f t="shared" si="113"/>
        <v>0</v>
      </c>
    </row>
    <row r="190" spans="1:104" ht="26" x14ac:dyDescent="0.35">
      <c r="A190" s="137" t="s">
        <v>499</v>
      </c>
      <c r="B190" s="278"/>
      <c r="C190" s="20" t="s">
        <v>857</v>
      </c>
      <c r="D190" s="22"/>
      <c r="E190" s="22"/>
      <c r="F190" s="22"/>
      <c r="G190" s="20">
        <f t="shared" si="76"/>
        <v>0</v>
      </c>
      <c r="H190" s="20"/>
      <c r="I190" s="20"/>
      <c r="J190" s="20"/>
      <c r="K190" s="20"/>
      <c r="L190" s="20"/>
      <c r="M190" s="20"/>
      <c r="N190" s="20"/>
      <c r="O190" s="20"/>
      <c r="P190" s="20"/>
      <c r="Q190" s="20"/>
      <c r="R190" s="20"/>
      <c r="S190" s="20"/>
      <c r="T190" s="67" t="s">
        <v>115</v>
      </c>
      <c r="U190" s="67"/>
      <c r="V190" s="68" t="e">
        <f t="shared" si="77"/>
        <v>#DIV/0!</v>
      </c>
      <c r="W190" s="68" t="e">
        <f t="shared" si="78"/>
        <v>#DIV/0!</v>
      </c>
      <c r="X190" s="67"/>
      <c r="Y190" s="67"/>
      <c r="Z190" s="67" t="s">
        <v>116</v>
      </c>
      <c r="AA190" s="67"/>
      <c r="AB190" s="68" t="e">
        <f t="shared" si="79"/>
        <v>#DIV/0!</v>
      </c>
      <c r="AC190" s="68" t="e">
        <f t="shared" si="80"/>
        <v>#DIV/0!</v>
      </c>
      <c r="AD190" s="67"/>
      <c r="AE190" s="67"/>
      <c r="AF190" s="67" t="s">
        <v>117</v>
      </c>
      <c r="AG190" s="67"/>
      <c r="AH190" s="68" t="e">
        <f t="shared" si="81"/>
        <v>#DIV/0!</v>
      </c>
      <c r="AI190" s="68" t="e">
        <f t="shared" si="82"/>
        <v>#DIV/0!</v>
      </c>
      <c r="AJ190" s="67"/>
      <c r="AK190" s="67"/>
      <c r="AL190" s="67" t="s">
        <v>118</v>
      </c>
      <c r="AM190" s="67"/>
      <c r="AN190" s="68" t="e">
        <f t="shared" si="83"/>
        <v>#DIV/0!</v>
      </c>
      <c r="AO190" s="68" t="e">
        <f t="shared" si="84"/>
        <v>#DIV/0!</v>
      </c>
      <c r="AP190" s="67"/>
      <c r="AQ190" s="67"/>
      <c r="AR190" s="67" t="s">
        <v>119</v>
      </c>
      <c r="AS190" s="67"/>
      <c r="AT190" s="68" t="e">
        <f t="shared" si="85"/>
        <v>#DIV/0!</v>
      </c>
      <c r="AU190" s="68" t="e">
        <f t="shared" si="86"/>
        <v>#DIV/0!</v>
      </c>
      <c r="AV190" s="67"/>
      <c r="AW190" s="67"/>
      <c r="AX190" s="67" t="s">
        <v>120</v>
      </c>
      <c r="AY190" s="67"/>
      <c r="AZ190" s="68" t="e">
        <f t="shared" si="87"/>
        <v>#DIV/0!</v>
      </c>
      <c r="BA190" s="68" t="e">
        <f t="shared" si="88"/>
        <v>#DIV/0!</v>
      </c>
      <c r="BB190" s="67"/>
      <c r="BC190" s="67"/>
      <c r="BD190" s="67" t="s">
        <v>121</v>
      </c>
      <c r="BE190" s="67"/>
      <c r="BF190" s="68" t="e">
        <f t="shared" si="89"/>
        <v>#DIV/0!</v>
      </c>
      <c r="BG190" s="68" t="e">
        <f t="shared" si="90"/>
        <v>#DIV/0!</v>
      </c>
      <c r="BH190" s="67"/>
      <c r="BI190" s="67"/>
      <c r="BJ190" s="67" t="s">
        <v>122</v>
      </c>
      <c r="BK190" s="67"/>
      <c r="BL190" s="68" t="e">
        <f t="shared" si="91"/>
        <v>#DIV/0!</v>
      </c>
      <c r="BM190" s="68" t="e">
        <f t="shared" si="92"/>
        <v>#DIV/0!</v>
      </c>
      <c r="BN190" s="67"/>
      <c r="BO190" s="67"/>
      <c r="BP190" s="67" t="s">
        <v>123</v>
      </c>
      <c r="BQ190" s="67"/>
      <c r="BR190" s="68" t="e">
        <f t="shared" si="93"/>
        <v>#DIV/0!</v>
      </c>
      <c r="BS190" s="68" t="e">
        <f t="shared" si="94"/>
        <v>#DIV/0!</v>
      </c>
      <c r="BT190" s="67"/>
      <c r="BU190" s="67"/>
      <c r="BV190" s="67" t="s">
        <v>124</v>
      </c>
      <c r="BW190" s="67"/>
      <c r="BX190" s="68" t="e">
        <f t="shared" si="95"/>
        <v>#DIV/0!</v>
      </c>
      <c r="BY190" s="68" t="e">
        <f t="shared" si="96"/>
        <v>#DIV/0!</v>
      </c>
      <c r="BZ190" s="67"/>
      <c r="CA190" s="67"/>
      <c r="CB190" s="67" t="s">
        <v>125</v>
      </c>
      <c r="CC190" s="67"/>
      <c r="CD190" s="68" t="e">
        <f t="shared" si="97"/>
        <v>#DIV/0!</v>
      </c>
      <c r="CE190" s="68" t="e">
        <f t="shared" si="98"/>
        <v>#DIV/0!</v>
      </c>
      <c r="CF190" s="67"/>
      <c r="CG190" s="67"/>
      <c r="CH190" s="67" t="s">
        <v>126</v>
      </c>
      <c r="CI190" s="67"/>
      <c r="CJ190" s="68" t="e">
        <f t="shared" si="99"/>
        <v>#DIV/0!</v>
      </c>
      <c r="CK190" s="68" t="e">
        <f t="shared" si="100"/>
        <v>#DIV/0!</v>
      </c>
      <c r="CL190" s="67"/>
      <c r="CM190" s="67"/>
      <c r="CN190" s="58">
        <f t="shared" si="101"/>
        <v>0</v>
      </c>
      <c r="CO190" s="58">
        <f t="shared" si="102"/>
        <v>0</v>
      </c>
      <c r="CP190" s="58">
        <f t="shared" si="103"/>
        <v>0</v>
      </c>
      <c r="CQ190" s="58">
        <f t="shared" si="104"/>
        <v>0</v>
      </c>
      <c r="CR190" s="58">
        <f t="shared" si="105"/>
        <v>0</v>
      </c>
      <c r="CS190" s="58">
        <f t="shared" si="106"/>
        <v>0</v>
      </c>
      <c r="CT190" s="58">
        <f t="shared" si="107"/>
        <v>0</v>
      </c>
      <c r="CU190" s="58">
        <f t="shared" si="108"/>
        <v>0</v>
      </c>
      <c r="CV190" s="58">
        <f t="shared" si="109"/>
        <v>0</v>
      </c>
      <c r="CW190" s="58">
        <f t="shared" si="110"/>
        <v>0</v>
      </c>
      <c r="CX190" s="58">
        <f t="shared" si="111"/>
        <v>0</v>
      </c>
      <c r="CY190" s="58">
        <f t="shared" si="112"/>
        <v>0</v>
      </c>
      <c r="CZ190" s="58">
        <f t="shared" si="113"/>
        <v>0</v>
      </c>
    </row>
    <row r="191" spans="1:104" ht="26" x14ac:dyDescent="0.35">
      <c r="A191" s="137" t="s">
        <v>499</v>
      </c>
      <c r="B191" s="279"/>
      <c r="C191" s="20" t="s">
        <v>858</v>
      </c>
      <c r="D191" s="22"/>
      <c r="E191" s="22"/>
      <c r="F191" s="22"/>
      <c r="G191" s="20">
        <f t="shared" si="76"/>
        <v>0</v>
      </c>
      <c r="H191" s="20"/>
      <c r="I191" s="20"/>
      <c r="J191" s="20"/>
      <c r="K191" s="20"/>
      <c r="L191" s="20"/>
      <c r="M191" s="20"/>
      <c r="N191" s="20"/>
      <c r="O191" s="20"/>
      <c r="P191" s="20"/>
      <c r="Q191" s="20"/>
      <c r="R191" s="20"/>
      <c r="S191" s="20"/>
      <c r="T191" s="67" t="s">
        <v>115</v>
      </c>
      <c r="U191" s="67"/>
      <c r="V191" s="68" t="e">
        <f t="shared" si="77"/>
        <v>#DIV/0!</v>
      </c>
      <c r="W191" s="68" t="e">
        <f t="shared" si="78"/>
        <v>#DIV/0!</v>
      </c>
      <c r="X191" s="67"/>
      <c r="Y191" s="67"/>
      <c r="Z191" s="67" t="s">
        <v>116</v>
      </c>
      <c r="AA191" s="67"/>
      <c r="AB191" s="68" t="e">
        <f t="shared" si="79"/>
        <v>#DIV/0!</v>
      </c>
      <c r="AC191" s="68" t="e">
        <f t="shared" si="80"/>
        <v>#DIV/0!</v>
      </c>
      <c r="AD191" s="67"/>
      <c r="AE191" s="67"/>
      <c r="AF191" s="67" t="s">
        <v>117</v>
      </c>
      <c r="AG191" s="67"/>
      <c r="AH191" s="68" t="e">
        <f t="shared" si="81"/>
        <v>#DIV/0!</v>
      </c>
      <c r="AI191" s="68" t="e">
        <f t="shared" si="82"/>
        <v>#DIV/0!</v>
      </c>
      <c r="AJ191" s="67"/>
      <c r="AK191" s="67"/>
      <c r="AL191" s="67" t="s">
        <v>118</v>
      </c>
      <c r="AM191" s="67"/>
      <c r="AN191" s="68" t="e">
        <f t="shared" si="83"/>
        <v>#DIV/0!</v>
      </c>
      <c r="AO191" s="68" t="e">
        <f t="shared" si="84"/>
        <v>#DIV/0!</v>
      </c>
      <c r="AP191" s="67"/>
      <c r="AQ191" s="67"/>
      <c r="AR191" s="67" t="s">
        <v>119</v>
      </c>
      <c r="AS191" s="67"/>
      <c r="AT191" s="68" t="e">
        <f t="shared" si="85"/>
        <v>#DIV/0!</v>
      </c>
      <c r="AU191" s="68" t="e">
        <f t="shared" si="86"/>
        <v>#DIV/0!</v>
      </c>
      <c r="AV191" s="67"/>
      <c r="AW191" s="67"/>
      <c r="AX191" s="67" t="s">
        <v>120</v>
      </c>
      <c r="AY191" s="67"/>
      <c r="AZ191" s="68" t="e">
        <f t="shared" si="87"/>
        <v>#DIV/0!</v>
      </c>
      <c r="BA191" s="68" t="e">
        <f t="shared" si="88"/>
        <v>#DIV/0!</v>
      </c>
      <c r="BB191" s="67"/>
      <c r="BC191" s="67"/>
      <c r="BD191" s="67" t="s">
        <v>121</v>
      </c>
      <c r="BE191" s="67"/>
      <c r="BF191" s="68" t="e">
        <f t="shared" si="89"/>
        <v>#DIV/0!</v>
      </c>
      <c r="BG191" s="68" t="e">
        <f t="shared" si="90"/>
        <v>#DIV/0!</v>
      </c>
      <c r="BH191" s="67"/>
      <c r="BI191" s="67"/>
      <c r="BJ191" s="67" t="s">
        <v>122</v>
      </c>
      <c r="BK191" s="67"/>
      <c r="BL191" s="68" t="e">
        <f t="shared" si="91"/>
        <v>#DIV/0!</v>
      </c>
      <c r="BM191" s="68" t="e">
        <f t="shared" si="92"/>
        <v>#DIV/0!</v>
      </c>
      <c r="BN191" s="67"/>
      <c r="BO191" s="67"/>
      <c r="BP191" s="67" t="s">
        <v>123</v>
      </c>
      <c r="BQ191" s="67"/>
      <c r="BR191" s="68" t="e">
        <f t="shared" si="93"/>
        <v>#DIV/0!</v>
      </c>
      <c r="BS191" s="68" t="e">
        <f t="shared" si="94"/>
        <v>#DIV/0!</v>
      </c>
      <c r="BT191" s="67"/>
      <c r="BU191" s="67"/>
      <c r="BV191" s="67" t="s">
        <v>124</v>
      </c>
      <c r="BW191" s="67"/>
      <c r="BX191" s="68" t="e">
        <f t="shared" si="95"/>
        <v>#DIV/0!</v>
      </c>
      <c r="BY191" s="68" t="e">
        <f t="shared" si="96"/>
        <v>#DIV/0!</v>
      </c>
      <c r="BZ191" s="67"/>
      <c r="CA191" s="67"/>
      <c r="CB191" s="67" t="s">
        <v>125</v>
      </c>
      <c r="CC191" s="67"/>
      <c r="CD191" s="68" t="e">
        <f t="shared" si="97"/>
        <v>#DIV/0!</v>
      </c>
      <c r="CE191" s="68" t="e">
        <f t="shared" si="98"/>
        <v>#DIV/0!</v>
      </c>
      <c r="CF191" s="67"/>
      <c r="CG191" s="67"/>
      <c r="CH191" s="67" t="s">
        <v>126</v>
      </c>
      <c r="CI191" s="67"/>
      <c r="CJ191" s="68" t="e">
        <f t="shared" si="99"/>
        <v>#DIV/0!</v>
      </c>
      <c r="CK191" s="68" t="e">
        <f t="shared" si="100"/>
        <v>#DIV/0!</v>
      </c>
      <c r="CL191" s="67"/>
      <c r="CM191" s="67"/>
      <c r="CN191" s="58">
        <f t="shared" si="101"/>
        <v>0</v>
      </c>
      <c r="CO191" s="58">
        <f t="shared" si="102"/>
        <v>0</v>
      </c>
      <c r="CP191" s="58">
        <f t="shared" si="103"/>
        <v>0</v>
      </c>
      <c r="CQ191" s="58">
        <f t="shared" si="104"/>
        <v>0</v>
      </c>
      <c r="CR191" s="58">
        <f t="shared" si="105"/>
        <v>0</v>
      </c>
      <c r="CS191" s="58">
        <f t="shared" si="106"/>
        <v>0</v>
      </c>
      <c r="CT191" s="58">
        <f t="shared" si="107"/>
        <v>0</v>
      </c>
      <c r="CU191" s="58">
        <f t="shared" si="108"/>
        <v>0</v>
      </c>
      <c r="CV191" s="58">
        <f t="shared" si="109"/>
        <v>0</v>
      </c>
      <c r="CW191" s="58">
        <f t="shared" si="110"/>
        <v>0</v>
      </c>
      <c r="CX191" s="58">
        <f t="shared" si="111"/>
        <v>0</v>
      </c>
      <c r="CY191" s="58">
        <f t="shared" si="112"/>
        <v>0</v>
      </c>
      <c r="CZ191" s="58">
        <f t="shared" si="113"/>
        <v>0</v>
      </c>
    </row>
    <row r="192" spans="1:104" ht="52" x14ac:dyDescent="0.35">
      <c r="A192" s="137" t="s">
        <v>499</v>
      </c>
      <c r="B192" s="277" t="s">
        <v>152</v>
      </c>
      <c r="C192" s="20" t="s">
        <v>859</v>
      </c>
      <c r="D192" s="22" t="s">
        <v>539</v>
      </c>
      <c r="E192" s="22" t="s">
        <v>540</v>
      </c>
      <c r="F192" s="22" t="s">
        <v>541</v>
      </c>
      <c r="G192" s="20">
        <f t="shared" si="76"/>
        <v>1</v>
      </c>
      <c r="H192" s="20"/>
      <c r="I192" s="20"/>
      <c r="J192" s="20"/>
      <c r="K192" s="20"/>
      <c r="L192" s="20"/>
      <c r="M192" s="20"/>
      <c r="N192" s="20"/>
      <c r="O192" s="20"/>
      <c r="P192" s="20">
        <v>1</v>
      </c>
      <c r="Q192" s="20"/>
      <c r="R192" s="20"/>
      <c r="S192" s="20"/>
      <c r="T192" s="67" t="s">
        <v>115</v>
      </c>
      <c r="U192" s="67"/>
      <c r="V192" s="68" t="e">
        <f t="shared" si="77"/>
        <v>#DIV/0!</v>
      </c>
      <c r="W192" s="68">
        <f t="shared" si="78"/>
        <v>0</v>
      </c>
      <c r="X192" s="67"/>
      <c r="Y192" s="67"/>
      <c r="Z192" s="67" t="s">
        <v>116</v>
      </c>
      <c r="AA192" s="67"/>
      <c r="AB192" s="68" t="e">
        <f t="shared" si="79"/>
        <v>#DIV/0!</v>
      </c>
      <c r="AC192" s="68">
        <f t="shared" si="80"/>
        <v>0</v>
      </c>
      <c r="AD192" s="67"/>
      <c r="AE192" s="67"/>
      <c r="AF192" s="67" t="s">
        <v>117</v>
      </c>
      <c r="AG192" s="67"/>
      <c r="AH192" s="68" t="e">
        <f t="shared" si="81"/>
        <v>#DIV/0!</v>
      </c>
      <c r="AI192" s="68">
        <f t="shared" si="82"/>
        <v>0</v>
      </c>
      <c r="AJ192" s="67"/>
      <c r="AK192" s="67"/>
      <c r="AL192" s="67" t="s">
        <v>118</v>
      </c>
      <c r="AM192" s="67"/>
      <c r="AN192" s="68" t="e">
        <f t="shared" si="83"/>
        <v>#DIV/0!</v>
      </c>
      <c r="AO192" s="68">
        <f t="shared" si="84"/>
        <v>0</v>
      </c>
      <c r="AP192" s="67"/>
      <c r="AQ192" s="67"/>
      <c r="AR192" s="67" t="s">
        <v>119</v>
      </c>
      <c r="AS192" s="67"/>
      <c r="AT192" s="68" t="e">
        <f t="shared" si="85"/>
        <v>#DIV/0!</v>
      </c>
      <c r="AU192" s="68">
        <f t="shared" si="86"/>
        <v>0</v>
      </c>
      <c r="AV192" s="67"/>
      <c r="AW192" s="67"/>
      <c r="AX192" s="67" t="s">
        <v>120</v>
      </c>
      <c r="AY192" s="67"/>
      <c r="AZ192" s="68" t="e">
        <f t="shared" si="87"/>
        <v>#DIV/0!</v>
      </c>
      <c r="BA192" s="68">
        <f t="shared" si="88"/>
        <v>0</v>
      </c>
      <c r="BB192" s="67"/>
      <c r="BC192" s="67"/>
      <c r="BD192" s="67" t="s">
        <v>121</v>
      </c>
      <c r="BE192" s="67"/>
      <c r="BF192" s="68" t="e">
        <f t="shared" si="89"/>
        <v>#DIV/0!</v>
      </c>
      <c r="BG192" s="68">
        <f t="shared" si="90"/>
        <v>0</v>
      </c>
      <c r="BH192" s="67"/>
      <c r="BI192" s="67"/>
      <c r="BJ192" s="67" t="s">
        <v>122</v>
      </c>
      <c r="BK192" s="67"/>
      <c r="BL192" s="68" t="e">
        <f t="shared" si="91"/>
        <v>#DIV/0!</v>
      </c>
      <c r="BM192" s="68">
        <f t="shared" si="92"/>
        <v>0</v>
      </c>
      <c r="BN192" s="67"/>
      <c r="BO192" s="67"/>
      <c r="BP192" s="67" t="s">
        <v>123</v>
      </c>
      <c r="BQ192" s="67"/>
      <c r="BR192" s="68">
        <f t="shared" si="93"/>
        <v>0</v>
      </c>
      <c r="BS192" s="68">
        <f t="shared" si="94"/>
        <v>0</v>
      </c>
      <c r="BT192" s="67"/>
      <c r="BU192" s="67"/>
      <c r="BV192" s="67" t="s">
        <v>124</v>
      </c>
      <c r="BW192" s="67"/>
      <c r="BX192" s="68" t="e">
        <f t="shared" si="95"/>
        <v>#DIV/0!</v>
      </c>
      <c r="BY192" s="68">
        <f t="shared" si="96"/>
        <v>0</v>
      </c>
      <c r="BZ192" s="67"/>
      <c r="CA192" s="67"/>
      <c r="CB192" s="67" t="s">
        <v>125</v>
      </c>
      <c r="CC192" s="67"/>
      <c r="CD192" s="68" t="e">
        <f t="shared" si="97"/>
        <v>#DIV/0!</v>
      </c>
      <c r="CE192" s="68">
        <f t="shared" si="98"/>
        <v>0</v>
      </c>
      <c r="CF192" s="67"/>
      <c r="CG192" s="67"/>
      <c r="CH192" s="67" t="s">
        <v>126</v>
      </c>
      <c r="CI192" s="67"/>
      <c r="CJ192" s="68" t="e">
        <f t="shared" si="99"/>
        <v>#DIV/0!</v>
      </c>
      <c r="CK192" s="68">
        <f t="shared" si="100"/>
        <v>0</v>
      </c>
      <c r="CL192" s="67"/>
      <c r="CM192" s="67"/>
      <c r="CN192" s="58">
        <f t="shared" si="101"/>
        <v>0</v>
      </c>
      <c r="CO192" s="58">
        <f t="shared" si="102"/>
        <v>0</v>
      </c>
      <c r="CP192" s="58">
        <f t="shared" si="103"/>
        <v>0</v>
      </c>
      <c r="CQ192" s="58">
        <f t="shared" si="104"/>
        <v>0</v>
      </c>
      <c r="CR192" s="58">
        <f t="shared" si="105"/>
        <v>0</v>
      </c>
      <c r="CS192" s="58">
        <f t="shared" si="106"/>
        <v>0</v>
      </c>
      <c r="CT192" s="58">
        <f t="shared" si="107"/>
        <v>0</v>
      </c>
      <c r="CU192" s="58">
        <f t="shared" si="108"/>
        <v>0</v>
      </c>
      <c r="CV192" s="58">
        <f t="shared" si="109"/>
        <v>0</v>
      </c>
      <c r="CW192" s="58">
        <f t="shared" si="110"/>
        <v>0</v>
      </c>
      <c r="CX192" s="58">
        <f t="shared" si="111"/>
        <v>0</v>
      </c>
      <c r="CY192" s="58">
        <f t="shared" si="112"/>
        <v>0</v>
      </c>
      <c r="CZ192" s="58">
        <f t="shared" si="113"/>
        <v>0</v>
      </c>
    </row>
    <row r="193" spans="1:104" ht="104" x14ac:dyDescent="0.35">
      <c r="A193" s="137" t="s">
        <v>499</v>
      </c>
      <c r="B193" s="278"/>
      <c r="C193" s="20" t="s">
        <v>860</v>
      </c>
      <c r="D193" s="22" t="s">
        <v>539</v>
      </c>
      <c r="E193" s="22" t="s">
        <v>542</v>
      </c>
      <c r="F193" s="22" t="s">
        <v>543</v>
      </c>
      <c r="G193" s="20">
        <f t="shared" si="76"/>
        <v>1</v>
      </c>
      <c r="H193" s="20"/>
      <c r="I193" s="20"/>
      <c r="J193" s="20"/>
      <c r="K193" s="20"/>
      <c r="L193" s="20"/>
      <c r="M193" s="20"/>
      <c r="N193" s="20"/>
      <c r="O193" s="20"/>
      <c r="P193" s="20"/>
      <c r="Q193" s="20"/>
      <c r="R193" s="20">
        <v>1</v>
      </c>
      <c r="S193" s="20"/>
      <c r="T193" s="67" t="s">
        <v>115</v>
      </c>
      <c r="U193" s="67"/>
      <c r="V193" s="68" t="e">
        <f t="shared" si="77"/>
        <v>#DIV/0!</v>
      </c>
      <c r="W193" s="68">
        <f t="shared" si="78"/>
        <v>0</v>
      </c>
      <c r="X193" s="67"/>
      <c r="Y193" s="67"/>
      <c r="Z193" s="67" t="s">
        <v>116</v>
      </c>
      <c r="AA193" s="67"/>
      <c r="AB193" s="68" t="e">
        <f t="shared" si="79"/>
        <v>#DIV/0!</v>
      </c>
      <c r="AC193" s="68">
        <f t="shared" si="80"/>
        <v>0</v>
      </c>
      <c r="AD193" s="67"/>
      <c r="AE193" s="67"/>
      <c r="AF193" s="67" t="s">
        <v>117</v>
      </c>
      <c r="AG193" s="67"/>
      <c r="AH193" s="68" t="e">
        <f t="shared" si="81"/>
        <v>#DIV/0!</v>
      </c>
      <c r="AI193" s="68">
        <f t="shared" si="82"/>
        <v>0</v>
      </c>
      <c r="AJ193" s="67"/>
      <c r="AK193" s="67"/>
      <c r="AL193" s="67" t="s">
        <v>118</v>
      </c>
      <c r="AM193" s="67"/>
      <c r="AN193" s="68" t="e">
        <f t="shared" si="83"/>
        <v>#DIV/0!</v>
      </c>
      <c r="AO193" s="68">
        <f t="shared" si="84"/>
        <v>0</v>
      </c>
      <c r="AP193" s="67"/>
      <c r="AQ193" s="67"/>
      <c r="AR193" s="67" t="s">
        <v>119</v>
      </c>
      <c r="AS193" s="67"/>
      <c r="AT193" s="68" t="e">
        <f t="shared" si="85"/>
        <v>#DIV/0!</v>
      </c>
      <c r="AU193" s="68">
        <f t="shared" si="86"/>
        <v>0</v>
      </c>
      <c r="AV193" s="67"/>
      <c r="AW193" s="67"/>
      <c r="AX193" s="67" t="s">
        <v>120</v>
      </c>
      <c r="AY193" s="67"/>
      <c r="AZ193" s="68" t="e">
        <f t="shared" si="87"/>
        <v>#DIV/0!</v>
      </c>
      <c r="BA193" s="68">
        <f t="shared" si="88"/>
        <v>0</v>
      </c>
      <c r="BB193" s="67"/>
      <c r="BC193" s="67"/>
      <c r="BD193" s="67" t="s">
        <v>121</v>
      </c>
      <c r="BE193" s="67"/>
      <c r="BF193" s="68" t="e">
        <f t="shared" si="89"/>
        <v>#DIV/0!</v>
      </c>
      <c r="BG193" s="68">
        <f t="shared" si="90"/>
        <v>0</v>
      </c>
      <c r="BH193" s="67"/>
      <c r="BI193" s="67"/>
      <c r="BJ193" s="67" t="s">
        <v>122</v>
      </c>
      <c r="BK193" s="67"/>
      <c r="BL193" s="68" t="e">
        <f t="shared" si="91"/>
        <v>#DIV/0!</v>
      </c>
      <c r="BM193" s="68">
        <f t="shared" si="92"/>
        <v>0</v>
      </c>
      <c r="BN193" s="67"/>
      <c r="BO193" s="67"/>
      <c r="BP193" s="67" t="s">
        <v>123</v>
      </c>
      <c r="BQ193" s="67"/>
      <c r="BR193" s="68" t="e">
        <f t="shared" si="93"/>
        <v>#DIV/0!</v>
      </c>
      <c r="BS193" s="68">
        <f t="shared" si="94"/>
        <v>0</v>
      </c>
      <c r="BT193" s="67"/>
      <c r="BU193" s="67"/>
      <c r="BV193" s="67" t="s">
        <v>124</v>
      </c>
      <c r="BW193" s="67"/>
      <c r="BX193" s="68" t="e">
        <f t="shared" si="95"/>
        <v>#DIV/0!</v>
      </c>
      <c r="BY193" s="68">
        <f t="shared" si="96"/>
        <v>0</v>
      </c>
      <c r="BZ193" s="67"/>
      <c r="CA193" s="67"/>
      <c r="CB193" s="67" t="s">
        <v>125</v>
      </c>
      <c r="CC193" s="67"/>
      <c r="CD193" s="68">
        <f t="shared" si="97"/>
        <v>0</v>
      </c>
      <c r="CE193" s="68">
        <f t="shared" si="98"/>
        <v>0</v>
      </c>
      <c r="CF193" s="67"/>
      <c r="CG193" s="67"/>
      <c r="CH193" s="67" t="s">
        <v>126</v>
      </c>
      <c r="CI193" s="67"/>
      <c r="CJ193" s="68" t="e">
        <f t="shared" si="99"/>
        <v>#DIV/0!</v>
      </c>
      <c r="CK193" s="68">
        <f t="shared" si="100"/>
        <v>0</v>
      </c>
      <c r="CL193" s="67"/>
      <c r="CM193" s="67"/>
      <c r="CN193" s="58">
        <f t="shared" si="101"/>
        <v>0</v>
      </c>
      <c r="CO193" s="58">
        <f t="shared" si="102"/>
        <v>0</v>
      </c>
      <c r="CP193" s="58">
        <f t="shared" si="103"/>
        <v>0</v>
      </c>
      <c r="CQ193" s="58">
        <f t="shared" si="104"/>
        <v>0</v>
      </c>
      <c r="CR193" s="58">
        <f t="shared" si="105"/>
        <v>0</v>
      </c>
      <c r="CS193" s="58">
        <f t="shared" si="106"/>
        <v>0</v>
      </c>
      <c r="CT193" s="58">
        <f t="shared" si="107"/>
        <v>0</v>
      </c>
      <c r="CU193" s="58">
        <f t="shared" si="108"/>
        <v>0</v>
      </c>
      <c r="CV193" s="58">
        <f t="shared" si="109"/>
        <v>0</v>
      </c>
      <c r="CW193" s="58">
        <f t="shared" si="110"/>
        <v>0</v>
      </c>
      <c r="CX193" s="58">
        <f t="shared" si="111"/>
        <v>0</v>
      </c>
      <c r="CY193" s="58">
        <f t="shared" si="112"/>
        <v>0</v>
      </c>
      <c r="CZ193" s="58">
        <f t="shared" si="113"/>
        <v>0</v>
      </c>
    </row>
    <row r="194" spans="1:104" ht="91" x14ac:dyDescent="0.35">
      <c r="A194" s="137" t="s">
        <v>499</v>
      </c>
      <c r="B194" s="278"/>
      <c r="C194" s="20" t="s">
        <v>861</v>
      </c>
      <c r="D194" s="22" t="s">
        <v>539</v>
      </c>
      <c r="E194" s="22" t="s">
        <v>544</v>
      </c>
      <c r="F194" s="22" t="s">
        <v>545</v>
      </c>
      <c r="G194" s="20">
        <f t="shared" si="76"/>
        <v>1</v>
      </c>
      <c r="H194" s="20"/>
      <c r="I194" s="20"/>
      <c r="J194" s="20"/>
      <c r="K194" s="20"/>
      <c r="L194" s="20"/>
      <c r="M194" s="20"/>
      <c r="N194" s="20"/>
      <c r="O194" s="20"/>
      <c r="P194" s="20"/>
      <c r="Q194" s="20"/>
      <c r="R194" s="20">
        <v>1</v>
      </c>
      <c r="S194" s="20"/>
      <c r="T194" s="67" t="s">
        <v>115</v>
      </c>
      <c r="U194" s="67"/>
      <c r="V194" s="68" t="e">
        <f t="shared" si="77"/>
        <v>#DIV/0!</v>
      </c>
      <c r="W194" s="68">
        <f t="shared" si="78"/>
        <v>0</v>
      </c>
      <c r="X194" s="67"/>
      <c r="Y194" s="67"/>
      <c r="Z194" s="67" t="s">
        <v>116</v>
      </c>
      <c r="AA194" s="67"/>
      <c r="AB194" s="68" t="e">
        <f t="shared" si="79"/>
        <v>#DIV/0!</v>
      </c>
      <c r="AC194" s="68">
        <f t="shared" si="80"/>
        <v>0</v>
      </c>
      <c r="AD194" s="67"/>
      <c r="AE194" s="67"/>
      <c r="AF194" s="67" t="s">
        <v>117</v>
      </c>
      <c r="AG194" s="67"/>
      <c r="AH194" s="68" t="e">
        <f t="shared" si="81"/>
        <v>#DIV/0!</v>
      </c>
      <c r="AI194" s="68">
        <f t="shared" si="82"/>
        <v>0</v>
      </c>
      <c r="AJ194" s="67"/>
      <c r="AK194" s="67"/>
      <c r="AL194" s="67" t="s">
        <v>118</v>
      </c>
      <c r="AM194" s="67"/>
      <c r="AN194" s="68" t="e">
        <f t="shared" si="83"/>
        <v>#DIV/0!</v>
      </c>
      <c r="AO194" s="68">
        <f t="shared" si="84"/>
        <v>0</v>
      </c>
      <c r="AP194" s="67"/>
      <c r="AQ194" s="67"/>
      <c r="AR194" s="67" t="s">
        <v>119</v>
      </c>
      <c r="AS194" s="67"/>
      <c r="AT194" s="68" t="e">
        <f t="shared" si="85"/>
        <v>#DIV/0!</v>
      </c>
      <c r="AU194" s="68">
        <f t="shared" si="86"/>
        <v>0</v>
      </c>
      <c r="AV194" s="67"/>
      <c r="AW194" s="67"/>
      <c r="AX194" s="67" t="s">
        <v>120</v>
      </c>
      <c r="AY194" s="67"/>
      <c r="AZ194" s="68" t="e">
        <f t="shared" si="87"/>
        <v>#DIV/0!</v>
      </c>
      <c r="BA194" s="68">
        <f t="shared" si="88"/>
        <v>0</v>
      </c>
      <c r="BB194" s="67"/>
      <c r="BC194" s="67"/>
      <c r="BD194" s="67" t="s">
        <v>121</v>
      </c>
      <c r="BE194" s="67"/>
      <c r="BF194" s="68" t="e">
        <f t="shared" si="89"/>
        <v>#DIV/0!</v>
      </c>
      <c r="BG194" s="68">
        <f t="shared" si="90"/>
        <v>0</v>
      </c>
      <c r="BH194" s="67"/>
      <c r="BI194" s="67"/>
      <c r="BJ194" s="67" t="s">
        <v>122</v>
      </c>
      <c r="BK194" s="67"/>
      <c r="BL194" s="68" t="e">
        <f t="shared" si="91"/>
        <v>#DIV/0!</v>
      </c>
      <c r="BM194" s="68">
        <f t="shared" si="92"/>
        <v>0</v>
      </c>
      <c r="BN194" s="67"/>
      <c r="BO194" s="67"/>
      <c r="BP194" s="67" t="s">
        <v>123</v>
      </c>
      <c r="BQ194" s="67"/>
      <c r="BR194" s="68" t="e">
        <f t="shared" si="93"/>
        <v>#DIV/0!</v>
      </c>
      <c r="BS194" s="68">
        <f t="shared" si="94"/>
        <v>0</v>
      </c>
      <c r="BT194" s="67"/>
      <c r="BU194" s="67"/>
      <c r="BV194" s="67" t="s">
        <v>124</v>
      </c>
      <c r="BW194" s="67"/>
      <c r="BX194" s="68" t="e">
        <f t="shared" si="95"/>
        <v>#DIV/0!</v>
      </c>
      <c r="BY194" s="68">
        <f t="shared" si="96"/>
        <v>0</v>
      </c>
      <c r="BZ194" s="67"/>
      <c r="CA194" s="67"/>
      <c r="CB194" s="67" t="s">
        <v>125</v>
      </c>
      <c r="CC194" s="67"/>
      <c r="CD194" s="68">
        <f t="shared" si="97"/>
        <v>0</v>
      </c>
      <c r="CE194" s="68">
        <f t="shared" si="98"/>
        <v>0</v>
      </c>
      <c r="CF194" s="67"/>
      <c r="CG194" s="67"/>
      <c r="CH194" s="67" t="s">
        <v>126</v>
      </c>
      <c r="CI194" s="67"/>
      <c r="CJ194" s="68" t="e">
        <f t="shared" si="99"/>
        <v>#DIV/0!</v>
      </c>
      <c r="CK194" s="68">
        <f t="shared" si="100"/>
        <v>0</v>
      </c>
      <c r="CL194" s="67"/>
      <c r="CM194" s="67"/>
      <c r="CN194" s="58">
        <f t="shared" si="101"/>
        <v>0</v>
      </c>
      <c r="CO194" s="58">
        <f t="shared" si="102"/>
        <v>0</v>
      </c>
      <c r="CP194" s="58">
        <f t="shared" si="103"/>
        <v>0</v>
      </c>
      <c r="CQ194" s="58">
        <f t="shared" si="104"/>
        <v>0</v>
      </c>
      <c r="CR194" s="58">
        <f t="shared" si="105"/>
        <v>0</v>
      </c>
      <c r="CS194" s="58">
        <f t="shared" si="106"/>
        <v>0</v>
      </c>
      <c r="CT194" s="58">
        <f t="shared" si="107"/>
        <v>0</v>
      </c>
      <c r="CU194" s="58">
        <f t="shared" si="108"/>
        <v>0</v>
      </c>
      <c r="CV194" s="58">
        <f t="shared" si="109"/>
        <v>0</v>
      </c>
      <c r="CW194" s="58">
        <f t="shared" si="110"/>
        <v>0</v>
      </c>
      <c r="CX194" s="58">
        <f t="shared" si="111"/>
        <v>0</v>
      </c>
      <c r="CY194" s="58">
        <f t="shared" si="112"/>
        <v>0</v>
      </c>
      <c r="CZ194" s="58">
        <f t="shared" si="113"/>
        <v>0</v>
      </c>
    </row>
    <row r="195" spans="1:104" ht="26" x14ac:dyDescent="0.35">
      <c r="A195" s="137" t="s">
        <v>499</v>
      </c>
      <c r="B195" s="279"/>
      <c r="C195" s="20" t="s">
        <v>862</v>
      </c>
      <c r="D195" s="22"/>
      <c r="E195" s="22"/>
      <c r="F195" s="22"/>
      <c r="G195" s="20">
        <f t="shared" si="76"/>
        <v>0</v>
      </c>
      <c r="H195" s="20"/>
      <c r="I195" s="20"/>
      <c r="J195" s="20"/>
      <c r="K195" s="20"/>
      <c r="L195" s="20"/>
      <c r="M195" s="20"/>
      <c r="N195" s="20"/>
      <c r="O195" s="20"/>
      <c r="P195" s="20"/>
      <c r="Q195" s="20"/>
      <c r="R195" s="20"/>
      <c r="S195" s="20"/>
      <c r="T195" s="67" t="s">
        <v>115</v>
      </c>
      <c r="U195" s="67"/>
      <c r="V195" s="68" t="e">
        <f t="shared" si="77"/>
        <v>#DIV/0!</v>
      </c>
      <c r="W195" s="68" t="e">
        <f t="shared" si="78"/>
        <v>#DIV/0!</v>
      </c>
      <c r="X195" s="67"/>
      <c r="Y195" s="67"/>
      <c r="Z195" s="67" t="s">
        <v>116</v>
      </c>
      <c r="AA195" s="67"/>
      <c r="AB195" s="68" t="e">
        <f t="shared" si="79"/>
        <v>#DIV/0!</v>
      </c>
      <c r="AC195" s="68" t="e">
        <f t="shared" si="80"/>
        <v>#DIV/0!</v>
      </c>
      <c r="AD195" s="67"/>
      <c r="AE195" s="67"/>
      <c r="AF195" s="67" t="s">
        <v>117</v>
      </c>
      <c r="AG195" s="67"/>
      <c r="AH195" s="68" t="e">
        <f t="shared" si="81"/>
        <v>#DIV/0!</v>
      </c>
      <c r="AI195" s="68" t="e">
        <f t="shared" si="82"/>
        <v>#DIV/0!</v>
      </c>
      <c r="AJ195" s="67"/>
      <c r="AK195" s="67"/>
      <c r="AL195" s="67" t="s">
        <v>118</v>
      </c>
      <c r="AM195" s="67"/>
      <c r="AN195" s="68" t="e">
        <f t="shared" si="83"/>
        <v>#DIV/0!</v>
      </c>
      <c r="AO195" s="68" t="e">
        <f t="shared" si="84"/>
        <v>#DIV/0!</v>
      </c>
      <c r="AP195" s="67"/>
      <c r="AQ195" s="67"/>
      <c r="AR195" s="67" t="s">
        <v>119</v>
      </c>
      <c r="AS195" s="67"/>
      <c r="AT195" s="68" t="e">
        <f t="shared" si="85"/>
        <v>#DIV/0!</v>
      </c>
      <c r="AU195" s="68" t="e">
        <f t="shared" si="86"/>
        <v>#DIV/0!</v>
      </c>
      <c r="AV195" s="67"/>
      <c r="AW195" s="67"/>
      <c r="AX195" s="67" t="s">
        <v>120</v>
      </c>
      <c r="AY195" s="67"/>
      <c r="AZ195" s="68" t="e">
        <f t="shared" si="87"/>
        <v>#DIV/0!</v>
      </c>
      <c r="BA195" s="68" t="e">
        <f t="shared" si="88"/>
        <v>#DIV/0!</v>
      </c>
      <c r="BB195" s="67"/>
      <c r="BC195" s="67"/>
      <c r="BD195" s="67" t="s">
        <v>121</v>
      </c>
      <c r="BE195" s="67"/>
      <c r="BF195" s="68" t="e">
        <f t="shared" si="89"/>
        <v>#DIV/0!</v>
      </c>
      <c r="BG195" s="68" t="e">
        <f t="shared" si="90"/>
        <v>#DIV/0!</v>
      </c>
      <c r="BH195" s="67"/>
      <c r="BI195" s="67"/>
      <c r="BJ195" s="67" t="s">
        <v>122</v>
      </c>
      <c r="BK195" s="67"/>
      <c r="BL195" s="68" t="e">
        <f t="shared" si="91"/>
        <v>#DIV/0!</v>
      </c>
      <c r="BM195" s="68" t="e">
        <f t="shared" si="92"/>
        <v>#DIV/0!</v>
      </c>
      <c r="BN195" s="67"/>
      <c r="BO195" s="67"/>
      <c r="BP195" s="67" t="s">
        <v>123</v>
      </c>
      <c r="BQ195" s="67"/>
      <c r="BR195" s="68" t="e">
        <f t="shared" si="93"/>
        <v>#DIV/0!</v>
      </c>
      <c r="BS195" s="68" t="e">
        <f t="shared" si="94"/>
        <v>#DIV/0!</v>
      </c>
      <c r="BT195" s="67"/>
      <c r="BU195" s="67"/>
      <c r="BV195" s="67" t="s">
        <v>124</v>
      </c>
      <c r="BW195" s="67"/>
      <c r="BX195" s="68" t="e">
        <f t="shared" si="95"/>
        <v>#DIV/0!</v>
      </c>
      <c r="BY195" s="68" t="e">
        <f t="shared" si="96"/>
        <v>#DIV/0!</v>
      </c>
      <c r="BZ195" s="67"/>
      <c r="CA195" s="67"/>
      <c r="CB195" s="67" t="s">
        <v>125</v>
      </c>
      <c r="CC195" s="67"/>
      <c r="CD195" s="68" t="e">
        <f t="shared" si="97"/>
        <v>#DIV/0!</v>
      </c>
      <c r="CE195" s="68" t="e">
        <f t="shared" si="98"/>
        <v>#DIV/0!</v>
      </c>
      <c r="CF195" s="67"/>
      <c r="CG195" s="67"/>
      <c r="CH195" s="67" t="s">
        <v>126</v>
      </c>
      <c r="CI195" s="67"/>
      <c r="CJ195" s="68" t="e">
        <f t="shared" si="99"/>
        <v>#DIV/0!</v>
      </c>
      <c r="CK195" s="68" t="e">
        <f t="shared" si="100"/>
        <v>#DIV/0!</v>
      </c>
      <c r="CL195" s="67"/>
      <c r="CM195" s="67"/>
      <c r="CN195" s="58">
        <f t="shared" si="101"/>
        <v>0</v>
      </c>
      <c r="CO195" s="58">
        <f t="shared" si="102"/>
        <v>0</v>
      </c>
      <c r="CP195" s="58">
        <f t="shared" si="103"/>
        <v>0</v>
      </c>
      <c r="CQ195" s="58">
        <f t="shared" si="104"/>
        <v>0</v>
      </c>
      <c r="CR195" s="58">
        <f t="shared" si="105"/>
        <v>0</v>
      </c>
      <c r="CS195" s="58">
        <f t="shared" si="106"/>
        <v>0</v>
      </c>
      <c r="CT195" s="58">
        <f t="shared" si="107"/>
        <v>0</v>
      </c>
      <c r="CU195" s="58">
        <f t="shared" si="108"/>
        <v>0</v>
      </c>
      <c r="CV195" s="58">
        <f t="shared" si="109"/>
        <v>0</v>
      </c>
      <c r="CW195" s="58">
        <f t="shared" si="110"/>
        <v>0</v>
      </c>
      <c r="CX195" s="58">
        <f t="shared" si="111"/>
        <v>0</v>
      </c>
      <c r="CY195" s="58">
        <f t="shared" si="112"/>
        <v>0</v>
      </c>
      <c r="CZ195" s="58">
        <f t="shared" si="113"/>
        <v>0</v>
      </c>
    </row>
    <row r="196" spans="1:104" ht="78" x14ac:dyDescent="0.35">
      <c r="A196" s="137" t="s">
        <v>499</v>
      </c>
      <c r="B196" s="277" t="s">
        <v>152</v>
      </c>
      <c r="C196" s="20" t="s">
        <v>863</v>
      </c>
      <c r="D196" s="22" t="s">
        <v>500</v>
      </c>
      <c r="E196" s="22" t="s">
        <v>546</v>
      </c>
      <c r="F196" s="22" t="s">
        <v>534</v>
      </c>
      <c r="G196" s="20">
        <f t="shared" si="76"/>
        <v>1</v>
      </c>
      <c r="H196" s="20"/>
      <c r="I196" s="20"/>
      <c r="J196" s="20"/>
      <c r="K196" s="20"/>
      <c r="L196" s="20"/>
      <c r="M196" s="20"/>
      <c r="N196" s="20"/>
      <c r="O196" s="20"/>
      <c r="P196" s="20"/>
      <c r="Q196" s="20">
        <v>1</v>
      </c>
      <c r="R196" s="20"/>
      <c r="S196" s="20"/>
      <c r="T196" s="67" t="s">
        <v>115</v>
      </c>
      <c r="U196" s="67"/>
      <c r="V196" s="68" t="e">
        <f t="shared" si="77"/>
        <v>#DIV/0!</v>
      </c>
      <c r="W196" s="68">
        <f t="shared" si="78"/>
        <v>0</v>
      </c>
      <c r="X196" s="67"/>
      <c r="Y196" s="67"/>
      <c r="Z196" s="67" t="s">
        <v>116</v>
      </c>
      <c r="AA196" s="67"/>
      <c r="AB196" s="68" t="e">
        <f t="shared" si="79"/>
        <v>#DIV/0!</v>
      </c>
      <c r="AC196" s="68">
        <f t="shared" si="80"/>
        <v>0</v>
      </c>
      <c r="AD196" s="67"/>
      <c r="AE196" s="67"/>
      <c r="AF196" s="67" t="s">
        <v>117</v>
      </c>
      <c r="AG196" s="67"/>
      <c r="AH196" s="68" t="e">
        <f t="shared" si="81"/>
        <v>#DIV/0!</v>
      </c>
      <c r="AI196" s="68">
        <f t="shared" si="82"/>
        <v>0</v>
      </c>
      <c r="AJ196" s="67"/>
      <c r="AK196" s="67"/>
      <c r="AL196" s="67" t="s">
        <v>118</v>
      </c>
      <c r="AM196" s="67"/>
      <c r="AN196" s="68" t="e">
        <f t="shared" si="83"/>
        <v>#DIV/0!</v>
      </c>
      <c r="AO196" s="68">
        <f t="shared" si="84"/>
        <v>0</v>
      </c>
      <c r="AP196" s="67"/>
      <c r="AQ196" s="67"/>
      <c r="AR196" s="67" t="s">
        <v>119</v>
      </c>
      <c r="AS196" s="67"/>
      <c r="AT196" s="68" t="e">
        <f t="shared" si="85"/>
        <v>#DIV/0!</v>
      </c>
      <c r="AU196" s="68">
        <f t="shared" si="86"/>
        <v>0</v>
      </c>
      <c r="AV196" s="67"/>
      <c r="AW196" s="67"/>
      <c r="AX196" s="67" t="s">
        <v>120</v>
      </c>
      <c r="AY196" s="67"/>
      <c r="AZ196" s="68" t="e">
        <f t="shared" si="87"/>
        <v>#DIV/0!</v>
      </c>
      <c r="BA196" s="68">
        <f t="shared" si="88"/>
        <v>0</v>
      </c>
      <c r="BB196" s="67"/>
      <c r="BC196" s="67"/>
      <c r="BD196" s="67" t="s">
        <v>121</v>
      </c>
      <c r="BE196" s="67"/>
      <c r="BF196" s="68" t="e">
        <f t="shared" si="89"/>
        <v>#DIV/0!</v>
      </c>
      <c r="BG196" s="68">
        <f t="shared" si="90"/>
        <v>0</v>
      </c>
      <c r="BH196" s="67"/>
      <c r="BI196" s="67"/>
      <c r="BJ196" s="67" t="s">
        <v>122</v>
      </c>
      <c r="BK196" s="67"/>
      <c r="BL196" s="68" t="e">
        <f t="shared" si="91"/>
        <v>#DIV/0!</v>
      </c>
      <c r="BM196" s="68">
        <f t="shared" si="92"/>
        <v>0</v>
      </c>
      <c r="BN196" s="67"/>
      <c r="BO196" s="67"/>
      <c r="BP196" s="67" t="s">
        <v>123</v>
      </c>
      <c r="BQ196" s="67"/>
      <c r="BR196" s="68" t="e">
        <f t="shared" si="93"/>
        <v>#DIV/0!</v>
      </c>
      <c r="BS196" s="68">
        <f t="shared" si="94"/>
        <v>0</v>
      </c>
      <c r="BT196" s="67"/>
      <c r="BU196" s="67"/>
      <c r="BV196" s="67" t="s">
        <v>124</v>
      </c>
      <c r="BW196" s="67"/>
      <c r="BX196" s="68">
        <f t="shared" si="95"/>
        <v>0</v>
      </c>
      <c r="BY196" s="68">
        <f t="shared" si="96"/>
        <v>0</v>
      </c>
      <c r="BZ196" s="67"/>
      <c r="CA196" s="67"/>
      <c r="CB196" s="67" t="s">
        <v>125</v>
      </c>
      <c r="CC196" s="67"/>
      <c r="CD196" s="68" t="e">
        <f t="shared" si="97"/>
        <v>#DIV/0!</v>
      </c>
      <c r="CE196" s="68">
        <f t="shared" si="98"/>
        <v>0</v>
      </c>
      <c r="CF196" s="67"/>
      <c r="CG196" s="67"/>
      <c r="CH196" s="67" t="s">
        <v>126</v>
      </c>
      <c r="CI196" s="67"/>
      <c r="CJ196" s="68" t="e">
        <f t="shared" si="99"/>
        <v>#DIV/0!</v>
      </c>
      <c r="CK196" s="68">
        <f t="shared" si="100"/>
        <v>0</v>
      </c>
      <c r="CL196" s="67"/>
      <c r="CM196" s="67"/>
      <c r="CN196" s="58">
        <f t="shared" si="101"/>
        <v>0</v>
      </c>
      <c r="CO196" s="58">
        <f t="shared" si="102"/>
        <v>0</v>
      </c>
      <c r="CP196" s="58">
        <f t="shared" si="103"/>
        <v>0</v>
      </c>
      <c r="CQ196" s="58">
        <f t="shared" si="104"/>
        <v>0</v>
      </c>
      <c r="CR196" s="58">
        <f t="shared" si="105"/>
        <v>0</v>
      </c>
      <c r="CS196" s="58">
        <f t="shared" si="106"/>
        <v>0</v>
      </c>
      <c r="CT196" s="58">
        <f t="shared" si="107"/>
        <v>0</v>
      </c>
      <c r="CU196" s="58">
        <f t="shared" si="108"/>
        <v>0</v>
      </c>
      <c r="CV196" s="58">
        <f t="shared" si="109"/>
        <v>0</v>
      </c>
      <c r="CW196" s="58">
        <f t="shared" si="110"/>
        <v>0</v>
      </c>
      <c r="CX196" s="58">
        <f t="shared" si="111"/>
        <v>0</v>
      </c>
      <c r="CY196" s="58">
        <f t="shared" si="112"/>
        <v>0</v>
      </c>
      <c r="CZ196" s="58">
        <f t="shared" si="113"/>
        <v>0</v>
      </c>
    </row>
    <row r="197" spans="1:104" ht="52" x14ac:dyDescent="0.35">
      <c r="A197" s="137" t="s">
        <v>499</v>
      </c>
      <c r="B197" s="278"/>
      <c r="C197" s="20" t="s">
        <v>864</v>
      </c>
      <c r="D197" s="22" t="s">
        <v>500</v>
      </c>
      <c r="E197" s="22" t="s">
        <v>547</v>
      </c>
      <c r="F197" s="22" t="s">
        <v>548</v>
      </c>
      <c r="G197" s="20">
        <f t="shared" si="76"/>
        <v>1</v>
      </c>
      <c r="H197" s="20"/>
      <c r="I197" s="20"/>
      <c r="J197" s="20"/>
      <c r="K197" s="20"/>
      <c r="L197" s="20"/>
      <c r="M197" s="20"/>
      <c r="N197" s="20"/>
      <c r="O197" s="20"/>
      <c r="P197" s="20"/>
      <c r="Q197" s="20"/>
      <c r="R197" s="20">
        <v>1</v>
      </c>
      <c r="S197" s="20"/>
      <c r="T197" s="67" t="s">
        <v>115</v>
      </c>
      <c r="U197" s="67"/>
      <c r="V197" s="68" t="e">
        <f t="shared" si="77"/>
        <v>#DIV/0!</v>
      </c>
      <c r="W197" s="68">
        <f t="shared" si="78"/>
        <v>0</v>
      </c>
      <c r="X197" s="67"/>
      <c r="Y197" s="67"/>
      <c r="Z197" s="67" t="s">
        <v>116</v>
      </c>
      <c r="AA197" s="67"/>
      <c r="AB197" s="68" t="e">
        <f t="shared" si="79"/>
        <v>#DIV/0!</v>
      </c>
      <c r="AC197" s="68">
        <f t="shared" si="80"/>
        <v>0</v>
      </c>
      <c r="AD197" s="67"/>
      <c r="AE197" s="67"/>
      <c r="AF197" s="67" t="s">
        <v>117</v>
      </c>
      <c r="AG197" s="67"/>
      <c r="AH197" s="68" t="e">
        <f t="shared" si="81"/>
        <v>#DIV/0!</v>
      </c>
      <c r="AI197" s="68">
        <f t="shared" si="82"/>
        <v>0</v>
      </c>
      <c r="AJ197" s="67"/>
      <c r="AK197" s="67"/>
      <c r="AL197" s="67" t="s">
        <v>118</v>
      </c>
      <c r="AM197" s="67"/>
      <c r="AN197" s="68" t="e">
        <f t="shared" si="83"/>
        <v>#DIV/0!</v>
      </c>
      <c r="AO197" s="68">
        <f t="shared" si="84"/>
        <v>0</v>
      </c>
      <c r="AP197" s="67"/>
      <c r="AQ197" s="67"/>
      <c r="AR197" s="67" t="s">
        <v>119</v>
      </c>
      <c r="AS197" s="67"/>
      <c r="AT197" s="68" t="e">
        <f t="shared" si="85"/>
        <v>#DIV/0!</v>
      </c>
      <c r="AU197" s="68">
        <f t="shared" si="86"/>
        <v>0</v>
      </c>
      <c r="AV197" s="67"/>
      <c r="AW197" s="67"/>
      <c r="AX197" s="67" t="s">
        <v>120</v>
      </c>
      <c r="AY197" s="67"/>
      <c r="AZ197" s="68" t="e">
        <f t="shared" si="87"/>
        <v>#DIV/0!</v>
      </c>
      <c r="BA197" s="68">
        <f t="shared" si="88"/>
        <v>0</v>
      </c>
      <c r="BB197" s="67"/>
      <c r="BC197" s="67"/>
      <c r="BD197" s="67" t="s">
        <v>121</v>
      </c>
      <c r="BE197" s="67"/>
      <c r="BF197" s="68" t="e">
        <f t="shared" si="89"/>
        <v>#DIV/0!</v>
      </c>
      <c r="BG197" s="68">
        <f t="shared" si="90"/>
        <v>0</v>
      </c>
      <c r="BH197" s="67"/>
      <c r="BI197" s="67"/>
      <c r="BJ197" s="67" t="s">
        <v>122</v>
      </c>
      <c r="BK197" s="67"/>
      <c r="BL197" s="68" t="e">
        <f t="shared" si="91"/>
        <v>#DIV/0!</v>
      </c>
      <c r="BM197" s="68">
        <f t="shared" si="92"/>
        <v>0</v>
      </c>
      <c r="BN197" s="67"/>
      <c r="BO197" s="67"/>
      <c r="BP197" s="67" t="s">
        <v>123</v>
      </c>
      <c r="BQ197" s="67"/>
      <c r="BR197" s="68" t="e">
        <f t="shared" si="93"/>
        <v>#DIV/0!</v>
      </c>
      <c r="BS197" s="68">
        <f t="shared" si="94"/>
        <v>0</v>
      </c>
      <c r="BT197" s="67"/>
      <c r="BU197" s="67"/>
      <c r="BV197" s="67" t="s">
        <v>124</v>
      </c>
      <c r="BW197" s="67"/>
      <c r="BX197" s="68" t="e">
        <f t="shared" si="95"/>
        <v>#DIV/0!</v>
      </c>
      <c r="BY197" s="68">
        <f t="shared" si="96"/>
        <v>0</v>
      </c>
      <c r="BZ197" s="67"/>
      <c r="CA197" s="67"/>
      <c r="CB197" s="67" t="s">
        <v>125</v>
      </c>
      <c r="CC197" s="67"/>
      <c r="CD197" s="68">
        <f t="shared" si="97"/>
        <v>0</v>
      </c>
      <c r="CE197" s="68">
        <f t="shared" si="98"/>
        <v>0</v>
      </c>
      <c r="CF197" s="67"/>
      <c r="CG197" s="67"/>
      <c r="CH197" s="67" t="s">
        <v>126</v>
      </c>
      <c r="CI197" s="67"/>
      <c r="CJ197" s="68" t="e">
        <f t="shared" si="99"/>
        <v>#DIV/0!</v>
      </c>
      <c r="CK197" s="68">
        <f t="shared" si="100"/>
        <v>0</v>
      </c>
      <c r="CL197" s="67"/>
      <c r="CM197" s="67"/>
      <c r="CN197" s="58">
        <f t="shared" si="101"/>
        <v>0</v>
      </c>
      <c r="CO197" s="58">
        <f t="shared" si="102"/>
        <v>0</v>
      </c>
      <c r="CP197" s="58">
        <f t="shared" si="103"/>
        <v>0</v>
      </c>
      <c r="CQ197" s="58">
        <f t="shared" si="104"/>
        <v>0</v>
      </c>
      <c r="CR197" s="58">
        <f t="shared" si="105"/>
        <v>0</v>
      </c>
      <c r="CS197" s="58">
        <f t="shared" si="106"/>
        <v>0</v>
      </c>
      <c r="CT197" s="58">
        <f t="shared" si="107"/>
        <v>0</v>
      </c>
      <c r="CU197" s="58">
        <f t="shared" si="108"/>
        <v>0</v>
      </c>
      <c r="CV197" s="58">
        <f t="shared" si="109"/>
        <v>0</v>
      </c>
      <c r="CW197" s="58">
        <f t="shared" si="110"/>
        <v>0</v>
      </c>
      <c r="CX197" s="58">
        <f t="shared" si="111"/>
        <v>0</v>
      </c>
      <c r="CY197" s="58">
        <f t="shared" si="112"/>
        <v>0</v>
      </c>
      <c r="CZ197" s="58">
        <f t="shared" si="113"/>
        <v>0</v>
      </c>
    </row>
    <row r="198" spans="1:104" ht="26" x14ac:dyDescent="0.35">
      <c r="A198" s="137" t="s">
        <v>499</v>
      </c>
      <c r="B198" s="278"/>
      <c r="C198" s="20" t="s">
        <v>865</v>
      </c>
      <c r="D198" s="22"/>
      <c r="E198" s="22"/>
      <c r="F198" s="22"/>
      <c r="G198" s="20">
        <f t="shared" si="76"/>
        <v>0</v>
      </c>
      <c r="H198" s="20"/>
      <c r="I198" s="20"/>
      <c r="J198" s="20"/>
      <c r="K198" s="20"/>
      <c r="L198" s="20"/>
      <c r="M198" s="20"/>
      <c r="N198" s="20"/>
      <c r="O198" s="20"/>
      <c r="P198" s="20"/>
      <c r="Q198" s="20"/>
      <c r="R198" s="20"/>
      <c r="S198" s="20"/>
      <c r="T198" s="67" t="s">
        <v>115</v>
      </c>
      <c r="U198" s="67"/>
      <c r="V198" s="68" t="e">
        <f t="shared" si="77"/>
        <v>#DIV/0!</v>
      </c>
      <c r="W198" s="68" t="e">
        <f t="shared" si="78"/>
        <v>#DIV/0!</v>
      </c>
      <c r="X198" s="67"/>
      <c r="Y198" s="67"/>
      <c r="Z198" s="67" t="s">
        <v>116</v>
      </c>
      <c r="AA198" s="67"/>
      <c r="AB198" s="68" t="e">
        <f t="shared" si="79"/>
        <v>#DIV/0!</v>
      </c>
      <c r="AC198" s="68" t="e">
        <f t="shared" si="80"/>
        <v>#DIV/0!</v>
      </c>
      <c r="AD198" s="67"/>
      <c r="AE198" s="67"/>
      <c r="AF198" s="67" t="s">
        <v>117</v>
      </c>
      <c r="AG198" s="67"/>
      <c r="AH198" s="68" t="e">
        <f t="shared" si="81"/>
        <v>#DIV/0!</v>
      </c>
      <c r="AI198" s="68" t="e">
        <f t="shared" si="82"/>
        <v>#DIV/0!</v>
      </c>
      <c r="AJ198" s="67"/>
      <c r="AK198" s="67"/>
      <c r="AL198" s="67" t="s">
        <v>118</v>
      </c>
      <c r="AM198" s="67"/>
      <c r="AN198" s="68" t="e">
        <f t="shared" si="83"/>
        <v>#DIV/0!</v>
      </c>
      <c r="AO198" s="68" t="e">
        <f t="shared" si="84"/>
        <v>#DIV/0!</v>
      </c>
      <c r="AP198" s="67"/>
      <c r="AQ198" s="67"/>
      <c r="AR198" s="67" t="s">
        <v>119</v>
      </c>
      <c r="AS198" s="67"/>
      <c r="AT198" s="68" t="e">
        <f t="shared" si="85"/>
        <v>#DIV/0!</v>
      </c>
      <c r="AU198" s="68" t="e">
        <f t="shared" si="86"/>
        <v>#DIV/0!</v>
      </c>
      <c r="AV198" s="67"/>
      <c r="AW198" s="67"/>
      <c r="AX198" s="67" t="s">
        <v>120</v>
      </c>
      <c r="AY198" s="67"/>
      <c r="AZ198" s="68" t="e">
        <f t="shared" si="87"/>
        <v>#DIV/0!</v>
      </c>
      <c r="BA198" s="68" t="e">
        <f t="shared" si="88"/>
        <v>#DIV/0!</v>
      </c>
      <c r="BB198" s="67"/>
      <c r="BC198" s="67"/>
      <c r="BD198" s="67" t="s">
        <v>121</v>
      </c>
      <c r="BE198" s="67"/>
      <c r="BF198" s="68" t="e">
        <f t="shared" si="89"/>
        <v>#DIV/0!</v>
      </c>
      <c r="BG198" s="68" t="e">
        <f t="shared" si="90"/>
        <v>#DIV/0!</v>
      </c>
      <c r="BH198" s="67"/>
      <c r="BI198" s="67"/>
      <c r="BJ198" s="67" t="s">
        <v>122</v>
      </c>
      <c r="BK198" s="67"/>
      <c r="BL198" s="68" t="e">
        <f t="shared" si="91"/>
        <v>#DIV/0!</v>
      </c>
      <c r="BM198" s="68" t="e">
        <f t="shared" si="92"/>
        <v>#DIV/0!</v>
      </c>
      <c r="BN198" s="67"/>
      <c r="BO198" s="67"/>
      <c r="BP198" s="67" t="s">
        <v>123</v>
      </c>
      <c r="BQ198" s="67"/>
      <c r="BR198" s="68" t="e">
        <f t="shared" si="93"/>
        <v>#DIV/0!</v>
      </c>
      <c r="BS198" s="68" t="e">
        <f t="shared" si="94"/>
        <v>#DIV/0!</v>
      </c>
      <c r="BT198" s="67"/>
      <c r="BU198" s="67"/>
      <c r="BV198" s="67" t="s">
        <v>124</v>
      </c>
      <c r="BW198" s="67"/>
      <c r="BX198" s="68" t="e">
        <f t="shared" si="95"/>
        <v>#DIV/0!</v>
      </c>
      <c r="BY198" s="68" t="e">
        <f t="shared" si="96"/>
        <v>#DIV/0!</v>
      </c>
      <c r="BZ198" s="67"/>
      <c r="CA198" s="67"/>
      <c r="CB198" s="67" t="s">
        <v>125</v>
      </c>
      <c r="CC198" s="67"/>
      <c r="CD198" s="68" t="e">
        <f t="shared" si="97"/>
        <v>#DIV/0!</v>
      </c>
      <c r="CE198" s="68" t="e">
        <f t="shared" si="98"/>
        <v>#DIV/0!</v>
      </c>
      <c r="CF198" s="67"/>
      <c r="CG198" s="67"/>
      <c r="CH198" s="67" t="s">
        <v>126</v>
      </c>
      <c r="CI198" s="67"/>
      <c r="CJ198" s="68" t="e">
        <f t="shared" si="99"/>
        <v>#DIV/0!</v>
      </c>
      <c r="CK198" s="68" t="e">
        <f t="shared" si="100"/>
        <v>#DIV/0!</v>
      </c>
      <c r="CL198" s="67"/>
      <c r="CM198" s="67"/>
      <c r="CN198" s="58">
        <f t="shared" si="101"/>
        <v>0</v>
      </c>
      <c r="CO198" s="58">
        <f t="shared" si="102"/>
        <v>0</v>
      </c>
      <c r="CP198" s="58">
        <f t="shared" si="103"/>
        <v>0</v>
      </c>
      <c r="CQ198" s="58">
        <f t="shared" si="104"/>
        <v>0</v>
      </c>
      <c r="CR198" s="58">
        <f t="shared" si="105"/>
        <v>0</v>
      </c>
      <c r="CS198" s="58">
        <f t="shared" si="106"/>
        <v>0</v>
      </c>
      <c r="CT198" s="58">
        <f t="shared" si="107"/>
        <v>0</v>
      </c>
      <c r="CU198" s="58">
        <f t="shared" si="108"/>
        <v>0</v>
      </c>
      <c r="CV198" s="58">
        <f t="shared" si="109"/>
        <v>0</v>
      </c>
      <c r="CW198" s="58">
        <f t="shared" si="110"/>
        <v>0</v>
      </c>
      <c r="CX198" s="58">
        <f t="shared" si="111"/>
        <v>0</v>
      </c>
      <c r="CY198" s="58">
        <f t="shared" si="112"/>
        <v>0</v>
      </c>
      <c r="CZ198" s="58">
        <f t="shared" si="113"/>
        <v>0</v>
      </c>
    </row>
    <row r="199" spans="1:104" ht="26" x14ac:dyDescent="0.35">
      <c r="A199" s="137" t="s">
        <v>499</v>
      </c>
      <c r="B199" s="279"/>
      <c r="C199" s="20" t="s">
        <v>866</v>
      </c>
      <c r="D199" s="22"/>
      <c r="E199" s="22"/>
      <c r="F199" s="22"/>
      <c r="G199" s="20">
        <f t="shared" si="76"/>
        <v>0</v>
      </c>
      <c r="H199" s="20"/>
      <c r="I199" s="20"/>
      <c r="J199" s="20"/>
      <c r="K199" s="20"/>
      <c r="L199" s="20"/>
      <c r="M199" s="20"/>
      <c r="N199" s="20"/>
      <c r="O199" s="20"/>
      <c r="P199" s="20"/>
      <c r="Q199" s="20"/>
      <c r="R199" s="20"/>
      <c r="S199" s="20"/>
      <c r="T199" s="67" t="s">
        <v>115</v>
      </c>
      <c r="U199" s="67"/>
      <c r="V199" s="68" t="e">
        <f t="shared" si="77"/>
        <v>#DIV/0!</v>
      </c>
      <c r="W199" s="68" t="e">
        <f t="shared" si="78"/>
        <v>#DIV/0!</v>
      </c>
      <c r="X199" s="67"/>
      <c r="Y199" s="67"/>
      <c r="Z199" s="67" t="s">
        <v>116</v>
      </c>
      <c r="AA199" s="67"/>
      <c r="AB199" s="68" t="e">
        <f t="shared" si="79"/>
        <v>#DIV/0!</v>
      </c>
      <c r="AC199" s="68" t="e">
        <f t="shared" si="80"/>
        <v>#DIV/0!</v>
      </c>
      <c r="AD199" s="67"/>
      <c r="AE199" s="67"/>
      <c r="AF199" s="67" t="s">
        <v>117</v>
      </c>
      <c r="AG199" s="67"/>
      <c r="AH199" s="68" t="e">
        <f t="shared" si="81"/>
        <v>#DIV/0!</v>
      </c>
      <c r="AI199" s="68" t="e">
        <f t="shared" si="82"/>
        <v>#DIV/0!</v>
      </c>
      <c r="AJ199" s="67"/>
      <c r="AK199" s="67"/>
      <c r="AL199" s="67" t="s">
        <v>118</v>
      </c>
      <c r="AM199" s="67"/>
      <c r="AN199" s="68" t="e">
        <f t="shared" si="83"/>
        <v>#DIV/0!</v>
      </c>
      <c r="AO199" s="68" t="e">
        <f t="shared" si="84"/>
        <v>#DIV/0!</v>
      </c>
      <c r="AP199" s="67"/>
      <c r="AQ199" s="67"/>
      <c r="AR199" s="67" t="s">
        <v>119</v>
      </c>
      <c r="AS199" s="67"/>
      <c r="AT199" s="68" t="e">
        <f t="shared" si="85"/>
        <v>#DIV/0!</v>
      </c>
      <c r="AU199" s="68" t="e">
        <f t="shared" si="86"/>
        <v>#DIV/0!</v>
      </c>
      <c r="AV199" s="67"/>
      <c r="AW199" s="67"/>
      <c r="AX199" s="67" t="s">
        <v>120</v>
      </c>
      <c r="AY199" s="67"/>
      <c r="AZ199" s="68" t="e">
        <f t="shared" si="87"/>
        <v>#DIV/0!</v>
      </c>
      <c r="BA199" s="68" t="e">
        <f t="shared" si="88"/>
        <v>#DIV/0!</v>
      </c>
      <c r="BB199" s="67"/>
      <c r="BC199" s="67"/>
      <c r="BD199" s="67" t="s">
        <v>121</v>
      </c>
      <c r="BE199" s="67"/>
      <c r="BF199" s="68" t="e">
        <f t="shared" si="89"/>
        <v>#DIV/0!</v>
      </c>
      <c r="BG199" s="68" t="e">
        <f t="shared" si="90"/>
        <v>#DIV/0!</v>
      </c>
      <c r="BH199" s="67"/>
      <c r="BI199" s="67"/>
      <c r="BJ199" s="67" t="s">
        <v>122</v>
      </c>
      <c r="BK199" s="67"/>
      <c r="BL199" s="68" t="e">
        <f t="shared" si="91"/>
        <v>#DIV/0!</v>
      </c>
      <c r="BM199" s="68" t="e">
        <f t="shared" si="92"/>
        <v>#DIV/0!</v>
      </c>
      <c r="BN199" s="67"/>
      <c r="BO199" s="67"/>
      <c r="BP199" s="67" t="s">
        <v>123</v>
      </c>
      <c r="BQ199" s="67"/>
      <c r="BR199" s="68" t="e">
        <f t="shared" si="93"/>
        <v>#DIV/0!</v>
      </c>
      <c r="BS199" s="68" t="e">
        <f t="shared" si="94"/>
        <v>#DIV/0!</v>
      </c>
      <c r="BT199" s="67"/>
      <c r="BU199" s="67"/>
      <c r="BV199" s="67" t="s">
        <v>124</v>
      </c>
      <c r="BW199" s="67"/>
      <c r="BX199" s="68" t="e">
        <f t="shared" si="95"/>
        <v>#DIV/0!</v>
      </c>
      <c r="BY199" s="68" t="e">
        <f t="shared" si="96"/>
        <v>#DIV/0!</v>
      </c>
      <c r="BZ199" s="67"/>
      <c r="CA199" s="67"/>
      <c r="CB199" s="67" t="s">
        <v>125</v>
      </c>
      <c r="CC199" s="67"/>
      <c r="CD199" s="68" t="e">
        <f t="shared" si="97"/>
        <v>#DIV/0!</v>
      </c>
      <c r="CE199" s="68" t="e">
        <f t="shared" si="98"/>
        <v>#DIV/0!</v>
      </c>
      <c r="CF199" s="67"/>
      <c r="CG199" s="67"/>
      <c r="CH199" s="67" t="s">
        <v>126</v>
      </c>
      <c r="CI199" s="67"/>
      <c r="CJ199" s="68" t="e">
        <f t="shared" si="99"/>
        <v>#DIV/0!</v>
      </c>
      <c r="CK199" s="68" t="e">
        <f t="shared" si="100"/>
        <v>#DIV/0!</v>
      </c>
      <c r="CL199" s="67"/>
      <c r="CM199" s="67"/>
      <c r="CN199" s="58">
        <f t="shared" si="101"/>
        <v>0</v>
      </c>
      <c r="CO199" s="58">
        <f t="shared" si="102"/>
        <v>0</v>
      </c>
      <c r="CP199" s="58">
        <f t="shared" si="103"/>
        <v>0</v>
      </c>
      <c r="CQ199" s="58">
        <f t="shared" si="104"/>
        <v>0</v>
      </c>
      <c r="CR199" s="58">
        <f t="shared" si="105"/>
        <v>0</v>
      </c>
      <c r="CS199" s="58">
        <f t="shared" si="106"/>
        <v>0</v>
      </c>
      <c r="CT199" s="58">
        <f t="shared" si="107"/>
        <v>0</v>
      </c>
      <c r="CU199" s="58">
        <f t="shared" si="108"/>
        <v>0</v>
      </c>
      <c r="CV199" s="58">
        <f t="shared" si="109"/>
        <v>0</v>
      </c>
      <c r="CW199" s="58">
        <f t="shared" si="110"/>
        <v>0</v>
      </c>
      <c r="CX199" s="58">
        <f t="shared" si="111"/>
        <v>0</v>
      </c>
      <c r="CY199" s="58">
        <f t="shared" si="112"/>
        <v>0</v>
      </c>
      <c r="CZ199" s="58">
        <f t="shared" si="113"/>
        <v>0</v>
      </c>
    </row>
    <row r="200" spans="1:104" ht="39" x14ac:dyDescent="0.35">
      <c r="A200" s="137" t="s">
        <v>549</v>
      </c>
      <c r="B200" s="277" t="s">
        <v>152</v>
      </c>
      <c r="C200" s="20" t="s">
        <v>867</v>
      </c>
      <c r="D200" s="22" t="s">
        <v>586</v>
      </c>
      <c r="E200" s="22" t="s">
        <v>587</v>
      </c>
      <c r="F200" s="22" t="s">
        <v>588</v>
      </c>
      <c r="G200" s="20">
        <f t="shared" ref="G200:G263" si="114">+SUM(H200:S200)</f>
        <v>1</v>
      </c>
      <c r="H200" s="20"/>
      <c r="I200" s="20"/>
      <c r="J200" s="20"/>
      <c r="K200" s="20">
        <v>1</v>
      </c>
      <c r="L200" s="20"/>
      <c r="M200" s="20"/>
      <c r="N200" s="20"/>
      <c r="O200" s="20"/>
      <c r="P200" s="20"/>
      <c r="Q200" s="20"/>
      <c r="R200" s="20"/>
      <c r="S200" s="20"/>
      <c r="T200" s="67" t="s">
        <v>115</v>
      </c>
      <c r="U200" s="67"/>
      <c r="V200" s="68" t="e">
        <f t="shared" ref="V200:V263" si="115">+U200/$H200</f>
        <v>#DIV/0!</v>
      </c>
      <c r="W200" s="68">
        <f t="shared" ref="W200:W263" si="116">+U200/$G200</f>
        <v>0</v>
      </c>
      <c r="X200" s="67"/>
      <c r="Y200" s="67"/>
      <c r="Z200" s="67" t="s">
        <v>116</v>
      </c>
      <c r="AA200" s="67"/>
      <c r="AB200" s="68" t="e">
        <f t="shared" ref="AB200:AB263" si="117">+AA200/$I200</f>
        <v>#DIV/0!</v>
      </c>
      <c r="AC200" s="68">
        <f t="shared" ref="AC200:AC263" si="118">+(AA200/$G200)+W200</f>
        <v>0</v>
      </c>
      <c r="AD200" s="67"/>
      <c r="AE200" s="67"/>
      <c r="AF200" s="67" t="s">
        <v>117</v>
      </c>
      <c r="AG200" s="67"/>
      <c r="AH200" s="68" t="e">
        <f t="shared" ref="AH200:AH263" si="119">+AG200/$J200</f>
        <v>#DIV/0!</v>
      </c>
      <c r="AI200" s="68">
        <f t="shared" ref="AI200:AI263" si="120">+(AG200/$G200)+AC200</f>
        <v>0</v>
      </c>
      <c r="AJ200" s="67"/>
      <c r="AK200" s="67"/>
      <c r="AL200" s="67" t="s">
        <v>118</v>
      </c>
      <c r="AM200" s="67"/>
      <c r="AN200" s="68">
        <f t="shared" ref="AN200:AN263" si="121">+AM200/$K200</f>
        <v>0</v>
      </c>
      <c r="AO200" s="68">
        <f t="shared" ref="AO200:AO263" si="122">+(AM200/$G200)+AI200</f>
        <v>0</v>
      </c>
      <c r="AP200" s="67"/>
      <c r="AQ200" s="67"/>
      <c r="AR200" s="67" t="s">
        <v>119</v>
      </c>
      <c r="AS200" s="67"/>
      <c r="AT200" s="68" t="e">
        <f t="shared" ref="AT200:AT263" si="123">+AS200/$L200</f>
        <v>#DIV/0!</v>
      </c>
      <c r="AU200" s="68">
        <f t="shared" ref="AU200:AU263" si="124">+(AS200/$G200)+AO200</f>
        <v>0</v>
      </c>
      <c r="AV200" s="67"/>
      <c r="AW200" s="67"/>
      <c r="AX200" s="67" t="s">
        <v>120</v>
      </c>
      <c r="AY200" s="67"/>
      <c r="AZ200" s="68" t="e">
        <f t="shared" ref="AZ200:AZ263" si="125">+AY200/$M200</f>
        <v>#DIV/0!</v>
      </c>
      <c r="BA200" s="68">
        <f t="shared" ref="BA200:BA263" si="126">+(AY200/$G200)+AU200</f>
        <v>0</v>
      </c>
      <c r="BB200" s="67"/>
      <c r="BC200" s="67"/>
      <c r="BD200" s="67" t="s">
        <v>121</v>
      </c>
      <c r="BE200" s="67"/>
      <c r="BF200" s="68" t="e">
        <f t="shared" ref="BF200:BF263" si="127">+BE200/$N200</f>
        <v>#DIV/0!</v>
      </c>
      <c r="BG200" s="68">
        <f t="shared" ref="BG200:BG263" si="128">+(BE200/$G200)+BA200</f>
        <v>0</v>
      </c>
      <c r="BH200" s="67"/>
      <c r="BI200" s="67"/>
      <c r="BJ200" s="67" t="s">
        <v>122</v>
      </c>
      <c r="BK200" s="67"/>
      <c r="BL200" s="68" t="e">
        <f t="shared" ref="BL200:BL263" si="129">+BK200/$O200</f>
        <v>#DIV/0!</v>
      </c>
      <c r="BM200" s="68">
        <f t="shared" ref="BM200:BM263" si="130">+(BK200/$G200)+BG200</f>
        <v>0</v>
      </c>
      <c r="BN200" s="67"/>
      <c r="BO200" s="67"/>
      <c r="BP200" s="67" t="s">
        <v>123</v>
      </c>
      <c r="BQ200" s="67"/>
      <c r="BR200" s="68" t="e">
        <f t="shared" ref="BR200:BR263" si="131">+BQ200/$P200</f>
        <v>#DIV/0!</v>
      </c>
      <c r="BS200" s="68">
        <f t="shared" ref="BS200:BS263" si="132">+(BQ200/$G200)+BM200</f>
        <v>0</v>
      </c>
      <c r="BT200" s="67"/>
      <c r="BU200" s="67"/>
      <c r="BV200" s="67" t="s">
        <v>124</v>
      </c>
      <c r="BW200" s="67"/>
      <c r="BX200" s="68" t="e">
        <f t="shared" ref="BX200:BX263" si="133">+BW200/$Q200</f>
        <v>#DIV/0!</v>
      </c>
      <c r="BY200" s="68">
        <f t="shared" ref="BY200:BY263" si="134">+(BW200/$G200)+BS200</f>
        <v>0</v>
      </c>
      <c r="BZ200" s="67"/>
      <c r="CA200" s="67"/>
      <c r="CB200" s="67" t="s">
        <v>125</v>
      </c>
      <c r="CC200" s="67"/>
      <c r="CD200" s="68" t="e">
        <f t="shared" ref="CD200:CD263" si="135">+CC200/$R200</f>
        <v>#DIV/0!</v>
      </c>
      <c r="CE200" s="68">
        <f t="shared" ref="CE200:CE263" si="136">+(CC200/$G200)+BY200</f>
        <v>0</v>
      </c>
      <c r="CF200" s="67"/>
      <c r="CG200" s="67"/>
      <c r="CH200" s="67" t="s">
        <v>126</v>
      </c>
      <c r="CI200" s="67"/>
      <c r="CJ200" s="68" t="e">
        <f t="shared" ref="CJ200:CJ263" si="137">+CI200/$S200</f>
        <v>#DIV/0!</v>
      </c>
      <c r="CK200" s="68">
        <f t="shared" ref="CK200:CK263" si="138">+(CI200/$G200)+CE200</f>
        <v>0</v>
      </c>
      <c r="CL200" s="67"/>
      <c r="CM200" s="67"/>
      <c r="CN200" s="58">
        <f t="shared" ref="CN200:CN263" si="139">+U200</f>
        <v>0</v>
      </c>
      <c r="CO200" s="58">
        <f t="shared" ref="CO200:CO263" si="140">+AA200</f>
        <v>0</v>
      </c>
      <c r="CP200" s="58">
        <f t="shared" ref="CP200:CP263" si="141">+AG200</f>
        <v>0</v>
      </c>
      <c r="CQ200" s="58">
        <f t="shared" ref="CQ200:CQ263" si="142">+AM200</f>
        <v>0</v>
      </c>
      <c r="CR200" s="58">
        <f t="shared" ref="CR200:CR263" si="143">+AS200</f>
        <v>0</v>
      </c>
      <c r="CS200" s="58">
        <f t="shared" ref="CS200:CS263" si="144">+AY200</f>
        <v>0</v>
      </c>
      <c r="CT200" s="58">
        <f t="shared" ref="CT200:CT263" si="145">+BE200</f>
        <v>0</v>
      </c>
      <c r="CU200" s="58">
        <f t="shared" ref="CU200:CU263" si="146">+BK200</f>
        <v>0</v>
      </c>
      <c r="CV200" s="58">
        <f t="shared" ref="CV200:CV263" si="147">+BQ200</f>
        <v>0</v>
      </c>
      <c r="CW200" s="58">
        <f t="shared" ref="CW200:CW263" si="148">+BW200</f>
        <v>0</v>
      </c>
      <c r="CX200" s="58">
        <f t="shared" ref="CX200:CX263" si="149">+CC200</f>
        <v>0</v>
      </c>
      <c r="CY200" s="58">
        <f t="shared" ref="CY200:CY263" si="150">+CI200</f>
        <v>0</v>
      </c>
      <c r="CZ200" s="58">
        <f t="shared" ref="CZ200:CZ263" si="151">+SUM(CN200:CY200)</f>
        <v>0</v>
      </c>
    </row>
    <row r="201" spans="1:104" ht="26" x14ac:dyDescent="0.35">
      <c r="A201" s="137" t="s">
        <v>549</v>
      </c>
      <c r="B201" s="278"/>
      <c r="C201" s="20" t="s">
        <v>868</v>
      </c>
      <c r="D201" s="22" t="s">
        <v>586</v>
      </c>
      <c r="E201" s="22" t="s">
        <v>589</v>
      </c>
      <c r="F201" s="22" t="s">
        <v>590</v>
      </c>
      <c r="G201" s="20">
        <f t="shared" si="114"/>
        <v>3</v>
      </c>
      <c r="H201" s="20"/>
      <c r="I201" s="20"/>
      <c r="J201" s="20"/>
      <c r="K201" s="20">
        <v>1</v>
      </c>
      <c r="L201" s="20"/>
      <c r="M201" s="20"/>
      <c r="N201" s="20">
        <v>1</v>
      </c>
      <c r="O201" s="20"/>
      <c r="P201" s="20"/>
      <c r="Q201" s="20">
        <v>1</v>
      </c>
      <c r="R201" s="20"/>
      <c r="S201" s="20"/>
      <c r="T201" s="67" t="s">
        <v>115</v>
      </c>
      <c r="U201" s="67"/>
      <c r="V201" s="68" t="e">
        <f t="shared" si="115"/>
        <v>#DIV/0!</v>
      </c>
      <c r="W201" s="68">
        <f t="shared" si="116"/>
        <v>0</v>
      </c>
      <c r="X201" s="67"/>
      <c r="Y201" s="67"/>
      <c r="Z201" s="67" t="s">
        <v>116</v>
      </c>
      <c r="AA201" s="67"/>
      <c r="AB201" s="68" t="e">
        <f t="shared" si="117"/>
        <v>#DIV/0!</v>
      </c>
      <c r="AC201" s="68">
        <f t="shared" si="118"/>
        <v>0</v>
      </c>
      <c r="AD201" s="67"/>
      <c r="AE201" s="67"/>
      <c r="AF201" s="67" t="s">
        <v>117</v>
      </c>
      <c r="AG201" s="67"/>
      <c r="AH201" s="68" t="e">
        <f t="shared" si="119"/>
        <v>#DIV/0!</v>
      </c>
      <c r="AI201" s="68">
        <f t="shared" si="120"/>
        <v>0</v>
      </c>
      <c r="AJ201" s="67"/>
      <c r="AK201" s="67"/>
      <c r="AL201" s="67" t="s">
        <v>118</v>
      </c>
      <c r="AM201" s="67"/>
      <c r="AN201" s="68">
        <f t="shared" si="121"/>
        <v>0</v>
      </c>
      <c r="AO201" s="68">
        <f t="shared" si="122"/>
        <v>0</v>
      </c>
      <c r="AP201" s="67"/>
      <c r="AQ201" s="67"/>
      <c r="AR201" s="67" t="s">
        <v>119</v>
      </c>
      <c r="AS201" s="67"/>
      <c r="AT201" s="68" t="e">
        <f t="shared" si="123"/>
        <v>#DIV/0!</v>
      </c>
      <c r="AU201" s="68">
        <f t="shared" si="124"/>
        <v>0</v>
      </c>
      <c r="AV201" s="67"/>
      <c r="AW201" s="67"/>
      <c r="AX201" s="67" t="s">
        <v>120</v>
      </c>
      <c r="AY201" s="67"/>
      <c r="AZ201" s="68" t="e">
        <f t="shared" si="125"/>
        <v>#DIV/0!</v>
      </c>
      <c r="BA201" s="68">
        <f t="shared" si="126"/>
        <v>0</v>
      </c>
      <c r="BB201" s="67"/>
      <c r="BC201" s="67"/>
      <c r="BD201" s="67" t="s">
        <v>121</v>
      </c>
      <c r="BE201" s="67"/>
      <c r="BF201" s="68">
        <f t="shared" si="127"/>
        <v>0</v>
      </c>
      <c r="BG201" s="68">
        <f t="shared" si="128"/>
        <v>0</v>
      </c>
      <c r="BH201" s="67"/>
      <c r="BI201" s="67"/>
      <c r="BJ201" s="67" t="s">
        <v>122</v>
      </c>
      <c r="BK201" s="67"/>
      <c r="BL201" s="68" t="e">
        <f t="shared" si="129"/>
        <v>#DIV/0!</v>
      </c>
      <c r="BM201" s="68">
        <f t="shared" si="130"/>
        <v>0</v>
      </c>
      <c r="BN201" s="67"/>
      <c r="BO201" s="67"/>
      <c r="BP201" s="67" t="s">
        <v>123</v>
      </c>
      <c r="BQ201" s="67"/>
      <c r="BR201" s="68" t="e">
        <f t="shared" si="131"/>
        <v>#DIV/0!</v>
      </c>
      <c r="BS201" s="68">
        <f t="shared" si="132"/>
        <v>0</v>
      </c>
      <c r="BT201" s="67"/>
      <c r="BU201" s="67"/>
      <c r="BV201" s="67" t="s">
        <v>124</v>
      </c>
      <c r="BW201" s="67"/>
      <c r="BX201" s="68">
        <f t="shared" si="133"/>
        <v>0</v>
      </c>
      <c r="BY201" s="68">
        <f t="shared" si="134"/>
        <v>0</v>
      </c>
      <c r="BZ201" s="67"/>
      <c r="CA201" s="67"/>
      <c r="CB201" s="67" t="s">
        <v>125</v>
      </c>
      <c r="CC201" s="67"/>
      <c r="CD201" s="68" t="e">
        <f t="shared" si="135"/>
        <v>#DIV/0!</v>
      </c>
      <c r="CE201" s="68">
        <f t="shared" si="136"/>
        <v>0</v>
      </c>
      <c r="CF201" s="67"/>
      <c r="CG201" s="67"/>
      <c r="CH201" s="67" t="s">
        <v>126</v>
      </c>
      <c r="CI201" s="67"/>
      <c r="CJ201" s="68" t="e">
        <f t="shared" si="137"/>
        <v>#DIV/0!</v>
      </c>
      <c r="CK201" s="68">
        <f t="shared" si="138"/>
        <v>0</v>
      </c>
      <c r="CL201" s="67"/>
      <c r="CM201" s="67"/>
      <c r="CN201" s="58">
        <f t="shared" si="139"/>
        <v>0</v>
      </c>
      <c r="CO201" s="58">
        <f t="shared" si="140"/>
        <v>0</v>
      </c>
      <c r="CP201" s="58">
        <f t="shared" si="141"/>
        <v>0</v>
      </c>
      <c r="CQ201" s="58">
        <f t="shared" si="142"/>
        <v>0</v>
      </c>
      <c r="CR201" s="58">
        <f t="shared" si="143"/>
        <v>0</v>
      </c>
      <c r="CS201" s="58">
        <f t="shared" si="144"/>
        <v>0</v>
      </c>
      <c r="CT201" s="58">
        <f t="shared" si="145"/>
        <v>0</v>
      </c>
      <c r="CU201" s="58">
        <f t="shared" si="146"/>
        <v>0</v>
      </c>
      <c r="CV201" s="58">
        <f t="shared" si="147"/>
        <v>0</v>
      </c>
      <c r="CW201" s="58">
        <f t="shared" si="148"/>
        <v>0</v>
      </c>
      <c r="CX201" s="58">
        <f t="shared" si="149"/>
        <v>0</v>
      </c>
      <c r="CY201" s="58">
        <f t="shared" si="150"/>
        <v>0</v>
      </c>
      <c r="CZ201" s="58">
        <f t="shared" si="151"/>
        <v>0</v>
      </c>
    </row>
    <row r="202" spans="1:104" ht="26" x14ac:dyDescent="0.35">
      <c r="A202" s="137" t="s">
        <v>549</v>
      </c>
      <c r="B202" s="278"/>
      <c r="C202" s="20" t="s">
        <v>869</v>
      </c>
      <c r="D202" s="22"/>
      <c r="E202" s="22"/>
      <c r="F202" s="22"/>
      <c r="G202" s="20">
        <f t="shared" si="114"/>
        <v>0</v>
      </c>
      <c r="H202" s="20"/>
      <c r="I202" s="20"/>
      <c r="J202" s="20"/>
      <c r="K202" s="20"/>
      <c r="L202" s="20"/>
      <c r="M202" s="20"/>
      <c r="N202" s="20"/>
      <c r="O202" s="20"/>
      <c r="P202" s="20"/>
      <c r="Q202" s="20"/>
      <c r="R202" s="20"/>
      <c r="S202" s="20"/>
      <c r="T202" s="67" t="s">
        <v>115</v>
      </c>
      <c r="U202" s="67"/>
      <c r="V202" s="68" t="e">
        <f t="shared" si="115"/>
        <v>#DIV/0!</v>
      </c>
      <c r="W202" s="68" t="e">
        <f t="shared" si="116"/>
        <v>#DIV/0!</v>
      </c>
      <c r="X202" s="67"/>
      <c r="Y202" s="67"/>
      <c r="Z202" s="67" t="s">
        <v>116</v>
      </c>
      <c r="AA202" s="67"/>
      <c r="AB202" s="68" t="e">
        <f t="shared" si="117"/>
        <v>#DIV/0!</v>
      </c>
      <c r="AC202" s="68" t="e">
        <f t="shared" si="118"/>
        <v>#DIV/0!</v>
      </c>
      <c r="AD202" s="67"/>
      <c r="AE202" s="67"/>
      <c r="AF202" s="67" t="s">
        <v>117</v>
      </c>
      <c r="AG202" s="67"/>
      <c r="AH202" s="68" t="e">
        <f t="shared" si="119"/>
        <v>#DIV/0!</v>
      </c>
      <c r="AI202" s="68" t="e">
        <f t="shared" si="120"/>
        <v>#DIV/0!</v>
      </c>
      <c r="AJ202" s="67"/>
      <c r="AK202" s="67"/>
      <c r="AL202" s="67" t="s">
        <v>118</v>
      </c>
      <c r="AM202" s="67"/>
      <c r="AN202" s="68" t="e">
        <f t="shared" si="121"/>
        <v>#DIV/0!</v>
      </c>
      <c r="AO202" s="68" t="e">
        <f t="shared" si="122"/>
        <v>#DIV/0!</v>
      </c>
      <c r="AP202" s="67"/>
      <c r="AQ202" s="67"/>
      <c r="AR202" s="67" t="s">
        <v>119</v>
      </c>
      <c r="AS202" s="67"/>
      <c r="AT202" s="68" t="e">
        <f t="shared" si="123"/>
        <v>#DIV/0!</v>
      </c>
      <c r="AU202" s="68" t="e">
        <f t="shared" si="124"/>
        <v>#DIV/0!</v>
      </c>
      <c r="AV202" s="67"/>
      <c r="AW202" s="67"/>
      <c r="AX202" s="67" t="s">
        <v>120</v>
      </c>
      <c r="AY202" s="67"/>
      <c r="AZ202" s="68" t="e">
        <f t="shared" si="125"/>
        <v>#DIV/0!</v>
      </c>
      <c r="BA202" s="68" t="e">
        <f t="shared" si="126"/>
        <v>#DIV/0!</v>
      </c>
      <c r="BB202" s="67"/>
      <c r="BC202" s="67"/>
      <c r="BD202" s="67" t="s">
        <v>121</v>
      </c>
      <c r="BE202" s="67"/>
      <c r="BF202" s="68" t="e">
        <f t="shared" si="127"/>
        <v>#DIV/0!</v>
      </c>
      <c r="BG202" s="68" t="e">
        <f t="shared" si="128"/>
        <v>#DIV/0!</v>
      </c>
      <c r="BH202" s="67"/>
      <c r="BI202" s="67"/>
      <c r="BJ202" s="67" t="s">
        <v>122</v>
      </c>
      <c r="BK202" s="67"/>
      <c r="BL202" s="68" t="e">
        <f t="shared" si="129"/>
        <v>#DIV/0!</v>
      </c>
      <c r="BM202" s="68" t="e">
        <f t="shared" si="130"/>
        <v>#DIV/0!</v>
      </c>
      <c r="BN202" s="67"/>
      <c r="BO202" s="67"/>
      <c r="BP202" s="67" t="s">
        <v>123</v>
      </c>
      <c r="BQ202" s="67"/>
      <c r="BR202" s="68" t="e">
        <f t="shared" si="131"/>
        <v>#DIV/0!</v>
      </c>
      <c r="BS202" s="68" t="e">
        <f t="shared" si="132"/>
        <v>#DIV/0!</v>
      </c>
      <c r="BT202" s="67"/>
      <c r="BU202" s="67"/>
      <c r="BV202" s="67" t="s">
        <v>124</v>
      </c>
      <c r="BW202" s="67"/>
      <c r="BX202" s="68" t="e">
        <f t="shared" si="133"/>
        <v>#DIV/0!</v>
      </c>
      <c r="BY202" s="68" t="e">
        <f t="shared" si="134"/>
        <v>#DIV/0!</v>
      </c>
      <c r="BZ202" s="67"/>
      <c r="CA202" s="67"/>
      <c r="CB202" s="67" t="s">
        <v>125</v>
      </c>
      <c r="CC202" s="67"/>
      <c r="CD202" s="68" t="e">
        <f t="shared" si="135"/>
        <v>#DIV/0!</v>
      </c>
      <c r="CE202" s="68" t="e">
        <f t="shared" si="136"/>
        <v>#DIV/0!</v>
      </c>
      <c r="CF202" s="67"/>
      <c r="CG202" s="67"/>
      <c r="CH202" s="67" t="s">
        <v>126</v>
      </c>
      <c r="CI202" s="67"/>
      <c r="CJ202" s="68" t="e">
        <f t="shared" si="137"/>
        <v>#DIV/0!</v>
      </c>
      <c r="CK202" s="68" t="e">
        <f t="shared" si="138"/>
        <v>#DIV/0!</v>
      </c>
      <c r="CL202" s="67"/>
      <c r="CM202" s="67"/>
      <c r="CN202" s="58">
        <f t="shared" si="139"/>
        <v>0</v>
      </c>
      <c r="CO202" s="58">
        <f t="shared" si="140"/>
        <v>0</v>
      </c>
      <c r="CP202" s="58">
        <f t="shared" si="141"/>
        <v>0</v>
      </c>
      <c r="CQ202" s="58">
        <f t="shared" si="142"/>
        <v>0</v>
      </c>
      <c r="CR202" s="58">
        <f t="shared" si="143"/>
        <v>0</v>
      </c>
      <c r="CS202" s="58">
        <f t="shared" si="144"/>
        <v>0</v>
      </c>
      <c r="CT202" s="58">
        <f t="shared" si="145"/>
        <v>0</v>
      </c>
      <c r="CU202" s="58">
        <f t="shared" si="146"/>
        <v>0</v>
      </c>
      <c r="CV202" s="58">
        <f t="shared" si="147"/>
        <v>0</v>
      </c>
      <c r="CW202" s="58">
        <f t="shared" si="148"/>
        <v>0</v>
      </c>
      <c r="CX202" s="58">
        <f t="shared" si="149"/>
        <v>0</v>
      </c>
      <c r="CY202" s="58">
        <f t="shared" si="150"/>
        <v>0</v>
      </c>
      <c r="CZ202" s="58">
        <f t="shared" si="151"/>
        <v>0</v>
      </c>
    </row>
    <row r="203" spans="1:104" ht="26" x14ac:dyDescent="0.35">
      <c r="A203" s="137" t="s">
        <v>549</v>
      </c>
      <c r="B203" s="279"/>
      <c r="C203" s="20" t="s">
        <v>870</v>
      </c>
      <c r="D203" s="22"/>
      <c r="E203" s="22"/>
      <c r="F203" s="22"/>
      <c r="G203" s="20">
        <f t="shared" si="114"/>
        <v>0</v>
      </c>
      <c r="H203" s="20"/>
      <c r="I203" s="20"/>
      <c r="J203" s="20"/>
      <c r="K203" s="20"/>
      <c r="L203" s="20"/>
      <c r="M203" s="20"/>
      <c r="N203" s="20"/>
      <c r="O203" s="20"/>
      <c r="P203" s="20"/>
      <c r="Q203" s="20"/>
      <c r="R203" s="20"/>
      <c r="S203" s="20"/>
      <c r="T203" s="67" t="s">
        <v>115</v>
      </c>
      <c r="U203" s="67"/>
      <c r="V203" s="68" t="e">
        <f t="shared" si="115"/>
        <v>#DIV/0!</v>
      </c>
      <c r="W203" s="68" t="e">
        <f t="shared" si="116"/>
        <v>#DIV/0!</v>
      </c>
      <c r="X203" s="67"/>
      <c r="Y203" s="67"/>
      <c r="Z203" s="67" t="s">
        <v>116</v>
      </c>
      <c r="AA203" s="67"/>
      <c r="AB203" s="68" t="e">
        <f t="shared" si="117"/>
        <v>#DIV/0!</v>
      </c>
      <c r="AC203" s="68" t="e">
        <f t="shared" si="118"/>
        <v>#DIV/0!</v>
      </c>
      <c r="AD203" s="67"/>
      <c r="AE203" s="67"/>
      <c r="AF203" s="67" t="s">
        <v>117</v>
      </c>
      <c r="AG203" s="67"/>
      <c r="AH203" s="68" t="e">
        <f t="shared" si="119"/>
        <v>#DIV/0!</v>
      </c>
      <c r="AI203" s="68" t="e">
        <f t="shared" si="120"/>
        <v>#DIV/0!</v>
      </c>
      <c r="AJ203" s="67"/>
      <c r="AK203" s="67"/>
      <c r="AL203" s="67" t="s">
        <v>118</v>
      </c>
      <c r="AM203" s="67"/>
      <c r="AN203" s="68" t="e">
        <f t="shared" si="121"/>
        <v>#DIV/0!</v>
      </c>
      <c r="AO203" s="68" t="e">
        <f t="shared" si="122"/>
        <v>#DIV/0!</v>
      </c>
      <c r="AP203" s="67"/>
      <c r="AQ203" s="67"/>
      <c r="AR203" s="67" t="s">
        <v>119</v>
      </c>
      <c r="AS203" s="67"/>
      <c r="AT203" s="68" t="e">
        <f t="shared" si="123"/>
        <v>#DIV/0!</v>
      </c>
      <c r="AU203" s="68" t="e">
        <f t="shared" si="124"/>
        <v>#DIV/0!</v>
      </c>
      <c r="AV203" s="67"/>
      <c r="AW203" s="67"/>
      <c r="AX203" s="67" t="s">
        <v>120</v>
      </c>
      <c r="AY203" s="67"/>
      <c r="AZ203" s="68" t="e">
        <f t="shared" si="125"/>
        <v>#DIV/0!</v>
      </c>
      <c r="BA203" s="68" t="e">
        <f t="shared" si="126"/>
        <v>#DIV/0!</v>
      </c>
      <c r="BB203" s="67"/>
      <c r="BC203" s="67"/>
      <c r="BD203" s="67" t="s">
        <v>121</v>
      </c>
      <c r="BE203" s="67"/>
      <c r="BF203" s="68" t="e">
        <f t="shared" si="127"/>
        <v>#DIV/0!</v>
      </c>
      <c r="BG203" s="68" t="e">
        <f t="shared" si="128"/>
        <v>#DIV/0!</v>
      </c>
      <c r="BH203" s="67"/>
      <c r="BI203" s="67"/>
      <c r="BJ203" s="67" t="s">
        <v>122</v>
      </c>
      <c r="BK203" s="67"/>
      <c r="BL203" s="68" t="e">
        <f t="shared" si="129"/>
        <v>#DIV/0!</v>
      </c>
      <c r="BM203" s="68" t="e">
        <f t="shared" si="130"/>
        <v>#DIV/0!</v>
      </c>
      <c r="BN203" s="67"/>
      <c r="BO203" s="67"/>
      <c r="BP203" s="67" t="s">
        <v>123</v>
      </c>
      <c r="BQ203" s="67"/>
      <c r="BR203" s="68" t="e">
        <f t="shared" si="131"/>
        <v>#DIV/0!</v>
      </c>
      <c r="BS203" s="68" t="e">
        <f t="shared" si="132"/>
        <v>#DIV/0!</v>
      </c>
      <c r="BT203" s="67"/>
      <c r="BU203" s="67"/>
      <c r="BV203" s="67" t="s">
        <v>124</v>
      </c>
      <c r="BW203" s="67"/>
      <c r="BX203" s="68" t="e">
        <f t="shared" si="133"/>
        <v>#DIV/0!</v>
      </c>
      <c r="BY203" s="68" t="e">
        <f t="shared" si="134"/>
        <v>#DIV/0!</v>
      </c>
      <c r="BZ203" s="67"/>
      <c r="CA203" s="67"/>
      <c r="CB203" s="67" t="s">
        <v>125</v>
      </c>
      <c r="CC203" s="67"/>
      <c r="CD203" s="68" t="e">
        <f t="shared" si="135"/>
        <v>#DIV/0!</v>
      </c>
      <c r="CE203" s="68" t="e">
        <f t="shared" si="136"/>
        <v>#DIV/0!</v>
      </c>
      <c r="CF203" s="67"/>
      <c r="CG203" s="67"/>
      <c r="CH203" s="67" t="s">
        <v>126</v>
      </c>
      <c r="CI203" s="67"/>
      <c r="CJ203" s="68" t="e">
        <f t="shared" si="137"/>
        <v>#DIV/0!</v>
      </c>
      <c r="CK203" s="68" t="e">
        <f t="shared" si="138"/>
        <v>#DIV/0!</v>
      </c>
      <c r="CL203" s="67"/>
      <c r="CM203" s="67"/>
      <c r="CN203" s="58">
        <f t="shared" si="139"/>
        <v>0</v>
      </c>
      <c r="CO203" s="58">
        <f t="shared" si="140"/>
        <v>0</v>
      </c>
      <c r="CP203" s="58">
        <f t="shared" si="141"/>
        <v>0</v>
      </c>
      <c r="CQ203" s="58">
        <f t="shared" si="142"/>
        <v>0</v>
      </c>
      <c r="CR203" s="58">
        <f t="shared" si="143"/>
        <v>0</v>
      </c>
      <c r="CS203" s="58">
        <f t="shared" si="144"/>
        <v>0</v>
      </c>
      <c r="CT203" s="58">
        <f t="shared" si="145"/>
        <v>0</v>
      </c>
      <c r="CU203" s="58">
        <f t="shared" si="146"/>
        <v>0</v>
      </c>
      <c r="CV203" s="58">
        <f t="shared" si="147"/>
        <v>0</v>
      </c>
      <c r="CW203" s="58">
        <f t="shared" si="148"/>
        <v>0</v>
      </c>
      <c r="CX203" s="58">
        <f t="shared" si="149"/>
        <v>0</v>
      </c>
      <c r="CY203" s="58">
        <f t="shared" si="150"/>
        <v>0</v>
      </c>
      <c r="CZ203" s="58">
        <f t="shared" si="151"/>
        <v>0</v>
      </c>
    </row>
    <row r="204" spans="1:104" ht="65" x14ac:dyDescent="0.35">
      <c r="A204" s="137" t="s">
        <v>330</v>
      </c>
      <c r="B204" s="280" t="s">
        <v>154</v>
      </c>
      <c r="C204" s="20" t="s">
        <v>871</v>
      </c>
      <c r="D204" s="22" t="s">
        <v>277</v>
      </c>
      <c r="E204" s="22" t="s">
        <v>327</v>
      </c>
      <c r="F204" s="22" t="s">
        <v>326</v>
      </c>
      <c r="G204" s="20">
        <f t="shared" si="114"/>
        <v>1</v>
      </c>
      <c r="H204" s="20">
        <v>1</v>
      </c>
      <c r="I204" s="20"/>
      <c r="J204" s="20"/>
      <c r="K204" s="20"/>
      <c r="L204" s="20"/>
      <c r="M204" s="20"/>
      <c r="N204" s="20"/>
      <c r="O204" s="20"/>
      <c r="P204" s="20"/>
      <c r="Q204" s="20"/>
      <c r="R204" s="20"/>
      <c r="S204" s="20"/>
      <c r="T204" s="67" t="s">
        <v>115</v>
      </c>
      <c r="U204" s="67"/>
      <c r="V204" s="68">
        <f t="shared" si="115"/>
        <v>0</v>
      </c>
      <c r="W204" s="68">
        <f t="shared" si="116"/>
        <v>0</v>
      </c>
      <c r="X204" s="67"/>
      <c r="Y204" s="67"/>
      <c r="Z204" s="67" t="s">
        <v>116</v>
      </c>
      <c r="AA204" s="67"/>
      <c r="AB204" s="68" t="e">
        <f t="shared" si="117"/>
        <v>#DIV/0!</v>
      </c>
      <c r="AC204" s="68">
        <f t="shared" si="118"/>
        <v>0</v>
      </c>
      <c r="AD204" s="67"/>
      <c r="AE204" s="67"/>
      <c r="AF204" s="67" t="s">
        <v>117</v>
      </c>
      <c r="AG204" s="67"/>
      <c r="AH204" s="68" t="e">
        <f t="shared" si="119"/>
        <v>#DIV/0!</v>
      </c>
      <c r="AI204" s="68">
        <f t="shared" si="120"/>
        <v>0</v>
      </c>
      <c r="AJ204" s="67"/>
      <c r="AK204" s="67"/>
      <c r="AL204" s="67" t="s">
        <v>118</v>
      </c>
      <c r="AM204" s="67"/>
      <c r="AN204" s="68" t="e">
        <f t="shared" si="121"/>
        <v>#DIV/0!</v>
      </c>
      <c r="AO204" s="68">
        <f t="shared" si="122"/>
        <v>0</v>
      </c>
      <c r="AP204" s="67"/>
      <c r="AQ204" s="67"/>
      <c r="AR204" s="67" t="s">
        <v>119</v>
      </c>
      <c r="AS204" s="67"/>
      <c r="AT204" s="68" t="e">
        <f t="shared" si="123"/>
        <v>#DIV/0!</v>
      </c>
      <c r="AU204" s="68">
        <f t="shared" si="124"/>
        <v>0</v>
      </c>
      <c r="AV204" s="67"/>
      <c r="AW204" s="67"/>
      <c r="AX204" s="67" t="s">
        <v>120</v>
      </c>
      <c r="AY204" s="67"/>
      <c r="AZ204" s="68" t="e">
        <f t="shared" si="125"/>
        <v>#DIV/0!</v>
      </c>
      <c r="BA204" s="68">
        <f t="shared" si="126"/>
        <v>0</v>
      </c>
      <c r="BB204" s="67"/>
      <c r="BC204" s="67"/>
      <c r="BD204" s="67" t="s">
        <v>121</v>
      </c>
      <c r="BE204" s="67"/>
      <c r="BF204" s="68" t="e">
        <f t="shared" si="127"/>
        <v>#DIV/0!</v>
      </c>
      <c r="BG204" s="68">
        <f t="shared" si="128"/>
        <v>0</v>
      </c>
      <c r="BH204" s="67"/>
      <c r="BI204" s="67"/>
      <c r="BJ204" s="67" t="s">
        <v>122</v>
      </c>
      <c r="BK204" s="67"/>
      <c r="BL204" s="68" t="e">
        <f t="shared" si="129"/>
        <v>#DIV/0!</v>
      </c>
      <c r="BM204" s="68">
        <f t="shared" si="130"/>
        <v>0</v>
      </c>
      <c r="BN204" s="67"/>
      <c r="BO204" s="67"/>
      <c r="BP204" s="67" t="s">
        <v>123</v>
      </c>
      <c r="BQ204" s="67"/>
      <c r="BR204" s="68" t="e">
        <f t="shared" si="131"/>
        <v>#DIV/0!</v>
      </c>
      <c r="BS204" s="68">
        <f t="shared" si="132"/>
        <v>0</v>
      </c>
      <c r="BT204" s="67"/>
      <c r="BU204" s="67"/>
      <c r="BV204" s="67" t="s">
        <v>124</v>
      </c>
      <c r="BW204" s="67"/>
      <c r="BX204" s="68" t="e">
        <f t="shared" si="133"/>
        <v>#DIV/0!</v>
      </c>
      <c r="BY204" s="68">
        <f t="shared" si="134"/>
        <v>0</v>
      </c>
      <c r="BZ204" s="67"/>
      <c r="CA204" s="67"/>
      <c r="CB204" s="67" t="s">
        <v>125</v>
      </c>
      <c r="CC204" s="67"/>
      <c r="CD204" s="68" t="e">
        <f t="shared" si="135"/>
        <v>#DIV/0!</v>
      </c>
      <c r="CE204" s="68">
        <f t="shared" si="136"/>
        <v>0</v>
      </c>
      <c r="CF204" s="67"/>
      <c r="CG204" s="67"/>
      <c r="CH204" s="67" t="s">
        <v>126</v>
      </c>
      <c r="CI204" s="67"/>
      <c r="CJ204" s="68" t="e">
        <f t="shared" si="137"/>
        <v>#DIV/0!</v>
      </c>
      <c r="CK204" s="68">
        <f t="shared" si="138"/>
        <v>0</v>
      </c>
      <c r="CL204" s="67"/>
      <c r="CM204" s="67"/>
      <c r="CN204" s="58">
        <f t="shared" si="139"/>
        <v>0</v>
      </c>
      <c r="CO204" s="58">
        <f t="shared" si="140"/>
        <v>0</v>
      </c>
      <c r="CP204" s="58">
        <f t="shared" si="141"/>
        <v>0</v>
      </c>
      <c r="CQ204" s="58">
        <f t="shared" si="142"/>
        <v>0</v>
      </c>
      <c r="CR204" s="58">
        <f t="shared" si="143"/>
        <v>0</v>
      </c>
      <c r="CS204" s="58">
        <f t="shared" si="144"/>
        <v>0</v>
      </c>
      <c r="CT204" s="58">
        <f t="shared" si="145"/>
        <v>0</v>
      </c>
      <c r="CU204" s="58">
        <f t="shared" si="146"/>
        <v>0</v>
      </c>
      <c r="CV204" s="58">
        <f t="shared" si="147"/>
        <v>0</v>
      </c>
      <c r="CW204" s="58">
        <f t="shared" si="148"/>
        <v>0</v>
      </c>
      <c r="CX204" s="58">
        <f t="shared" si="149"/>
        <v>0</v>
      </c>
      <c r="CY204" s="58">
        <f t="shared" si="150"/>
        <v>0</v>
      </c>
      <c r="CZ204" s="58">
        <f t="shared" si="151"/>
        <v>0</v>
      </c>
    </row>
    <row r="205" spans="1:104" ht="14" x14ac:dyDescent="0.35">
      <c r="A205" s="137" t="s">
        <v>330</v>
      </c>
      <c r="B205" s="281"/>
      <c r="C205" s="20" t="s">
        <v>872</v>
      </c>
      <c r="D205" s="22"/>
      <c r="E205" s="22"/>
      <c r="F205" s="22"/>
      <c r="G205" s="20">
        <f t="shared" si="114"/>
        <v>0</v>
      </c>
      <c r="H205" s="20"/>
      <c r="I205" s="20"/>
      <c r="J205" s="20"/>
      <c r="K205" s="20"/>
      <c r="L205" s="20"/>
      <c r="M205" s="20"/>
      <c r="N205" s="20"/>
      <c r="O205" s="20"/>
      <c r="P205" s="20"/>
      <c r="Q205" s="20"/>
      <c r="R205" s="20"/>
      <c r="S205" s="20"/>
      <c r="T205" s="67" t="s">
        <v>115</v>
      </c>
      <c r="U205" s="67"/>
      <c r="V205" s="68" t="e">
        <f t="shared" si="115"/>
        <v>#DIV/0!</v>
      </c>
      <c r="W205" s="68" t="e">
        <f t="shared" si="116"/>
        <v>#DIV/0!</v>
      </c>
      <c r="X205" s="67"/>
      <c r="Y205" s="67"/>
      <c r="Z205" s="67" t="s">
        <v>116</v>
      </c>
      <c r="AA205" s="67"/>
      <c r="AB205" s="68" t="e">
        <f t="shared" si="117"/>
        <v>#DIV/0!</v>
      </c>
      <c r="AC205" s="68" t="e">
        <f t="shared" si="118"/>
        <v>#DIV/0!</v>
      </c>
      <c r="AD205" s="67"/>
      <c r="AE205" s="67"/>
      <c r="AF205" s="67" t="s">
        <v>117</v>
      </c>
      <c r="AG205" s="67"/>
      <c r="AH205" s="68" t="e">
        <f t="shared" si="119"/>
        <v>#DIV/0!</v>
      </c>
      <c r="AI205" s="68" t="e">
        <f t="shared" si="120"/>
        <v>#DIV/0!</v>
      </c>
      <c r="AJ205" s="67"/>
      <c r="AK205" s="67"/>
      <c r="AL205" s="67" t="s">
        <v>118</v>
      </c>
      <c r="AM205" s="67"/>
      <c r="AN205" s="68" t="e">
        <f t="shared" si="121"/>
        <v>#DIV/0!</v>
      </c>
      <c r="AO205" s="68" t="e">
        <f t="shared" si="122"/>
        <v>#DIV/0!</v>
      </c>
      <c r="AP205" s="67"/>
      <c r="AQ205" s="67"/>
      <c r="AR205" s="67" t="s">
        <v>119</v>
      </c>
      <c r="AS205" s="67"/>
      <c r="AT205" s="68" t="e">
        <f t="shared" si="123"/>
        <v>#DIV/0!</v>
      </c>
      <c r="AU205" s="68" t="e">
        <f t="shared" si="124"/>
        <v>#DIV/0!</v>
      </c>
      <c r="AV205" s="67"/>
      <c r="AW205" s="67"/>
      <c r="AX205" s="67" t="s">
        <v>120</v>
      </c>
      <c r="AY205" s="67"/>
      <c r="AZ205" s="68" t="e">
        <f t="shared" si="125"/>
        <v>#DIV/0!</v>
      </c>
      <c r="BA205" s="68" t="e">
        <f t="shared" si="126"/>
        <v>#DIV/0!</v>
      </c>
      <c r="BB205" s="67"/>
      <c r="BC205" s="67"/>
      <c r="BD205" s="67" t="s">
        <v>121</v>
      </c>
      <c r="BE205" s="67"/>
      <c r="BF205" s="68" t="e">
        <f t="shared" si="127"/>
        <v>#DIV/0!</v>
      </c>
      <c r="BG205" s="68" t="e">
        <f t="shared" si="128"/>
        <v>#DIV/0!</v>
      </c>
      <c r="BH205" s="67"/>
      <c r="BI205" s="67"/>
      <c r="BJ205" s="67" t="s">
        <v>122</v>
      </c>
      <c r="BK205" s="67"/>
      <c r="BL205" s="68" t="e">
        <f t="shared" si="129"/>
        <v>#DIV/0!</v>
      </c>
      <c r="BM205" s="68" t="e">
        <f t="shared" si="130"/>
        <v>#DIV/0!</v>
      </c>
      <c r="BN205" s="67"/>
      <c r="BO205" s="67"/>
      <c r="BP205" s="67" t="s">
        <v>123</v>
      </c>
      <c r="BQ205" s="67"/>
      <c r="BR205" s="68" t="e">
        <f t="shared" si="131"/>
        <v>#DIV/0!</v>
      </c>
      <c r="BS205" s="68" t="e">
        <f t="shared" si="132"/>
        <v>#DIV/0!</v>
      </c>
      <c r="BT205" s="67"/>
      <c r="BU205" s="67"/>
      <c r="BV205" s="67" t="s">
        <v>124</v>
      </c>
      <c r="BW205" s="67"/>
      <c r="BX205" s="68" t="e">
        <f t="shared" si="133"/>
        <v>#DIV/0!</v>
      </c>
      <c r="BY205" s="68" t="e">
        <f t="shared" si="134"/>
        <v>#DIV/0!</v>
      </c>
      <c r="BZ205" s="67"/>
      <c r="CA205" s="67"/>
      <c r="CB205" s="67" t="s">
        <v>125</v>
      </c>
      <c r="CC205" s="67"/>
      <c r="CD205" s="68" t="e">
        <f t="shared" si="135"/>
        <v>#DIV/0!</v>
      </c>
      <c r="CE205" s="68" t="e">
        <f t="shared" si="136"/>
        <v>#DIV/0!</v>
      </c>
      <c r="CF205" s="67"/>
      <c r="CG205" s="67"/>
      <c r="CH205" s="67" t="s">
        <v>126</v>
      </c>
      <c r="CI205" s="67"/>
      <c r="CJ205" s="68" t="e">
        <f t="shared" si="137"/>
        <v>#DIV/0!</v>
      </c>
      <c r="CK205" s="68" t="e">
        <f t="shared" si="138"/>
        <v>#DIV/0!</v>
      </c>
      <c r="CL205" s="67"/>
      <c r="CM205" s="67"/>
      <c r="CN205" s="58">
        <f t="shared" si="139"/>
        <v>0</v>
      </c>
      <c r="CO205" s="58">
        <f t="shared" si="140"/>
        <v>0</v>
      </c>
      <c r="CP205" s="58">
        <f t="shared" si="141"/>
        <v>0</v>
      </c>
      <c r="CQ205" s="58">
        <f t="shared" si="142"/>
        <v>0</v>
      </c>
      <c r="CR205" s="58">
        <f t="shared" si="143"/>
        <v>0</v>
      </c>
      <c r="CS205" s="58">
        <f t="shared" si="144"/>
        <v>0</v>
      </c>
      <c r="CT205" s="58">
        <f t="shared" si="145"/>
        <v>0</v>
      </c>
      <c r="CU205" s="58">
        <f t="shared" si="146"/>
        <v>0</v>
      </c>
      <c r="CV205" s="58">
        <f t="shared" si="147"/>
        <v>0</v>
      </c>
      <c r="CW205" s="58">
        <f t="shared" si="148"/>
        <v>0</v>
      </c>
      <c r="CX205" s="58">
        <f t="shared" si="149"/>
        <v>0</v>
      </c>
      <c r="CY205" s="58">
        <f t="shared" si="150"/>
        <v>0</v>
      </c>
      <c r="CZ205" s="58">
        <f t="shared" si="151"/>
        <v>0</v>
      </c>
    </row>
    <row r="206" spans="1:104" ht="14" x14ac:dyDescent="0.35">
      <c r="A206" s="137" t="s">
        <v>330</v>
      </c>
      <c r="B206" s="281"/>
      <c r="C206" s="20" t="s">
        <v>873</v>
      </c>
      <c r="D206" s="22"/>
      <c r="E206" s="22"/>
      <c r="F206" s="22"/>
      <c r="G206" s="20">
        <f t="shared" si="114"/>
        <v>0</v>
      </c>
      <c r="H206" s="20"/>
      <c r="I206" s="20"/>
      <c r="J206" s="20"/>
      <c r="K206" s="20"/>
      <c r="L206" s="20"/>
      <c r="M206" s="20"/>
      <c r="N206" s="20"/>
      <c r="O206" s="20"/>
      <c r="P206" s="20"/>
      <c r="Q206" s="20"/>
      <c r="R206" s="20"/>
      <c r="S206" s="20"/>
      <c r="T206" s="67" t="s">
        <v>115</v>
      </c>
      <c r="U206" s="67"/>
      <c r="V206" s="68" t="e">
        <f t="shared" si="115"/>
        <v>#DIV/0!</v>
      </c>
      <c r="W206" s="68" t="e">
        <f t="shared" si="116"/>
        <v>#DIV/0!</v>
      </c>
      <c r="X206" s="67"/>
      <c r="Y206" s="67"/>
      <c r="Z206" s="67" t="s">
        <v>116</v>
      </c>
      <c r="AA206" s="67"/>
      <c r="AB206" s="68" t="e">
        <f t="shared" si="117"/>
        <v>#DIV/0!</v>
      </c>
      <c r="AC206" s="68" t="e">
        <f t="shared" si="118"/>
        <v>#DIV/0!</v>
      </c>
      <c r="AD206" s="67"/>
      <c r="AE206" s="67"/>
      <c r="AF206" s="67" t="s">
        <v>117</v>
      </c>
      <c r="AG206" s="67"/>
      <c r="AH206" s="68" t="e">
        <f t="shared" si="119"/>
        <v>#DIV/0!</v>
      </c>
      <c r="AI206" s="68" t="e">
        <f t="shared" si="120"/>
        <v>#DIV/0!</v>
      </c>
      <c r="AJ206" s="67"/>
      <c r="AK206" s="67"/>
      <c r="AL206" s="67" t="s">
        <v>118</v>
      </c>
      <c r="AM206" s="67"/>
      <c r="AN206" s="68" t="e">
        <f t="shared" si="121"/>
        <v>#DIV/0!</v>
      </c>
      <c r="AO206" s="68" t="e">
        <f t="shared" si="122"/>
        <v>#DIV/0!</v>
      </c>
      <c r="AP206" s="67"/>
      <c r="AQ206" s="67"/>
      <c r="AR206" s="67" t="s">
        <v>119</v>
      </c>
      <c r="AS206" s="67"/>
      <c r="AT206" s="68" t="e">
        <f t="shared" si="123"/>
        <v>#DIV/0!</v>
      </c>
      <c r="AU206" s="68" t="e">
        <f t="shared" si="124"/>
        <v>#DIV/0!</v>
      </c>
      <c r="AV206" s="67"/>
      <c r="AW206" s="67"/>
      <c r="AX206" s="67" t="s">
        <v>120</v>
      </c>
      <c r="AY206" s="67"/>
      <c r="AZ206" s="68" t="e">
        <f t="shared" si="125"/>
        <v>#DIV/0!</v>
      </c>
      <c r="BA206" s="68" t="e">
        <f t="shared" si="126"/>
        <v>#DIV/0!</v>
      </c>
      <c r="BB206" s="67"/>
      <c r="BC206" s="67"/>
      <c r="BD206" s="67" t="s">
        <v>121</v>
      </c>
      <c r="BE206" s="67"/>
      <c r="BF206" s="68" t="e">
        <f t="shared" si="127"/>
        <v>#DIV/0!</v>
      </c>
      <c r="BG206" s="68" t="e">
        <f t="shared" si="128"/>
        <v>#DIV/0!</v>
      </c>
      <c r="BH206" s="67"/>
      <c r="BI206" s="67"/>
      <c r="BJ206" s="67" t="s">
        <v>122</v>
      </c>
      <c r="BK206" s="67"/>
      <c r="BL206" s="68" t="e">
        <f t="shared" si="129"/>
        <v>#DIV/0!</v>
      </c>
      <c r="BM206" s="68" t="e">
        <f t="shared" si="130"/>
        <v>#DIV/0!</v>
      </c>
      <c r="BN206" s="67"/>
      <c r="BO206" s="67"/>
      <c r="BP206" s="67" t="s">
        <v>123</v>
      </c>
      <c r="BQ206" s="67"/>
      <c r="BR206" s="68" t="e">
        <f t="shared" si="131"/>
        <v>#DIV/0!</v>
      </c>
      <c r="BS206" s="68" t="e">
        <f t="shared" si="132"/>
        <v>#DIV/0!</v>
      </c>
      <c r="BT206" s="67"/>
      <c r="BU206" s="67"/>
      <c r="BV206" s="67" t="s">
        <v>124</v>
      </c>
      <c r="BW206" s="67"/>
      <c r="BX206" s="68" t="e">
        <f t="shared" si="133"/>
        <v>#DIV/0!</v>
      </c>
      <c r="BY206" s="68" t="e">
        <f t="shared" si="134"/>
        <v>#DIV/0!</v>
      </c>
      <c r="BZ206" s="67"/>
      <c r="CA206" s="67"/>
      <c r="CB206" s="67" t="s">
        <v>125</v>
      </c>
      <c r="CC206" s="67"/>
      <c r="CD206" s="68" t="e">
        <f t="shared" si="135"/>
        <v>#DIV/0!</v>
      </c>
      <c r="CE206" s="68" t="e">
        <f t="shared" si="136"/>
        <v>#DIV/0!</v>
      </c>
      <c r="CF206" s="67"/>
      <c r="CG206" s="67"/>
      <c r="CH206" s="67" t="s">
        <v>126</v>
      </c>
      <c r="CI206" s="67"/>
      <c r="CJ206" s="68" t="e">
        <f t="shared" si="137"/>
        <v>#DIV/0!</v>
      </c>
      <c r="CK206" s="68" t="e">
        <f t="shared" si="138"/>
        <v>#DIV/0!</v>
      </c>
      <c r="CL206" s="67"/>
      <c r="CM206" s="67"/>
      <c r="CN206" s="58">
        <f t="shared" si="139"/>
        <v>0</v>
      </c>
      <c r="CO206" s="58">
        <f t="shared" si="140"/>
        <v>0</v>
      </c>
      <c r="CP206" s="58">
        <f t="shared" si="141"/>
        <v>0</v>
      </c>
      <c r="CQ206" s="58">
        <f t="shared" si="142"/>
        <v>0</v>
      </c>
      <c r="CR206" s="58">
        <f t="shared" si="143"/>
        <v>0</v>
      </c>
      <c r="CS206" s="58">
        <f t="shared" si="144"/>
        <v>0</v>
      </c>
      <c r="CT206" s="58">
        <f t="shared" si="145"/>
        <v>0</v>
      </c>
      <c r="CU206" s="58">
        <f t="shared" si="146"/>
        <v>0</v>
      </c>
      <c r="CV206" s="58">
        <f t="shared" si="147"/>
        <v>0</v>
      </c>
      <c r="CW206" s="58">
        <f t="shared" si="148"/>
        <v>0</v>
      </c>
      <c r="CX206" s="58">
        <f t="shared" si="149"/>
        <v>0</v>
      </c>
      <c r="CY206" s="58">
        <f t="shared" si="150"/>
        <v>0</v>
      </c>
      <c r="CZ206" s="58">
        <f t="shared" si="151"/>
        <v>0</v>
      </c>
    </row>
    <row r="207" spans="1:104" ht="14" x14ac:dyDescent="0.35">
      <c r="A207" s="137" t="s">
        <v>330</v>
      </c>
      <c r="B207" s="282"/>
      <c r="C207" s="20" t="s">
        <v>874</v>
      </c>
      <c r="D207" s="22"/>
      <c r="E207" s="22"/>
      <c r="F207" s="22"/>
      <c r="G207" s="20">
        <f t="shared" si="114"/>
        <v>0</v>
      </c>
      <c r="H207" s="20"/>
      <c r="I207" s="20"/>
      <c r="J207" s="20"/>
      <c r="K207" s="20"/>
      <c r="L207" s="20"/>
      <c r="M207" s="20"/>
      <c r="N207" s="20"/>
      <c r="O207" s="20"/>
      <c r="P207" s="20"/>
      <c r="Q207" s="20"/>
      <c r="R207" s="20"/>
      <c r="S207" s="20"/>
      <c r="T207" s="67" t="s">
        <v>115</v>
      </c>
      <c r="U207" s="67"/>
      <c r="V207" s="68" t="e">
        <f t="shared" si="115"/>
        <v>#DIV/0!</v>
      </c>
      <c r="W207" s="68" t="e">
        <f t="shared" si="116"/>
        <v>#DIV/0!</v>
      </c>
      <c r="X207" s="67"/>
      <c r="Y207" s="67"/>
      <c r="Z207" s="67" t="s">
        <v>116</v>
      </c>
      <c r="AA207" s="67"/>
      <c r="AB207" s="68" t="e">
        <f t="shared" si="117"/>
        <v>#DIV/0!</v>
      </c>
      <c r="AC207" s="68" t="e">
        <f t="shared" si="118"/>
        <v>#DIV/0!</v>
      </c>
      <c r="AD207" s="67"/>
      <c r="AE207" s="67"/>
      <c r="AF207" s="67" t="s">
        <v>117</v>
      </c>
      <c r="AG207" s="67"/>
      <c r="AH207" s="68" t="e">
        <f t="shared" si="119"/>
        <v>#DIV/0!</v>
      </c>
      <c r="AI207" s="68" t="e">
        <f t="shared" si="120"/>
        <v>#DIV/0!</v>
      </c>
      <c r="AJ207" s="67"/>
      <c r="AK207" s="67"/>
      <c r="AL207" s="67" t="s">
        <v>118</v>
      </c>
      <c r="AM207" s="67"/>
      <c r="AN207" s="68" t="e">
        <f t="shared" si="121"/>
        <v>#DIV/0!</v>
      </c>
      <c r="AO207" s="68" t="e">
        <f t="shared" si="122"/>
        <v>#DIV/0!</v>
      </c>
      <c r="AP207" s="67"/>
      <c r="AQ207" s="67"/>
      <c r="AR207" s="67" t="s">
        <v>119</v>
      </c>
      <c r="AS207" s="67"/>
      <c r="AT207" s="68" t="e">
        <f t="shared" si="123"/>
        <v>#DIV/0!</v>
      </c>
      <c r="AU207" s="68" t="e">
        <f t="shared" si="124"/>
        <v>#DIV/0!</v>
      </c>
      <c r="AV207" s="67"/>
      <c r="AW207" s="67"/>
      <c r="AX207" s="67" t="s">
        <v>120</v>
      </c>
      <c r="AY207" s="67"/>
      <c r="AZ207" s="68" t="e">
        <f t="shared" si="125"/>
        <v>#DIV/0!</v>
      </c>
      <c r="BA207" s="68" t="e">
        <f t="shared" si="126"/>
        <v>#DIV/0!</v>
      </c>
      <c r="BB207" s="67"/>
      <c r="BC207" s="67"/>
      <c r="BD207" s="67" t="s">
        <v>121</v>
      </c>
      <c r="BE207" s="67"/>
      <c r="BF207" s="68" t="e">
        <f t="shared" si="127"/>
        <v>#DIV/0!</v>
      </c>
      <c r="BG207" s="68" t="e">
        <f t="shared" si="128"/>
        <v>#DIV/0!</v>
      </c>
      <c r="BH207" s="67"/>
      <c r="BI207" s="67"/>
      <c r="BJ207" s="67" t="s">
        <v>122</v>
      </c>
      <c r="BK207" s="67"/>
      <c r="BL207" s="68" t="e">
        <f t="shared" si="129"/>
        <v>#DIV/0!</v>
      </c>
      <c r="BM207" s="68" t="e">
        <f t="shared" si="130"/>
        <v>#DIV/0!</v>
      </c>
      <c r="BN207" s="67"/>
      <c r="BO207" s="67"/>
      <c r="BP207" s="67" t="s">
        <v>123</v>
      </c>
      <c r="BQ207" s="67"/>
      <c r="BR207" s="68" t="e">
        <f t="shared" si="131"/>
        <v>#DIV/0!</v>
      </c>
      <c r="BS207" s="68" t="e">
        <f t="shared" si="132"/>
        <v>#DIV/0!</v>
      </c>
      <c r="BT207" s="67"/>
      <c r="BU207" s="67"/>
      <c r="BV207" s="67" t="s">
        <v>124</v>
      </c>
      <c r="BW207" s="67"/>
      <c r="BX207" s="68" t="e">
        <f t="shared" si="133"/>
        <v>#DIV/0!</v>
      </c>
      <c r="BY207" s="68" t="e">
        <f t="shared" si="134"/>
        <v>#DIV/0!</v>
      </c>
      <c r="BZ207" s="67"/>
      <c r="CA207" s="67"/>
      <c r="CB207" s="67" t="s">
        <v>125</v>
      </c>
      <c r="CC207" s="67"/>
      <c r="CD207" s="68" t="e">
        <f t="shared" si="135"/>
        <v>#DIV/0!</v>
      </c>
      <c r="CE207" s="68" t="e">
        <f t="shared" si="136"/>
        <v>#DIV/0!</v>
      </c>
      <c r="CF207" s="67"/>
      <c r="CG207" s="67"/>
      <c r="CH207" s="67" t="s">
        <v>126</v>
      </c>
      <c r="CI207" s="67"/>
      <c r="CJ207" s="68" t="e">
        <f t="shared" si="137"/>
        <v>#DIV/0!</v>
      </c>
      <c r="CK207" s="68" t="e">
        <f t="shared" si="138"/>
        <v>#DIV/0!</v>
      </c>
      <c r="CL207" s="67"/>
      <c r="CM207" s="67"/>
      <c r="CN207" s="58">
        <f t="shared" si="139"/>
        <v>0</v>
      </c>
      <c r="CO207" s="58">
        <f t="shared" si="140"/>
        <v>0</v>
      </c>
      <c r="CP207" s="58">
        <f t="shared" si="141"/>
        <v>0</v>
      </c>
      <c r="CQ207" s="58">
        <f t="shared" si="142"/>
        <v>0</v>
      </c>
      <c r="CR207" s="58">
        <f t="shared" si="143"/>
        <v>0</v>
      </c>
      <c r="CS207" s="58">
        <f t="shared" si="144"/>
        <v>0</v>
      </c>
      <c r="CT207" s="58">
        <f t="shared" si="145"/>
        <v>0</v>
      </c>
      <c r="CU207" s="58">
        <f t="shared" si="146"/>
        <v>0</v>
      </c>
      <c r="CV207" s="58">
        <f t="shared" si="147"/>
        <v>0</v>
      </c>
      <c r="CW207" s="58">
        <f t="shared" si="148"/>
        <v>0</v>
      </c>
      <c r="CX207" s="58">
        <f t="shared" si="149"/>
        <v>0</v>
      </c>
      <c r="CY207" s="58">
        <f t="shared" si="150"/>
        <v>0</v>
      </c>
      <c r="CZ207" s="58">
        <f t="shared" si="151"/>
        <v>0</v>
      </c>
    </row>
    <row r="208" spans="1:104" ht="39" x14ac:dyDescent="0.35">
      <c r="A208" s="137" t="s">
        <v>330</v>
      </c>
      <c r="B208" s="280" t="s">
        <v>154</v>
      </c>
      <c r="C208" s="20" t="s">
        <v>875</v>
      </c>
      <c r="D208" s="22" t="s">
        <v>277</v>
      </c>
      <c r="E208" s="22" t="s">
        <v>325</v>
      </c>
      <c r="F208" s="22" t="s">
        <v>394</v>
      </c>
      <c r="G208" s="20">
        <f t="shared" si="114"/>
        <v>1</v>
      </c>
      <c r="H208" s="20"/>
      <c r="I208" s="20"/>
      <c r="J208" s="20"/>
      <c r="K208" s="20"/>
      <c r="L208" s="20"/>
      <c r="M208" s="20">
        <v>1</v>
      </c>
      <c r="N208" s="20"/>
      <c r="O208" s="20"/>
      <c r="P208" s="20"/>
      <c r="Q208" s="20"/>
      <c r="R208" s="20"/>
      <c r="S208" s="20"/>
      <c r="T208" s="67" t="s">
        <v>115</v>
      </c>
      <c r="U208" s="67"/>
      <c r="V208" s="68" t="e">
        <f t="shared" si="115"/>
        <v>#DIV/0!</v>
      </c>
      <c r="W208" s="68">
        <f t="shared" si="116"/>
        <v>0</v>
      </c>
      <c r="X208" s="67"/>
      <c r="Y208" s="67"/>
      <c r="Z208" s="67" t="s">
        <v>116</v>
      </c>
      <c r="AA208" s="67"/>
      <c r="AB208" s="68" t="e">
        <f t="shared" si="117"/>
        <v>#DIV/0!</v>
      </c>
      <c r="AC208" s="68">
        <f t="shared" si="118"/>
        <v>0</v>
      </c>
      <c r="AD208" s="67"/>
      <c r="AE208" s="67"/>
      <c r="AF208" s="67" t="s">
        <v>117</v>
      </c>
      <c r="AG208" s="67"/>
      <c r="AH208" s="68" t="e">
        <f t="shared" si="119"/>
        <v>#DIV/0!</v>
      </c>
      <c r="AI208" s="68">
        <f t="shared" si="120"/>
        <v>0</v>
      </c>
      <c r="AJ208" s="67"/>
      <c r="AK208" s="67"/>
      <c r="AL208" s="67" t="s">
        <v>118</v>
      </c>
      <c r="AM208" s="67"/>
      <c r="AN208" s="68" t="e">
        <f t="shared" si="121"/>
        <v>#DIV/0!</v>
      </c>
      <c r="AO208" s="68">
        <f t="shared" si="122"/>
        <v>0</v>
      </c>
      <c r="AP208" s="67"/>
      <c r="AQ208" s="67"/>
      <c r="AR208" s="67" t="s">
        <v>119</v>
      </c>
      <c r="AS208" s="67"/>
      <c r="AT208" s="68" t="e">
        <f t="shared" si="123"/>
        <v>#DIV/0!</v>
      </c>
      <c r="AU208" s="68">
        <f t="shared" si="124"/>
        <v>0</v>
      </c>
      <c r="AV208" s="67"/>
      <c r="AW208" s="67"/>
      <c r="AX208" s="67" t="s">
        <v>120</v>
      </c>
      <c r="AY208" s="67"/>
      <c r="AZ208" s="68">
        <f t="shared" si="125"/>
        <v>0</v>
      </c>
      <c r="BA208" s="68">
        <f t="shared" si="126"/>
        <v>0</v>
      </c>
      <c r="BB208" s="67"/>
      <c r="BC208" s="67"/>
      <c r="BD208" s="67" t="s">
        <v>121</v>
      </c>
      <c r="BE208" s="67"/>
      <c r="BF208" s="68" t="e">
        <f t="shared" si="127"/>
        <v>#DIV/0!</v>
      </c>
      <c r="BG208" s="68">
        <f t="shared" si="128"/>
        <v>0</v>
      </c>
      <c r="BH208" s="67"/>
      <c r="BI208" s="67"/>
      <c r="BJ208" s="67" t="s">
        <v>122</v>
      </c>
      <c r="BK208" s="67"/>
      <c r="BL208" s="68" t="e">
        <f t="shared" si="129"/>
        <v>#DIV/0!</v>
      </c>
      <c r="BM208" s="68">
        <f t="shared" si="130"/>
        <v>0</v>
      </c>
      <c r="BN208" s="67"/>
      <c r="BO208" s="67"/>
      <c r="BP208" s="67" t="s">
        <v>123</v>
      </c>
      <c r="BQ208" s="67"/>
      <c r="BR208" s="68" t="e">
        <f t="shared" si="131"/>
        <v>#DIV/0!</v>
      </c>
      <c r="BS208" s="68">
        <f t="shared" si="132"/>
        <v>0</v>
      </c>
      <c r="BT208" s="67"/>
      <c r="BU208" s="67"/>
      <c r="BV208" s="67" t="s">
        <v>124</v>
      </c>
      <c r="BW208" s="67"/>
      <c r="BX208" s="68" t="e">
        <f t="shared" si="133"/>
        <v>#DIV/0!</v>
      </c>
      <c r="BY208" s="68">
        <f t="shared" si="134"/>
        <v>0</v>
      </c>
      <c r="BZ208" s="67"/>
      <c r="CA208" s="67"/>
      <c r="CB208" s="67" t="s">
        <v>125</v>
      </c>
      <c r="CC208" s="67"/>
      <c r="CD208" s="68" t="e">
        <f t="shared" si="135"/>
        <v>#DIV/0!</v>
      </c>
      <c r="CE208" s="68">
        <f t="shared" si="136"/>
        <v>0</v>
      </c>
      <c r="CF208" s="67"/>
      <c r="CG208" s="67"/>
      <c r="CH208" s="67" t="s">
        <v>126</v>
      </c>
      <c r="CI208" s="67"/>
      <c r="CJ208" s="68" t="e">
        <f t="shared" si="137"/>
        <v>#DIV/0!</v>
      </c>
      <c r="CK208" s="68">
        <f t="shared" si="138"/>
        <v>0</v>
      </c>
      <c r="CL208" s="67"/>
      <c r="CM208" s="67"/>
      <c r="CN208" s="58">
        <f t="shared" si="139"/>
        <v>0</v>
      </c>
      <c r="CO208" s="58">
        <f t="shared" si="140"/>
        <v>0</v>
      </c>
      <c r="CP208" s="58">
        <f t="shared" si="141"/>
        <v>0</v>
      </c>
      <c r="CQ208" s="58">
        <f t="shared" si="142"/>
        <v>0</v>
      </c>
      <c r="CR208" s="58">
        <f t="shared" si="143"/>
        <v>0</v>
      </c>
      <c r="CS208" s="58">
        <f t="shared" si="144"/>
        <v>0</v>
      </c>
      <c r="CT208" s="58">
        <f t="shared" si="145"/>
        <v>0</v>
      </c>
      <c r="CU208" s="58">
        <f t="shared" si="146"/>
        <v>0</v>
      </c>
      <c r="CV208" s="58">
        <f t="shared" si="147"/>
        <v>0</v>
      </c>
      <c r="CW208" s="58">
        <f t="shared" si="148"/>
        <v>0</v>
      </c>
      <c r="CX208" s="58">
        <f t="shared" si="149"/>
        <v>0</v>
      </c>
      <c r="CY208" s="58">
        <f t="shared" si="150"/>
        <v>0</v>
      </c>
      <c r="CZ208" s="58">
        <f t="shared" si="151"/>
        <v>0</v>
      </c>
    </row>
    <row r="209" spans="1:104" ht="104" x14ac:dyDescent="0.35">
      <c r="A209" s="137" t="s">
        <v>330</v>
      </c>
      <c r="B209" s="281"/>
      <c r="C209" s="20" t="s">
        <v>876</v>
      </c>
      <c r="D209" s="22" t="s">
        <v>277</v>
      </c>
      <c r="E209" s="22" t="s">
        <v>283</v>
      </c>
      <c r="F209" s="22" t="s">
        <v>395</v>
      </c>
      <c r="G209" s="20">
        <f t="shared" si="114"/>
        <v>1</v>
      </c>
      <c r="H209" s="20"/>
      <c r="I209" s="20"/>
      <c r="J209" s="20"/>
      <c r="K209" s="20"/>
      <c r="L209" s="20"/>
      <c r="M209" s="20">
        <v>1</v>
      </c>
      <c r="N209" s="20"/>
      <c r="O209" s="20"/>
      <c r="P209" s="20"/>
      <c r="Q209" s="20"/>
      <c r="R209" s="20"/>
      <c r="S209" s="20"/>
      <c r="T209" s="67" t="s">
        <v>115</v>
      </c>
      <c r="U209" s="67"/>
      <c r="V209" s="68" t="e">
        <f t="shared" si="115"/>
        <v>#DIV/0!</v>
      </c>
      <c r="W209" s="68">
        <f t="shared" si="116"/>
        <v>0</v>
      </c>
      <c r="X209" s="67"/>
      <c r="Y209" s="67"/>
      <c r="Z209" s="67" t="s">
        <v>116</v>
      </c>
      <c r="AA209" s="67"/>
      <c r="AB209" s="68" t="e">
        <f t="shared" si="117"/>
        <v>#DIV/0!</v>
      </c>
      <c r="AC209" s="68">
        <f t="shared" si="118"/>
        <v>0</v>
      </c>
      <c r="AD209" s="67"/>
      <c r="AE209" s="67"/>
      <c r="AF209" s="67" t="s">
        <v>117</v>
      </c>
      <c r="AG209" s="67"/>
      <c r="AH209" s="68" t="e">
        <f t="shared" si="119"/>
        <v>#DIV/0!</v>
      </c>
      <c r="AI209" s="68">
        <f t="shared" si="120"/>
        <v>0</v>
      </c>
      <c r="AJ209" s="67"/>
      <c r="AK209" s="67"/>
      <c r="AL209" s="67" t="s">
        <v>118</v>
      </c>
      <c r="AM209" s="67"/>
      <c r="AN209" s="68" t="e">
        <f t="shared" si="121"/>
        <v>#DIV/0!</v>
      </c>
      <c r="AO209" s="68">
        <f t="shared" si="122"/>
        <v>0</v>
      </c>
      <c r="AP209" s="67"/>
      <c r="AQ209" s="67"/>
      <c r="AR209" s="67" t="s">
        <v>119</v>
      </c>
      <c r="AS209" s="67"/>
      <c r="AT209" s="68" t="e">
        <f t="shared" si="123"/>
        <v>#DIV/0!</v>
      </c>
      <c r="AU209" s="68">
        <f t="shared" si="124"/>
        <v>0</v>
      </c>
      <c r="AV209" s="67"/>
      <c r="AW209" s="67"/>
      <c r="AX209" s="67" t="s">
        <v>120</v>
      </c>
      <c r="AY209" s="67"/>
      <c r="AZ209" s="68">
        <f t="shared" si="125"/>
        <v>0</v>
      </c>
      <c r="BA209" s="68">
        <f t="shared" si="126"/>
        <v>0</v>
      </c>
      <c r="BB209" s="67"/>
      <c r="BC209" s="67"/>
      <c r="BD209" s="67" t="s">
        <v>121</v>
      </c>
      <c r="BE209" s="67"/>
      <c r="BF209" s="68" t="e">
        <f t="shared" si="127"/>
        <v>#DIV/0!</v>
      </c>
      <c r="BG209" s="68">
        <f t="shared" si="128"/>
        <v>0</v>
      </c>
      <c r="BH209" s="67"/>
      <c r="BI209" s="67"/>
      <c r="BJ209" s="67" t="s">
        <v>122</v>
      </c>
      <c r="BK209" s="67"/>
      <c r="BL209" s="68" t="e">
        <f t="shared" si="129"/>
        <v>#DIV/0!</v>
      </c>
      <c r="BM209" s="68">
        <f t="shared" si="130"/>
        <v>0</v>
      </c>
      <c r="BN209" s="67"/>
      <c r="BO209" s="67"/>
      <c r="BP209" s="67" t="s">
        <v>123</v>
      </c>
      <c r="BQ209" s="67"/>
      <c r="BR209" s="68" t="e">
        <f t="shared" si="131"/>
        <v>#DIV/0!</v>
      </c>
      <c r="BS209" s="68">
        <f t="shared" si="132"/>
        <v>0</v>
      </c>
      <c r="BT209" s="67"/>
      <c r="BU209" s="67"/>
      <c r="BV209" s="67" t="s">
        <v>124</v>
      </c>
      <c r="BW209" s="67"/>
      <c r="BX209" s="68" t="e">
        <f t="shared" si="133"/>
        <v>#DIV/0!</v>
      </c>
      <c r="BY209" s="68">
        <f t="shared" si="134"/>
        <v>0</v>
      </c>
      <c r="BZ209" s="67"/>
      <c r="CA209" s="67"/>
      <c r="CB209" s="67" t="s">
        <v>125</v>
      </c>
      <c r="CC209" s="67"/>
      <c r="CD209" s="68" t="e">
        <f t="shared" si="135"/>
        <v>#DIV/0!</v>
      </c>
      <c r="CE209" s="68">
        <f t="shared" si="136"/>
        <v>0</v>
      </c>
      <c r="CF209" s="67"/>
      <c r="CG209" s="67"/>
      <c r="CH209" s="67" t="s">
        <v>126</v>
      </c>
      <c r="CI209" s="67"/>
      <c r="CJ209" s="68" t="e">
        <f t="shared" si="137"/>
        <v>#DIV/0!</v>
      </c>
      <c r="CK209" s="68">
        <f t="shared" si="138"/>
        <v>0</v>
      </c>
      <c r="CL209" s="67"/>
      <c r="CM209" s="67"/>
      <c r="CN209" s="58">
        <f t="shared" si="139"/>
        <v>0</v>
      </c>
      <c r="CO209" s="58">
        <f t="shared" si="140"/>
        <v>0</v>
      </c>
      <c r="CP209" s="58">
        <f t="shared" si="141"/>
        <v>0</v>
      </c>
      <c r="CQ209" s="58">
        <f t="shared" si="142"/>
        <v>0</v>
      </c>
      <c r="CR209" s="58">
        <f t="shared" si="143"/>
        <v>0</v>
      </c>
      <c r="CS209" s="58">
        <f t="shared" si="144"/>
        <v>0</v>
      </c>
      <c r="CT209" s="58">
        <f t="shared" si="145"/>
        <v>0</v>
      </c>
      <c r="CU209" s="58">
        <f t="shared" si="146"/>
        <v>0</v>
      </c>
      <c r="CV209" s="58">
        <f t="shared" si="147"/>
        <v>0</v>
      </c>
      <c r="CW209" s="58">
        <f t="shared" si="148"/>
        <v>0</v>
      </c>
      <c r="CX209" s="58">
        <f t="shared" si="149"/>
        <v>0</v>
      </c>
      <c r="CY209" s="58">
        <f t="shared" si="150"/>
        <v>0</v>
      </c>
      <c r="CZ209" s="58">
        <f t="shared" si="151"/>
        <v>0</v>
      </c>
    </row>
    <row r="210" spans="1:104" ht="14" x14ac:dyDescent="0.35">
      <c r="A210" s="137" t="s">
        <v>330</v>
      </c>
      <c r="B210" s="281"/>
      <c r="C210" s="20" t="s">
        <v>877</v>
      </c>
      <c r="D210" s="22"/>
      <c r="E210" s="3"/>
      <c r="F210" s="22"/>
      <c r="G210" s="20">
        <f t="shared" si="114"/>
        <v>0</v>
      </c>
      <c r="H210" s="20"/>
      <c r="I210" s="20"/>
      <c r="J210" s="20"/>
      <c r="K210" s="20"/>
      <c r="L210" s="20"/>
      <c r="M210" s="20"/>
      <c r="N210" s="20"/>
      <c r="O210" s="20"/>
      <c r="P210" s="20"/>
      <c r="Q210" s="20"/>
      <c r="R210" s="20"/>
      <c r="S210" s="20"/>
      <c r="T210" s="67" t="s">
        <v>115</v>
      </c>
      <c r="U210" s="67"/>
      <c r="V210" s="68" t="e">
        <f t="shared" si="115"/>
        <v>#DIV/0!</v>
      </c>
      <c r="W210" s="68" t="e">
        <f t="shared" si="116"/>
        <v>#DIV/0!</v>
      </c>
      <c r="X210" s="67"/>
      <c r="Y210" s="67"/>
      <c r="Z210" s="67" t="s">
        <v>116</v>
      </c>
      <c r="AA210" s="67"/>
      <c r="AB210" s="68" t="e">
        <f t="shared" si="117"/>
        <v>#DIV/0!</v>
      </c>
      <c r="AC210" s="68" t="e">
        <f t="shared" si="118"/>
        <v>#DIV/0!</v>
      </c>
      <c r="AD210" s="67"/>
      <c r="AE210" s="67"/>
      <c r="AF210" s="67" t="s">
        <v>117</v>
      </c>
      <c r="AG210" s="67"/>
      <c r="AH210" s="68" t="e">
        <f t="shared" si="119"/>
        <v>#DIV/0!</v>
      </c>
      <c r="AI210" s="68" t="e">
        <f t="shared" si="120"/>
        <v>#DIV/0!</v>
      </c>
      <c r="AJ210" s="67"/>
      <c r="AK210" s="67"/>
      <c r="AL210" s="67" t="s">
        <v>118</v>
      </c>
      <c r="AM210" s="67"/>
      <c r="AN210" s="68" t="e">
        <f t="shared" si="121"/>
        <v>#DIV/0!</v>
      </c>
      <c r="AO210" s="68" t="e">
        <f t="shared" si="122"/>
        <v>#DIV/0!</v>
      </c>
      <c r="AP210" s="67"/>
      <c r="AQ210" s="67"/>
      <c r="AR210" s="67" t="s">
        <v>119</v>
      </c>
      <c r="AS210" s="67"/>
      <c r="AT210" s="68" t="e">
        <f t="shared" si="123"/>
        <v>#DIV/0!</v>
      </c>
      <c r="AU210" s="68" t="e">
        <f t="shared" si="124"/>
        <v>#DIV/0!</v>
      </c>
      <c r="AV210" s="67"/>
      <c r="AW210" s="67"/>
      <c r="AX210" s="67" t="s">
        <v>120</v>
      </c>
      <c r="AY210" s="67"/>
      <c r="AZ210" s="68" t="e">
        <f t="shared" si="125"/>
        <v>#DIV/0!</v>
      </c>
      <c r="BA210" s="68" t="e">
        <f t="shared" si="126"/>
        <v>#DIV/0!</v>
      </c>
      <c r="BB210" s="67"/>
      <c r="BC210" s="67"/>
      <c r="BD210" s="67" t="s">
        <v>121</v>
      </c>
      <c r="BE210" s="67"/>
      <c r="BF210" s="68" t="e">
        <f t="shared" si="127"/>
        <v>#DIV/0!</v>
      </c>
      <c r="BG210" s="68" t="e">
        <f t="shared" si="128"/>
        <v>#DIV/0!</v>
      </c>
      <c r="BH210" s="67"/>
      <c r="BI210" s="67"/>
      <c r="BJ210" s="67" t="s">
        <v>122</v>
      </c>
      <c r="BK210" s="67"/>
      <c r="BL210" s="68" t="e">
        <f t="shared" si="129"/>
        <v>#DIV/0!</v>
      </c>
      <c r="BM210" s="68" t="e">
        <f t="shared" si="130"/>
        <v>#DIV/0!</v>
      </c>
      <c r="BN210" s="67"/>
      <c r="BO210" s="67"/>
      <c r="BP210" s="67" t="s">
        <v>123</v>
      </c>
      <c r="BQ210" s="67"/>
      <c r="BR210" s="68" t="e">
        <f t="shared" si="131"/>
        <v>#DIV/0!</v>
      </c>
      <c r="BS210" s="68" t="e">
        <f t="shared" si="132"/>
        <v>#DIV/0!</v>
      </c>
      <c r="BT210" s="67"/>
      <c r="BU210" s="67"/>
      <c r="BV210" s="67" t="s">
        <v>124</v>
      </c>
      <c r="BW210" s="67"/>
      <c r="BX210" s="68" t="e">
        <f t="shared" si="133"/>
        <v>#DIV/0!</v>
      </c>
      <c r="BY210" s="68" t="e">
        <f t="shared" si="134"/>
        <v>#DIV/0!</v>
      </c>
      <c r="BZ210" s="67"/>
      <c r="CA210" s="67"/>
      <c r="CB210" s="67" t="s">
        <v>125</v>
      </c>
      <c r="CC210" s="67"/>
      <c r="CD210" s="68" t="e">
        <f t="shared" si="135"/>
        <v>#DIV/0!</v>
      </c>
      <c r="CE210" s="68" t="e">
        <f t="shared" si="136"/>
        <v>#DIV/0!</v>
      </c>
      <c r="CF210" s="67"/>
      <c r="CG210" s="67"/>
      <c r="CH210" s="67" t="s">
        <v>126</v>
      </c>
      <c r="CI210" s="67"/>
      <c r="CJ210" s="68" t="e">
        <f t="shared" si="137"/>
        <v>#DIV/0!</v>
      </c>
      <c r="CK210" s="68" t="e">
        <f t="shared" si="138"/>
        <v>#DIV/0!</v>
      </c>
      <c r="CL210" s="67"/>
      <c r="CM210" s="67"/>
      <c r="CN210" s="58">
        <f t="shared" si="139"/>
        <v>0</v>
      </c>
      <c r="CO210" s="58">
        <f t="shared" si="140"/>
        <v>0</v>
      </c>
      <c r="CP210" s="58">
        <f t="shared" si="141"/>
        <v>0</v>
      </c>
      <c r="CQ210" s="58">
        <f t="shared" si="142"/>
        <v>0</v>
      </c>
      <c r="CR210" s="58">
        <f t="shared" si="143"/>
        <v>0</v>
      </c>
      <c r="CS210" s="58">
        <f t="shared" si="144"/>
        <v>0</v>
      </c>
      <c r="CT210" s="58">
        <f t="shared" si="145"/>
        <v>0</v>
      </c>
      <c r="CU210" s="58">
        <f t="shared" si="146"/>
        <v>0</v>
      </c>
      <c r="CV210" s="58">
        <f t="shared" si="147"/>
        <v>0</v>
      </c>
      <c r="CW210" s="58">
        <f t="shared" si="148"/>
        <v>0</v>
      </c>
      <c r="CX210" s="58">
        <f t="shared" si="149"/>
        <v>0</v>
      </c>
      <c r="CY210" s="58">
        <f t="shared" si="150"/>
        <v>0</v>
      </c>
      <c r="CZ210" s="58">
        <f t="shared" si="151"/>
        <v>0</v>
      </c>
    </row>
    <row r="211" spans="1:104" ht="14" x14ac:dyDescent="0.35">
      <c r="A211" s="137" t="s">
        <v>330</v>
      </c>
      <c r="B211" s="282"/>
      <c r="C211" s="20" t="s">
        <v>878</v>
      </c>
      <c r="D211" s="22"/>
      <c r="E211" s="22"/>
      <c r="F211" s="22"/>
      <c r="G211" s="20">
        <f t="shared" si="114"/>
        <v>0</v>
      </c>
      <c r="H211" s="20"/>
      <c r="I211" s="20"/>
      <c r="J211" s="20"/>
      <c r="K211" s="20"/>
      <c r="L211" s="20"/>
      <c r="M211" s="20"/>
      <c r="N211" s="20"/>
      <c r="O211" s="20"/>
      <c r="P211" s="20"/>
      <c r="Q211" s="20"/>
      <c r="R211" s="20"/>
      <c r="S211" s="20"/>
      <c r="T211" s="67" t="s">
        <v>115</v>
      </c>
      <c r="U211" s="67"/>
      <c r="V211" s="68" t="e">
        <f t="shared" si="115"/>
        <v>#DIV/0!</v>
      </c>
      <c r="W211" s="68" t="e">
        <f t="shared" si="116"/>
        <v>#DIV/0!</v>
      </c>
      <c r="X211" s="67"/>
      <c r="Y211" s="67"/>
      <c r="Z211" s="67" t="s">
        <v>116</v>
      </c>
      <c r="AA211" s="67"/>
      <c r="AB211" s="68" t="e">
        <f t="shared" si="117"/>
        <v>#DIV/0!</v>
      </c>
      <c r="AC211" s="68" t="e">
        <f t="shared" si="118"/>
        <v>#DIV/0!</v>
      </c>
      <c r="AD211" s="67"/>
      <c r="AE211" s="67"/>
      <c r="AF211" s="67" t="s">
        <v>117</v>
      </c>
      <c r="AG211" s="67"/>
      <c r="AH211" s="68" t="e">
        <f t="shared" si="119"/>
        <v>#DIV/0!</v>
      </c>
      <c r="AI211" s="68" t="e">
        <f t="shared" si="120"/>
        <v>#DIV/0!</v>
      </c>
      <c r="AJ211" s="67"/>
      <c r="AK211" s="67"/>
      <c r="AL211" s="67" t="s">
        <v>118</v>
      </c>
      <c r="AM211" s="67"/>
      <c r="AN211" s="68" t="e">
        <f t="shared" si="121"/>
        <v>#DIV/0!</v>
      </c>
      <c r="AO211" s="68" t="e">
        <f t="shared" si="122"/>
        <v>#DIV/0!</v>
      </c>
      <c r="AP211" s="67"/>
      <c r="AQ211" s="67"/>
      <c r="AR211" s="67" t="s">
        <v>119</v>
      </c>
      <c r="AS211" s="67"/>
      <c r="AT211" s="68" t="e">
        <f t="shared" si="123"/>
        <v>#DIV/0!</v>
      </c>
      <c r="AU211" s="68" t="e">
        <f t="shared" si="124"/>
        <v>#DIV/0!</v>
      </c>
      <c r="AV211" s="67"/>
      <c r="AW211" s="67"/>
      <c r="AX211" s="67" t="s">
        <v>120</v>
      </c>
      <c r="AY211" s="67"/>
      <c r="AZ211" s="68" t="e">
        <f t="shared" si="125"/>
        <v>#DIV/0!</v>
      </c>
      <c r="BA211" s="68" t="e">
        <f t="shared" si="126"/>
        <v>#DIV/0!</v>
      </c>
      <c r="BB211" s="67"/>
      <c r="BC211" s="67"/>
      <c r="BD211" s="67" t="s">
        <v>121</v>
      </c>
      <c r="BE211" s="67"/>
      <c r="BF211" s="68" t="e">
        <f t="shared" si="127"/>
        <v>#DIV/0!</v>
      </c>
      <c r="BG211" s="68" t="e">
        <f t="shared" si="128"/>
        <v>#DIV/0!</v>
      </c>
      <c r="BH211" s="67"/>
      <c r="BI211" s="67"/>
      <c r="BJ211" s="67" t="s">
        <v>122</v>
      </c>
      <c r="BK211" s="67"/>
      <c r="BL211" s="68" t="e">
        <f t="shared" si="129"/>
        <v>#DIV/0!</v>
      </c>
      <c r="BM211" s="68" t="e">
        <f t="shared" si="130"/>
        <v>#DIV/0!</v>
      </c>
      <c r="BN211" s="67"/>
      <c r="BO211" s="67"/>
      <c r="BP211" s="67" t="s">
        <v>123</v>
      </c>
      <c r="BQ211" s="67"/>
      <c r="BR211" s="68" t="e">
        <f t="shared" si="131"/>
        <v>#DIV/0!</v>
      </c>
      <c r="BS211" s="68" t="e">
        <f t="shared" si="132"/>
        <v>#DIV/0!</v>
      </c>
      <c r="BT211" s="67"/>
      <c r="BU211" s="67"/>
      <c r="BV211" s="67" t="s">
        <v>124</v>
      </c>
      <c r="BW211" s="67"/>
      <c r="BX211" s="68" t="e">
        <f t="shared" si="133"/>
        <v>#DIV/0!</v>
      </c>
      <c r="BY211" s="68" t="e">
        <f t="shared" si="134"/>
        <v>#DIV/0!</v>
      </c>
      <c r="BZ211" s="67"/>
      <c r="CA211" s="67"/>
      <c r="CB211" s="67" t="s">
        <v>125</v>
      </c>
      <c r="CC211" s="67"/>
      <c r="CD211" s="68" t="e">
        <f t="shared" si="135"/>
        <v>#DIV/0!</v>
      </c>
      <c r="CE211" s="68" t="e">
        <f t="shared" si="136"/>
        <v>#DIV/0!</v>
      </c>
      <c r="CF211" s="67"/>
      <c r="CG211" s="67"/>
      <c r="CH211" s="67" t="s">
        <v>126</v>
      </c>
      <c r="CI211" s="67"/>
      <c r="CJ211" s="68" t="e">
        <f t="shared" si="137"/>
        <v>#DIV/0!</v>
      </c>
      <c r="CK211" s="68" t="e">
        <f t="shared" si="138"/>
        <v>#DIV/0!</v>
      </c>
      <c r="CL211" s="67"/>
      <c r="CM211" s="67"/>
      <c r="CN211" s="58">
        <f t="shared" si="139"/>
        <v>0</v>
      </c>
      <c r="CO211" s="58">
        <f t="shared" si="140"/>
        <v>0</v>
      </c>
      <c r="CP211" s="58">
        <f t="shared" si="141"/>
        <v>0</v>
      </c>
      <c r="CQ211" s="58">
        <f t="shared" si="142"/>
        <v>0</v>
      </c>
      <c r="CR211" s="58">
        <f t="shared" si="143"/>
        <v>0</v>
      </c>
      <c r="CS211" s="58">
        <f t="shared" si="144"/>
        <v>0</v>
      </c>
      <c r="CT211" s="58">
        <f t="shared" si="145"/>
        <v>0</v>
      </c>
      <c r="CU211" s="58">
        <f t="shared" si="146"/>
        <v>0</v>
      </c>
      <c r="CV211" s="58">
        <f t="shared" si="147"/>
        <v>0</v>
      </c>
      <c r="CW211" s="58">
        <f t="shared" si="148"/>
        <v>0</v>
      </c>
      <c r="CX211" s="58">
        <f t="shared" si="149"/>
        <v>0</v>
      </c>
      <c r="CY211" s="58">
        <f t="shared" si="150"/>
        <v>0</v>
      </c>
      <c r="CZ211" s="58">
        <f t="shared" si="151"/>
        <v>0</v>
      </c>
    </row>
    <row r="212" spans="1:104" ht="39" x14ac:dyDescent="0.35">
      <c r="A212" s="137" t="s">
        <v>330</v>
      </c>
      <c r="B212" s="280" t="s">
        <v>154</v>
      </c>
      <c r="C212" s="20" t="s">
        <v>879</v>
      </c>
      <c r="D212" s="22" t="s">
        <v>277</v>
      </c>
      <c r="E212" s="22" t="s">
        <v>284</v>
      </c>
      <c r="F212" s="22" t="s">
        <v>285</v>
      </c>
      <c r="G212" s="20">
        <f t="shared" si="114"/>
        <v>1</v>
      </c>
      <c r="H212" s="20"/>
      <c r="I212" s="20"/>
      <c r="J212" s="20"/>
      <c r="K212" s="20"/>
      <c r="L212" s="20"/>
      <c r="M212" s="20"/>
      <c r="N212" s="20"/>
      <c r="O212" s="20"/>
      <c r="P212" s="20"/>
      <c r="Q212" s="20"/>
      <c r="R212" s="20">
        <v>1</v>
      </c>
      <c r="S212" s="20"/>
      <c r="T212" s="67" t="s">
        <v>115</v>
      </c>
      <c r="U212" s="67"/>
      <c r="V212" s="68" t="e">
        <f t="shared" si="115"/>
        <v>#DIV/0!</v>
      </c>
      <c r="W212" s="68">
        <f t="shared" si="116"/>
        <v>0</v>
      </c>
      <c r="X212" s="67"/>
      <c r="Y212" s="67"/>
      <c r="Z212" s="67" t="s">
        <v>116</v>
      </c>
      <c r="AA212" s="67"/>
      <c r="AB212" s="68" t="e">
        <f t="shared" si="117"/>
        <v>#DIV/0!</v>
      </c>
      <c r="AC212" s="68">
        <f t="shared" si="118"/>
        <v>0</v>
      </c>
      <c r="AD212" s="67"/>
      <c r="AE212" s="67"/>
      <c r="AF212" s="67" t="s">
        <v>117</v>
      </c>
      <c r="AG212" s="67"/>
      <c r="AH212" s="68" t="e">
        <f t="shared" si="119"/>
        <v>#DIV/0!</v>
      </c>
      <c r="AI212" s="68">
        <f t="shared" si="120"/>
        <v>0</v>
      </c>
      <c r="AJ212" s="67"/>
      <c r="AK212" s="67"/>
      <c r="AL212" s="67" t="s">
        <v>118</v>
      </c>
      <c r="AM212" s="67"/>
      <c r="AN212" s="68" t="e">
        <f t="shared" si="121"/>
        <v>#DIV/0!</v>
      </c>
      <c r="AO212" s="68">
        <f t="shared" si="122"/>
        <v>0</v>
      </c>
      <c r="AP212" s="67"/>
      <c r="AQ212" s="67"/>
      <c r="AR212" s="67" t="s">
        <v>119</v>
      </c>
      <c r="AS212" s="67"/>
      <c r="AT212" s="68" t="e">
        <f t="shared" si="123"/>
        <v>#DIV/0!</v>
      </c>
      <c r="AU212" s="68">
        <f t="shared" si="124"/>
        <v>0</v>
      </c>
      <c r="AV212" s="67"/>
      <c r="AW212" s="67"/>
      <c r="AX212" s="67" t="s">
        <v>120</v>
      </c>
      <c r="AY212" s="67"/>
      <c r="AZ212" s="68" t="e">
        <f t="shared" si="125"/>
        <v>#DIV/0!</v>
      </c>
      <c r="BA212" s="68">
        <f t="shared" si="126"/>
        <v>0</v>
      </c>
      <c r="BB212" s="67"/>
      <c r="BC212" s="67"/>
      <c r="BD212" s="67" t="s">
        <v>121</v>
      </c>
      <c r="BE212" s="67"/>
      <c r="BF212" s="68" t="e">
        <f t="shared" si="127"/>
        <v>#DIV/0!</v>
      </c>
      <c r="BG212" s="68">
        <f t="shared" si="128"/>
        <v>0</v>
      </c>
      <c r="BH212" s="67"/>
      <c r="BI212" s="67"/>
      <c r="BJ212" s="67" t="s">
        <v>122</v>
      </c>
      <c r="BK212" s="67"/>
      <c r="BL212" s="68" t="e">
        <f t="shared" si="129"/>
        <v>#DIV/0!</v>
      </c>
      <c r="BM212" s="68">
        <f t="shared" si="130"/>
        <v>0</v>
      </c>
      <c r="BN212" s="67"/>
      <c r="BO212" s="67"/>
      <c r="BP212" s="67" t="s">
        <v>123</v>
      </c>
      <c r="BQ212" s="67"/>
      <c r="BR212" s="68" t="e">
        <f t="shared" si="131"/>
        <v>#DIV/0!</v>
      </c>
      <c r="BS212" s="68">
        <f t="shared" si="132"/>
        <v>0</v>
      </c>
      <c r="BT212" s="67"/>
      <c r="BU212" s="67"/>
      <c r="BV212" s="67" t="s">
        <v>124</v>
      </c>
      <c r="BW212" s="67"/>
      <c r="BX212" s="68" t="e">
        <f t="shared" si="133"/>
        <v>#DIV/0!</v>
      </c>
      <c r="BY212" s="68">
        <f t="shared" si="134"/>
        <v>0</v>
      </c>
      <c r="BZ212" s="67"/>
      <c r="CA212" s="67"/>
      <c r="CB212" s="67" t="s">
        <v>125</v>
      </c>
      <c r="CC212" s="67"/>
      <c r="CD212" s="68">
        <f t="shared" si="135"/>
        <v>0</v>
      </c>
      <c r="CE212" s="68">
        <f t="shared" si="136"/>
        <v>0</v>
      </c>
      <c r="CF212" s="67"/>
      <c r="CG212" s="67"/>
      <c r="CH212" s="67" t="s">
        <v>126</v>
      </c>
      <c r="CI212" s="67"/>
      <c r="CJ212" s="68" t="e">
        <f t="shared" si="137"/>
        <v>#DIV/0!</v>
      </c>
      <c r="CK212" s="68">
        <f t="shared" si="138"/>
        <v>0</v>
      </c>
      <c r="CL212" s="67"/>
      <c r="CM212" s="67"/>
      <c r="CN212" s="58">
        <f t="shared" si="139"/>
        <v>0</v>
      </c>
      <c r="CO212" s="58">
        <f t="shared" si="140"/>
        <v>0</v>
      </c>
      <c r="CP212" s="58">
        <f t="shared" si="141"/>
        <v>0</v>
      </c>
      <c r="CQ212" s="58">
        <f t="shared" si="142"/>
        <v>0</v>
      </c>
      <c r="CR212" s="58">
        <f t="shared" si="143"/>
        <v>0</v>
      </c>
      <c r="CS212" s="58">
        <f t="shared" si="144"/>
        <v>0</v>
      </c>
      <c r="CT212" s="58">
        <f t="shared" si="145"/>
        <v>0</v>
      </c>
      <c r="CU212" s="58">
        <f t="shared" si="146"/>
        <v>0</v>
      </c>
      <c r="CV212" s="58">
        <f t="shared" si="147"/>
        <v>0</v>
      </c>
      <c r="CW212" s="58">
        <f t="shared" si="148"/>
        <v>0</v>
      </c>
      <c r="CX212" s="58">
        <f t="shared" si="149"/>
        <v>0</v>
      </c>
      <c r="CY212" s="58">
        <f t="shared" si="150"/>
        <v>0</v>
      </c>
      <c r="CZ212" s="58">
        <f t="shared" si="151"/>
        <v>0</v>
      </c>
    </row>
    <row r="213" spans="1:104" ht="14" x14ac:dyDescent="0.35">
      <c r="A213" s="137" t="s">
        <v>330</v>
      </c>
      <c r="B213" s="281"/>
      <c r="C213" s="20" t="s">
        <v>880</v>
      </c>
      <c r="D213" s="22"/>
      <c r="E213" s="22"/>
      <c r="F213" s="22"/>
      <c r="G213" s="20">
        <f t="shared" si="114"/>
        <v>0</v>
      </c>
      <c r="H213" s="20"/>
      <c r="I213" s="20"/>
      <c r="J213" s="20"/>
      <c r="K213" s="20"/>
      <c r="L213" s="20"/>
      <c r="M213" s="20"/>
      <c r="N213" s="20"/>
      <c r="O213" s="20"/>
      <c r="P213" s="20"/>
      <c r="Q213" s="20"/>
      <c r="R213" s="20"/>
      <c r="S213" s="20"/>
      <c r="T213" s="67" t="s">
        <v>115</v>
      </c>
      <c r="U213" s="67"/>
      <c r="V213" s="68" t="e">
        <f t="shared" si="115"/>
        <v>#DIV/0!</v>
      </c>
      <c r="W213" s="68" t="e">
        <f t="shared" si="116"/>
        <v>#DIV/0!</v>
      </c>
      <c r="X213" s="67"/>
      <c r="Y213" s="67"/>
      <c r="Z213" s="67" t="s">
        <v>116</v>
      </c>
      <c r="AA213" s="67"/>
      <c r="AB213" s="68" t="e">
        <f t="shared" si="117"/>
        <v>#DIV/0!</v>
      </c>
      <c r="AC213" s="68" t="e">
        <f t="shared" si="118"/>
        <v>#DIV/0!</v>
      </c>
      <c r="AD213" s="67"/>
      <c r="AE213" s="67"/>
      <c r="AF213" s="67" t="s">
        <v>117</v>
      </c>
      <c r="AG213" s="67"/>
      <c r="AH213" s="68" t="e">
        <f t="shared" si="119"/>
        <v>#DIV/0!</v>
      </c>
      <c r="AI213" s="68" t="e">
        <f t="shared" si="120"/>
        <v>#DIV/0!</v>
      </c>
      <c r="AJ213" s="67"/>
      <c r="AK213" s="67"/>
      <c r="AL213" s="67" t="s">
        <v>118</v>
      </c>
      <c r="AM213" s="67"/>
      <c r="AN213" s="68" t="e">
        <f t="shared" si="121"/>
        <v>#DIV/0!</v>
      </c>
      <c r="AO213" s="68" t="e">
        <f t="shared" si="122"/>
        <v>#DIV/0!</v>
      </c>
      <c r="AP213" s="67"/>
      <c r="AQ213" s="67"/>
      <c r="AR213" s="67" t="s">
        <v>119</v>
      </c>
      <c r="AS213" s="67"/>
      <c r="AT213" s="68" t="e">
        <f t="shared" si="123"/>
        <v>#DIV/0!</v>
      </c>
      <c r="AU213" s="68" t="e">
        <f t="shared" si="124"/>
        <v>#DIV/0!</v>
      </c>
      <c r="AV213" s="67"/>
      <c r="AW213" s="67"/>
      <c r="AX213" s="67" t="s">
        <v>120</v>
      </c>
      <c r="AY213" s="67"/>
      <c r="AZ213" s="68" t="e">
        <f t="shared" si="125"/>
        <v>#DIV/0!</v>
      </c>
      <c r="BA213" s="68" t="e">
        <f t="shared" si="126"/>
        <v>#DIV/0!</v>
      </c>
      <c r="BB213" s="67"/>
      <c r="BC213" s="67"/>
      <c r="BD213" s="67" t="s">
        <v>121</v>
      </c>
      <c r="BE213" s="67"/>
      <c r="BF213" s="68" t="e">
        <f t="shared" si="127"/>
        <v>#DIV/0!</v>
      </c>
      <c r="BG213" s="68" t="e">
        <f t="shared" si="128"/>
        <v>#DIV/0!</v>
      </c>
      <c r="BH213" s="67"/>
      <c r="BI213" s="67"/>
      <c r="BJ213" s="67" t="s">
        <v>122</v>
      </c>
      <c r="BK213" s="67"/>
      <c r="BL213" s="68" t="e">
        <f t="shared" si="129"/>
        <v>#DIV/0!</v>
      </c>
      <c r="BM213" s="68" t="e">
        <f t="shared" si="130"/>
        <v>#DIV/0!</v>
      </c>
      <c r="BN213" s="67"/>
      <c r="BO213" s="67"/>
      <c r="BP213" s="67" t="s">
        <v>123</v>
      </c>
      <c r="BQ213" s="67"/>
      <c r="BR213" s="68" t="e">
        <f t="shared" si="131"/>
        <v>#DIV/0!</v>
      </c>
      <c r="BS213" s="68" t="e">
        <f t="shared" si="132"/>
        <v>#DIV/0!</v>
      </c>
      <c r="BT213" s="67"/>
      <c r="BU213" s="67"/>
      <c r="BV213" s="67" t="s">
        <v>124</v>
      </c>
      <c r="BW213" s="67"/>
      <c r="BX213" s="68" t="e">
        <f t="shared" si="133"/>
        <v>#DIV/0!</v>
      </c>
      <c r="BY213" s="68" t="e">
        <f t="shared" si="134"/>
        <v>#DIV/0!</v>
      </c>
      <c r="BZ213" s="67"/>
      <c r="CA213" s="67"/>
      <c r="CB213" s="67" t="s">
        <v>125</v>
      </c>
      <c r="CC213" s="67"/>
      <c r="CD213" s="68" t="e">
        <f t="shared" si="135"/>
        <v>#DIV/0!</v>
      </c>
      <c r="CE213" s="68" t="e">
        <f t="shared" si="136"/>
        <v>#DIV/0!</v>
      </c>
      <c r="CF213" s="67"/>
      <c r="CG213" s="67"/>
      <c r="CH213" s="67" t="s">
        <v>126</v>
      </c>
      <c r="CI213" s="67"/>
      <c r="CJ213" s="68" t="e">
        <f t="shared" si="137"/>
        <v>#DIV/0!</v>
      </c>
      <c r="CK213" s="68" t="e">
        <f t="shared" si="138"/>
        <v>#DIV/0!</v>
      </c>
      <c r="CL213" s="67"/>
      <c r="CM213" s="67"/>
      <c r="CN213" s="58">
        <f t="shared" si="139"/>
        <v>0</v>
      </c>
      <c r="CO213" s="58">
        <f t="shared" si="140"/>
        <v>0</v>
      </c>
      <c r="CP213" s="58">
        <f t="shared" si="141"/>
        <v>0</v>
      </c>
      <c r="CQ213" s="58">
        <f t="shared" si="142"/>
        <v>0</v>
      </c>
      <c r="CR213" s="58">
        <f t="shared" si="143"/>
        <v>0</v>
      </c>
      <c r="CS213" s="58">
        <f t="shared" si="144"/>
        <v>0</v>
      </c>
      <c r="CT213" s="58">
        <f t="shared" si="145"/>
        <v>0</v>
      </c>
      <c r="CU213" s="58">
        <f t="shared" si="146"/>
        <v>0</v>
      </c>
      <c r="CV213" s="58">
        <f t="shared" si="147"/>
        <v>0</v>
      </c>
      <c r="CW213" s="58">
        <f t="shared" si="148"/>
        <v>0</v>
      </c>
      <c r="CX213" s="58">
        <f t="shared" si="149"/>
        <v>0</v>
      </c>
      <c r="CY213" s="58">
        <f t="shared" si="150"/>
        <v>0</v>
      </c>
      <c r="CZ213" s="58">
        <f t="shared" si="151"/>
        <v>0</v>
      </c>
    </row>
    <row r="214" spans="1:104" ht="14" x14ac:dyDescent="0.35">
      <c r="A214" s="137" t="s">
        <v>330</v>
      </c>
      <c r="B214" s="281"/>
      <c r="C214" s="20" t="s">
        <v>881</v>
      </c>
      <c r="D214" s="22"/>
      <c r="E214" s="22"/>
      <c r="F214" s="22"/>
      <c r="G214" s="20">
        <f t="shared" si="114"/>
        <v>0</v>
      </c>
      <c r="H214" s="20"/>
      <c r="I214" s="20"/>
      <c r="J214" s="20"/>
      <c r="K214" s="20"/>
      <c r="L214" s="20"/>
      <c r="M214" s="20"/>
      <c r="N214" s="20"/>
      <c r="O214" s="20"/>
      <c r="P214" s="20"/>
      <c r="Q214" s="20"/>
      <c r="R214" s="20"/>
      <c r="S214" s="20"/>
      <c r="T214" s="67" t="s">
        <v>115</v>
      </c>
      <c r="U214" s="67"/>
      <c r="V214" s="68" t="e">
        <f t="shared" si="115"/>
        <v>#DIV/0!</v>
      </c>
      <c r="W214" s="68" t="e">
        <f t="shared" si="116"/>
        <v>#DIV/0!</v>
      </c>
      <c r="X214" s="67"/>
      <c r="Y214" s="67"/>
      <c r="Z214" s="67" t="s">
        <v>116</v>
      </c>
      <c r="AA214" s="67"/>
      <c r="AB214" s="68" t="e">
        <f t="shared" si="117"/>
        <v>#DIV/0!</v>
      </c>
      <c r="AC214" s="68" t="e">
        <f t="shared" si="118"/>
        <v>#DIV/0!</v>
      </c>
      <c r="AD214" s="67"/>
      <c r="AE214" s="67"/>
      <c r="AF214" s="67" t="s">
        <v>117</v>
      </c>
      <c r="AG214" s="67"/>
      <c r="AH214" s="68" t="e">
        <f t="shared" si="119"/>
        <v>#DIV/0!</v>
      </c>
      <c r="AI214" s="68" t="e">
        <f t="shared" si="120"/>
        <v>#DIV/0!</v>
      </c>
      <c r="AJ214" s="67"/>
      <c r="AK214" s="67"/>
      <c r="AL214" s="67" t="s">
        <v>118</v>
      </c>
      <c r="AM214" s="67"/>
      <c r="AN214" s="68" t="e">
        <f t="shared" si="121"/>
        <v>#DIV/0!</v>
      </c>
      <c r="AO214" s="68" t="e">
        <f t="shared" si="122"/>
        <v>#DIV/0!</v>
      </c>
      <c r="AP214" s="67"/>
      <c r="AQ214" s="67"/>
      <c r="AR214" s="67" t="s">
        <v>119</v>
      </c>
      <c r="AS214" s="67"/>
      <c r="AT214" s="68" t="e">
        <f t="shared" si="123"/>
        <v>#DIV/0!</v>
      </c>
      <c r="AU214" s="68" t="e">
        <f t="shared" si="124"/>
        <v>#DIV/0!</v>
      </c>
      <c r="AV214" s="67"/>
      <c r="AW214" s="67"/>
      <c r="AX214" s="67" t="s">
        <v>120</v>
      </c>
      <c r="AY214" s="67"/>
      <c r="AZ214" s="68" t="e">
        <f t="shared" si="125"/>
        <v>#DIV/0!</v>
      </c>
      <c r="BA214" s="68" t="e">
        <f t="shared" si="126"/>
        <v>#DIV/0!</v>
      </c>
      <c r="BB214" s="67"/>
      <c r="BC214" s="67"/>
      <c r="BD214" s="67" t="s">
        <v>121</v>
      </c>
      <c r="BE214" s="67"/>
      <c r="BF214" s="68" t="e">
        <f t="shared" si="127"/>
        <v>#DIV/0!</v>
      </c>
      <c r="BG214" s="68" t="e">
        <f t="shared" si="128"/>
        <v>#DIV/0!</v>
      </c>
      <c r="BH214" s="67"/>
      <c r="BI214" s="67"/>
      <c r="BJ214" s="67" t="s">
        <v>122</v>
      </c>
      <c r="BK214" s="67"/>
      <c r="BL214" s="68" t="e">
        <f t="shared" si="129"/>
        <v>#DIV/0!</v>
      </c>
      <c r="BM214" s="68" t="e">
        <f t="shared" si="130"/>
        <v>#DIV/0!</v>
      </c>
      <c r="BN214" s="67"/>
      <c r="BO214" s="67"/>
      <c r="BP214" s="67" t="s">
        <v>123</v>
      </c>
      <c r="BQ214" s="67"/>
      <c r="BR214" s="68" t="e">
        <f t="shared" si="131"/>
        <v>#DIV/0!</v>
      </c>
      <c r="BS214" s="68" t="e">
        <f t="shared" si="132"/>
        <v>#DIV/0!</v>
      </c>
      <c r="BT214" s="67"/>
      <c r="BU214" s="67"/>
      <c r="BV214" s="67" t="s">
        <v>124</v>
      </c>
      <c r="BW214" s="67"/>
      <c r="BX214" s="68" t="e">
        <f t="shared" si="133"/>
        <v>#DIV/0!</v>
      </c>
      <c r="BY214" s="68" t="e">
        <f t="shared" si="134"/>
        <v>#DIV/0!</v>
      </c>
      <c r="BZ214" s="67"/>
      <c r="CA214" s="67"/>
      <c r="CB214" s="67" t="s">
        <v>125</v>
      </c>
      <c r="CC214" s="67"/>
      <c r="CD214" s="68" t="e">
        <f t="shared" si="135"/>
        <v>#DIV/0!</v>
      </c>
      <c r="CE214" s="68" t="e">
        <f t="shared" si="136"/>
        <v>#DIV/0!</v>
      </c>
      <c r="CF214" s="67"/>
      <c r="CG214" s="67"/>
      <c r="CH214" s="67" t="s">
        <v>126</v>
      </c>
      <c r="CI214" s="67"/>
      <c r="CJ214" s="68" t="e">
        <f t="shared" si="137"/>
        <v>#DIV/0!</v>
      </c>
      <c r="CK214" s="68" t="e">
        <f t="shared" si="138"/>
        <v>#DIV/0!</v>
      </c>
      <c r="CL214" s="67"/>
      <c r="CM214" s="67"/>
      <c r="CN214" s="58">
        <f t="shared" si="139"/>
        <v>0</v>
      </c>
      <c r="CO214" s="58">
        <f t="shared" si="140"/>
        <v>0</v>
      </c>
      <c r="CP214" s="58">
        <f t="shared" si="141"/>
        <v>0</v>
      </c>
      <c r="CQ214" s="58">
        <f t="shared" si="142"/>
        <v>0</v>
      </c>
      <c r="CR214" s="58">
        <f t="shared" si="143"/>
        <v>0</v>
      </c>
      <c r="CS214" s="58">
        <f t="shared" si="144"/>
        <v>0</v>
      </c>
      <c r="CT214" s="58">
        <f t="shared" si="145"/>
        <v>0</v>
      </c>
      <c r="CU214" s="58">
        <f t="shared" si="146"/>
        <v>0</v>
      </c>
      <c r="CV214" s="58">
        <f t="shared" si="147"/>
        <v>0</v>
      </c>
      <c r="CW214" s="58">
        <f t="shared" si="148"/>
        <v>0</v>
      </c>
      <c r="CX214" s="58">
        <f t="shared" si="149"/>
        <v>0</v>
      </c>
      <c r="CY214" s="58">
        <f t="shared" si="150"/>
        <v>0</v>
      </c>
      <c r="CZ214" s="58">
        <f t="shared" si="151"/>
        <v>0</v>
      </c>
    </row>
    <row r="215" spans="1:104" ht="14" x14ac:dyDescent="0.35">
      <c r="A215" s="137" t="s">
        <v>330</v>
      </c>
      <c r="B215" s="282"/>
      <c r="C215" s="20" t="s">
        <v>882</v>
      </c>
      <c r="D215" s="22"/>
      <c r="E215" s="22"/>
      <c r="F215" s="22"/>
      <c r="G215" s="20">
        <f t="shared" si="114"/>
        <v>0</v>
      </c>
      <c r="H215" s="20"/>
      <c r="I215" s="20"/>
      <c r="J215" s="20"/>
      <c r="K215" s="20"/>
      <c r="L215" s="20"/>
      <c r="M215" s="20"/>
      <c r="N215" s="20"/>
      <c r="O215" s="20"/>
      <c r="P215" s="20"/>
      <c r="Q215" s="20"/>
      <c r="R215" s="20"/>
      <c r="S215" s="20"/>
      <c r="T215" s="67" t="s">
        <v>115</v>
      </c>
      <c r="U215" s="67"/>
      <c r="V215" s="68" t="e">
        <f t="shared" si="115"/>
        <v>#DIV/0!</v>
      </c>
      <c r="W215" s="68" t="e">
        <f t="shared" si="116"/>
        <v>#DIV/0!</v>
      </c>
      <c r="X215" s="67"/>
      <c r="Y215" s="67"/>
      <c r="Z215" s="67" t="s">
        <v>116</v>
      </c>
      <c r="AA215" s="67"/>
      <c r="AB215" s="68" t="e">
        <f t="shared" si="117"/>
        <v>#DIV/0!</v>
      </c>
      <c r="AC215" s="68" t="e">
        <f t="shared" si="118"/>
        <v>#DIV/0!</v>
      </c>
      <c r="AD215" s="67"/>
      <c r="AE215" s="67"/>
      <c r="AF215" s="67" t="s">
        <v>117</v>
      </c>
      <c r="AG215" s="67"/>
      <c r="AH215" s="68" t="e">
        <f t="shared" si="119"/>
        <v>#DIV/0!</v>
      </c>
      <c r="AI215" s="68" t="e">
        <f t="shared" si="120"/>
        <v>#DIV/0!</v>
      </c>
      <c r="AJ215" s="67"/>
      <c r="AK215" s="67"/>
      <c r="AL215" s="67" t="s">
        <v>118</v>
      </c>
      <c r="AM215" s="67"/>
      <c r="AN215" s="68" t="e">
        <f t="shared" si="121"/>
        <v>#DIV/0!</v>
      </c>
      <c r="AO215" s="68" t="e">
        <f t="shared" si="122"/>
        <v>#DIV/0!</v>
      </c>
      <c r="AP215" s="67"/>
      <c r="AQ215" s="67"/>
      <c r="AR215" s="67" t="s">
        <v>119</v>
      </c>
      <c r="AS215" s="67"/>
      <c r="AT215" s="68" t="e">
        <f t="shared" si="123"/>
        <v>#DIV/0!</v>
      </c>
      <c r="AU215" s="68" t="e">
        <f t="shared" si="124"/>
        <v>#DIV/0!</v>
      </c>
      <c r="AV215" s="67"/>
      <c r="AW215" s="67"/>
      <c r="AX215" s="67" t="s">
        <v>120</v>
      </c>
      <c r="AY215" s="67"/>
      <c r="AZ215" s="68" t="e">
        <f t="shared" si="125"/>
        <v>#DIV/0!</v>
      </c>
      <c r="BA215" s="68" t="e">
        <f t="shared" si="126"/>
        <v>#DIV/0!</v>
      </c>
      <c r="BB215" s="67"/>
      <c r="BC215" s="67"/>
      <c r="BD215" s="67" t="s">
        <v>121</v>
      </c>
      <c r="BE215" s="67"/>
      <c r="BF215" s="68" t="e">
        <f t="shared" si="127"/>
        <v>#DIV/0!</v>
      </c>
      <c r="BG215" s="68" t="e">
        <f t="shared" si="128"/>
        <v>#DIV/0!</v>
      </c>
      <c r="BH215" s="67"/>
      <c r="BI215" s="67"/>
      <c r="BJ215" s="67" t="s">
        <v>122</v>
      </c>
      <c r="BK215" s="67"/>
      <c r="BL215" s="68" t="e">
        <f t="shared" si="129"/>
        <v>#DIV/0!</v>
      </c>
      <c r="BM215" s="68" t="e">
        <f t="shared" si="130"/>
        <v>#DIV/0!</v>
      </c>
      <c r="BN215" s="67"/>
      <c r="BO215" s="67"/>
      <c r="BP215" s="67" t="s">
        <v>123</v>
      </c>
      <c r="BQ215" s="67"/>
      <c r="BR215" s="68" t="e">
        <f t="shared" si="131"/>
        <v>#DIV/0!</v>
      </c>
      <c r="BS215" s="68" t="e">
        <f t="shared" si="132"/>
        <v>#DIV/0!</v>
      </c>
      <c r="BT215" s="67"/>
      <c r="BU215" s="67"/>
      <c r="BV215" s="67" t="s">
        <v>124</v>
      </c>
      <c r="BW215" s="67"/>
      <c r="BX215" s="68" t="e">
        <f t="shared" si="133"/>
        <v>#DIV/0!</v>
      </c>
      <c r="BY215" s="68" t="e">
        <f t="shared" si="134"/>
        <v>#DIV/0!</v>
      </c>
      <c r="BZ215" s="67"/>
      <c r="CA215" s="67"/>
      <c r="CB215" s="67" t="s">
        <v>125</v>
      </c>
      <c r="CC215" s="67"/>
      <c r="CD215" s="68" t="e">
        <f t="shared" si="135"/>
        <v>#DIV/0!</v>
      </c>
      <c r="CE215" s="68" t="e">
        <f t="shared" si="136"/>
        <v>#DIV/0!</v>
      </c>
      <c r="CF215" s="67"/>
      <c r="CG215" s="67"/>
      <c r="CH215" s="67" t="s">
        <v>126</v>
      </c>
      <c r="CI215" s="67"/>
      <c r="CJ215" s="68" t="e">
        <f t="shared" si="137"/>
        <v>#DIV/0!</v>
      </c>
      <c r="CK215" s="68" t="e">
        <f t="shared" si="138"/>
        <v>#DIV/0!</v>
      </c>
      <c r="CL215" s="67"/>
      <c r="CM215" s="67"/>
      <c r="CN215" s="58">
        <f t="shared" si="139"/>
        <v>0</v>
      </c>
      <c r="CO215" s="58">
        <f t="shared" si="140"/>
        <v>0</v>
      </c>
      <c r="CP215" s="58">
        <f t="shared" si="141"/>
        <v>0</v>
      </c>
      <c r="CQ215" s="58">
        <f t="shared" si="142"/>
        <v>0</v>
      </c>
      <c r="CR215" s="58">
        <f t="shared" si="143"/>
        <v>0</v>
      </c>
      <c r="CS215" s="58">
        <f t="shared" si="144"/>
        <v>0</v>
      </c>
      <c r="CT215" s="58">
        <f t="shared" si="145"/>
        <v>0</v>
      </c>
      <c r="CU215" s="58">
        <f t="shared" si="146"/>
        <v>0</v>
      </c>
      <c r="CV215" s="58">
        <f t="shared" si="147"/>
        <v>0</v>
      </c>
      <c r="CW215" s="58">
        <f t="shared" si="148"/>
        <v>0</v>
      </c>
      <c r="CX215" s="58">
        <f t="shared" si="149"/>
        <v>0</v>
      </c>
      <c r="CY215" s="58">
        <f t="shared" si="150"/>
        <v>0</v>
      </c>
      <c r="CZ215" s="58">
        <f t="shared" si="151"/>
        <v>0</v>
      </c>
    </row>
    <row r="216" spans="1:104" ht="26" x14ac:dyDescent="0.35">
      <c r="A216" s="137" t="s">
        <v>330</v>
      </c>
      <c r="B216" s="280" t="s">
        <v>154</v>
      </c>
      <c r="C216" s="20" t="s">
        <v>883</v>
      </c>
      <c r="D216" s="22" t="s">
        <v>277</v>
      </c>
      <c r="E216" s="22" t="s">
        <v>286</v>
      </c>
      <c r="F216" s="22" t="s">
        <v>287</v>
      </c>
      <c r="G216" s="20">
        <f t="shared" si="114"/>
        <v>4</v>
      </c>
      <c r="H216" s="20"/>
      <c r="I216" s="20"/>
      <c r="J216" s="20">
        <v>1</v>
      </c>
      <c r="K216" s="20"/>
      <c r="L216" s="20"/>
      <c r="M216" s="20">
        <v>1</v>
      </c>
      <c r="N216" s="20"/>
      <c r="O216" s="20"/>
      <c r="P216" s="20">
        <v>1</v>
      </c>
      <c r="Q216" s="20"/>
      <c r="R216" s="20"/>
      <c r="S216" s="20">
        <v>1</v>
      </c>
      <c r="T216" s="67" t="s">
        <v>115</v>
      </c>
      <c r="U216" s="67"/>
      <c r="V216" s="68" t="e">
        <f t="shared" si="115"/>
        <v>#DIV/0!</v>
      </c>
      <c r="W216" s="68">
        <f t="shared" si="116"/>
        <v>0</v>
      </c>
      <c r="X216" s="67"/>
      <c r="Y216" s="67"/>
      <c r="Z216" s="67" t="s">
        <v>116</v>
      </c>
      <c r="AA216" s="67"/>
      <c r="AB216" s="68" t="e">
        <f t="shared" si="117"/>
        <v>#DIV/0!</v>
      </c>
      <c r="AC216" s="68">
        <f t="shared" si="118"/>
        <v>0</v>
      </c>
      <c r="AD216" s="67"/>
      <c r="AE216" s="67"/>
      <c r="AF216" s="67" t="s">
        <v>117</v>
      </c>
      <c r="AG216" s="67"/>
      <c r="AH216" s="68">
        <f t="shared" si="119"/>
        <v>0</v>
      </c>
      <c r="AI216" s="68">
        <f t="shared" si="120"/>
        <v>0</v>
      </c>
      <c r="AJ216" s="67"/>
      <c r="AK216" s="67"/>
      <c r="AL216" s="67" t="s">
        <v>118</v>
      </c>
      <c r="AM216" s="67"/>
      <c r="AN216" s="68" t="e">
        <f t="shared" si="121"/>
        <v>#DIV/0!</v>
      </c>
      <c r="AO216" s="68">
        <f t="shared" si="122"/>
        <v>0</v>
      </c>
      <c r="AP216" s="67"/>
      <c r="AQ216" s="67"/>
      <c r="AR216" s="67" t="s">
        <v>119</v>
      </c>
      <c r="AS216" s="67"/>
      <c r="AT216" s="68" t="e">
        <f t="shared" si="123"/>
        <v>#DIV/0!</v>
      </c>
      <c r="AU216" s="68">
        <f t="shared" si="124"/>
        <v>0</v>
      </c>
      <c r="AV216" s="67"/>
      <c r="AW216" s="67"/>
      <c r="AX216" s="67" t="s">
        <v>120</v>
      </c>
      <c r="AY216" s="67"/>
      <c r="AZ216" s="68">
        <f t="shared" si="125"/>
        <v>0</v>
      </c>
      <c r="BA216" s="68">
        <f t="shared" si="126"/>
        <v>0</v>
      </c>
      <c r="BB216" s="67"/>
      <c r="BC216" s="67"/>
      <c r="BD216" s="67" t="s">
        <v>121</v>
      </c>
      <c r="BE216" s="67"/>
      <c r="BF216" s="68" t="e">
        <f t="shared" si="127"/>
        <v>#DIV/0!</v>
      </c>
      <c r="BG216" s="68">
        <f t="shared" si="128"/>
        <v>0</v>
      </c>
      <c r="BH216" s="67"/>
      <c r="BI216" s="67"/>
      <c r="BJ216" s="67" t="s">
        <v>122</v>
      </c>
      <c r="BK216" s="67"/>
      <c r="BL216" s="68" t="e">
        <f t="shared" si="129"/>
        <v>#DIV/0!</v>
      </c>
      <c r="BM216" s="68">
        <f t="shared" si="130"/>
        <v>0</v>
      </c>
      <c r="BN216" s="67"/>
      <c r="BO216" s="67"/>
      <c r="BP216" s="67" t="s">
        <v>123</v>
      </c>
      <c r="BQ216" s="67"/>
      <c r="BR216" s="68">
        <f t="shared" si="131"/>
        <v>0</v>
      </c>
      <c r="BS216" s="68">
        <f t="shared" si="132"/>
        <v>0</v>
      </c>
      <c r="BT216" s="67"/>
      <c r="BU216" s="67"/>
      <c r="BV216" s="67" t="s">
        <v>124</v>
      </c>
      <c r="BW216" s="67"/>
      <c r="BX216" s="68" t="e">
        <f t="shared" si="133"/>
        <v>#DIV/0!</v>
      </c>
      <c r="BY216" s="68">
        <f t="shared" si="134"/>
        <v>0</v>
      </c>
      <c r="BZ216" s="67"/>
      <c r="CA216" s="67"/>
      <c r="CB216" s="67" t="s">
        <v>125</v>
      </c>
      <c r="CC216" s="67"/>
      <c r="CD216" s="68" t="e">
        <f t="shared" si="135"/>
        <v>#DIV/0!</v>
      </c>
      <c r="CE216" s="68">
        <f t="shared" si="136"/>
        <v>0</v>
      </c>
      <c r="CF216" s="67"/>
      <c r="CG216" s="67"/>
      <c r="CH216" s="67" t="s">
        <v>126</v>
      </c>
      <c r="CI216" s="67"/>
      <c r="CJ216" s="68">
        <f t="shared" si="137"/>
        <v>0</v>
      </c>
      <c r="CK216" s="68">
        <f t="shared" si="138"/>
        <v>0</v>
      </c>
      <c r="CL216" s="67"/>
      <c r="CM216" s="67"/>
      <c r="CN216" s="58">
        <f t="shared" si="139"/>
        <v>0</v>
      </c>
      <c r="CO216" s="58">
        <f t="shared" si="140"/>
        <v>0</v>
      </c>
      <c r="CP216" s="58">
        <f t="shared" si="141"/>
        <v>0</v>
      </c>
      <c r="CQ216" s="58">
        <f t="shared" si="142"/>
        <v>0</v>
      </c>
      <c r="CR216" s="58">
        <f t="shared" si="143"/>
        <v>0</v>
      </c>
      <c r="CS216" s="58">
        <f t="shared" si="144"/>
        <v>0</v>
      </c>
      <c r="CT216" s="58">
        <f t="shared" si="145"/>
        <v>0</v>
      </c>
      <c r="CU216" s="58">
        <f t="shared" si="146"/>
        <v>0</v>
      </c>
      <c r="CV216" s="58">
        <f t="shared" si="147"/>
        <v>0</v>
      </c>
      <c r="CW216" s="58">
        <f t="shared" si="148"/>
        <v>0</v>
      </c>
      <c r="CX216" s="58">
        <f t="shared" si="149"/>
        <v>0</v>
      </c>
      <c r="CY216" s="58">
        <f t="shared" si="150"/>
        <v>0</v>
      </c>
      <c r="CZ216" s="58">
        <f t="shared" si="151"/>
        <v>0</v>
      </c>
    </row>
    <row r="217" spans="1:104" ht="14" x14ac:dyDescent="0.35">
      <c r="A217" s="137" t="s">
        <v>330</v>
      </c>
      <c r="B217" s="281"/>
      <c r="C217" s="20" t="s">
        <v>884</v>
      </c>
      <c r="D217" s="22"/>
      <c r="E217" s="22"/>
      <c r="F217" s="22"/>
      <c r="G217" s="20">
        <f t="shared" si="114"/>
        <v>0</v>
      </c>
      <c r="H217" s="20"/>
      <c r="I217" s="20"/>
      <c r="J217" s="20"/>
      <c r="K217" s="20"/>
      <c r="L217" s="20"/>
      <c r="M217" s="20"/>
      <c r="N217" s="20"/>
      <c r="O217" s="20"/>
      <c r="P217" s="20"/>
      <c r="Q217" s="20"/>
      <c r="R217" s="20"/>
      <c r="S217" s="20"/>
      <c r="T217" s="67" t="s">
        <v>115</v>
      </c>
      <c r="U217" s="67"/>
      <c r="V217" s="68" t="e">
        <f t="shared" si="115"/>
        <v>#DIV/0!</v>
      </c>
      <c r="W217" s="68" t="e">
        <f t="shared" si="116"/>
        <v>#DIV/0!</v>
      </c>
      <c r="X217" s="67"/>
      <c r="Y217" s="67"/>
      <c r="Z217" s="67" t="s">
        <v>116</v>
      </c>
      <c r="AA217" s="67"/>
      <c r="AB217" s="68" t="e">
        <f t="shared" si="117"/>
        <v>#DIV/0!</v>
      </c>
      <c r="AC217" s="68" t="e">
        <f t="shared" si="118"/>
        <v>#DIV/0!</v>
      </c>
      <c r="AD217" s="67"/>
      <c r="AE217" s="67"/>
      <c r="AF217" s="67" t="s">
        <v>117</v>
      </c>
      <c r="AG217" s="67"/>
      <c r="AH217" s="68" t="e">
        <f t="shared" si="119"/>
        <v>#DIV/0!</v>
      </c>
      <c r="AI217" s="68" t="e">
        <f t="shared" si="120"/>
        <v>#DIV/0!</v>
      </c>
      <c r="AJ217" s="67"/>
      <c r="AK217" s="67"/>
      <c r="AL217" s="67" t="s">
        <v>118</v>
      </c>
      <c r="AM217" s="67"/>
      <c r="AN217" s="68" t="e">
        <f t="shared" si="121"/>
        <v>#DIV/0!</v>
      </c>
      <c r="AO217" s="68" t="e">
        <f t="shared" si="122"/>
        <v>#DIV/0!</v>
      </c>
      <c r="AP217" s="67"/>
      <c r="AQ217" s="67"/>
      <c r="AR217" s="67" t="s">
        <v>119</v>
      </c>
      <c r="AS217" s="67"/>
      <c r="AT217" s="68" t="e">
        <f t="shared" si="123"/>
        <v>#DIV/0!</v>
      </c>
      <c r="AU217" s="68" t="e">
        <f t="shared" si="124"/>
        <v>#DIV/0!</v>
      </c>
      <c r="AV217" s="67"/>
      <c r="AW217" s="67"/>
      <c r="AX217" s="67" t="s">
        <v>120</v>
      </c>
      <c r="AY217" s="67"/>
      <c r="AZ217" s="68" t="e">
        <f t="shared" si="125"/>
        <v>#DIV/0!</v>
      </c>
      <c r="BA217" s="68" t="e">
        <f t="shared" si="126"/>
        <v>#DIV/0!</v>
      </c>
      <c r="BB217" s="67"/>
      <c r="BC217" s="67"/>
      <c r="BD217" s="67" t="s">
        <v>121</v>
      </c>
      <c r="BE217" s="67"/>
      <c r="BF217" s="68" t="e">
        <f t="shared" si="127"/>
        <v>#DIV/0!</v>
      </c>
      <c r="BG217" s="68" t="e">
        <f t="shared" si="128"/>
        <v>#DIV/0!</v>
      </c>
      <c r="BH217" s="67"/>
      <c r="BI217" s="67"/>
      <c r="BJ217" s="67" t="s">
        <v>122</v>
      </c>
      <c r="BK217" s="67"/>
      <c r="BL217" s="68" t="e">
        <f t="shared" si="129"/>
        <v>#DIV/0!</v>
      </c>
      <c r="BM217" s="68" t="e">
        <f t="shared" si="130"/>
        <v>#DIV/0!</v>
      </c>
      <c r="BN217" s="67"/>
      <c r="BO217" s="67"/>
      <c r="BP217" s="67" t="s">
        <v>123</v>
      </c>
      <c r="BQ217" s="67"/>
      <c r="BR217" s="68" t="e">
        <f t="shared" si="131"/>
        <v>#DIV/0!</v>
      </c>
      <c r="BS217" s="68" t="e">
        <f t="shared" si="132"/>
        <v>#DIV/0!</v>
      </c>
      <c r="BT217" s="67"/>
      <c r="BU217" s="67"/>
      <c r="BV217" s="67" t="s">
        <v>124</v>
      </c>
      <c r="BW217" s="67"/>
      <c r="BX217" s="68" t="e">
        <f t="shared" si="133"/>
        <v>#DIV/0!</v>
      </c>
      <c r="BY217" s="68" t="e">
        <f t="shared" si="134"/>
        <v>#DIV/0!</v>
      </c>
      <c r="BZ217" s="67"/>
      <c r="CA217" s="67"/>
      <c r="CB217" s="67" t="s">
        <v>125</v>
      </c>
      <c r="CC217" s="67"/>
      <c r="CD217" s="68" t="e">
        <f t="shared" si="135"/>
        <v>#DIV/0!</v>
      </c>
      <c r="CE217" s="68" t="e">
        <f t="shared" si="136"/>
        <v>#DIV/0!</v>
      </c>
      <c r="CF217" s="67"/>
      <c r="CG217" s="67"/>
      <c r="CH217" s="67" t="s">
        <v>126</v>
      </c>
      <c r="CI217" s="67"/>
      <c r="CJ217" s="68" t="e">
        <f t="shared" si="137"/>
        <v>#DIV/0!</v>
      </c>
      <c r="CK217" s="68" t="e">
        <f t="shared" si="138"/>
        <v>#DIV/0!</v>
      </c>
      <c r="CL217" s="67"/>
      <c r="CM217" s="67"/>
      <c r="CN217" s="58">
        <f t="shared" si="139"/>
        <v>0</v>
      </c>
      <c r="CO217" s="58">
        <f t="shared" si="140"/>
        <v>0</v>
      </c>
      <c r="CP217" s="58">
        <f t="shared" si="141"/>
        <v>0</v>
      </c>
      <c r="CQ217" s="58">
        <f t="shared" si="142"/>
        <v>0</v>
      </c>
      <c r="CR217" s="58">
        <f t="shared" si="143"/>
        <v>0</v>
      </c>
      <c r="CS217" s="58">
        <f t="shared" si="144"/>
        <v>0</v>
      </c>
      <c r="CT217" s="58">
        <f t="shared" si="145"/>
        <v>0</v>
      </c>
      <c r="CU217" s="58">
        <f t="shared" si="146"/>
        <v>0</v>
      </c>
      <c r="CV217" s="58">
        <f t="shared" si="147"/>
        <v>0</v>
      </c>
      <c r="CW217" s="58">
        <f t="shared" si="148"/>
        <v>0</v>
      </c>
      <c r="CX217" s="58">
        <f t="shared" si="149"/>
        <v>0</v>
      </c>
      <c r="CY217" s="58">
        <f t="shared" si="150"/>
        <v>0</v>
      </c>
      <c r="CZ217" s="58">
        <f t="shared" si="151"/>
        <v>0</v>
      </c>
    </row>
    <row r="218" spans="1:104" ht="14" x14ac:dyDescent="0.35">
      <c r="A218" s="137" t="s">
        <v>330</v>
      </c>
      <c r="B218" s="281"/>
      <c r="C218" s="20" t="s">
        <v>885</v>
      </c>
      <c r="D218" s="22"/>
      <c r="E218" s="22"/>
      <c r="F218" s="22"/>
      <c r="G218" s="20">
        <f t="shared" si="114"/>
        <v>0</v>
      </c>
      <c r="H218" s="20"/>
      <c r="I218" s="20"/>
      <c r="J218" s="20"/>
      <c r="K218" s="20"/>
      <c r="L218" s="20"/>
      <c r="M218" s="20"/>
      <c r="N218" s="20"/>
      <c r="O218" s="20"/>
      <c r="P218" s="20"/>
      <c r="Q218" s="20"/>
      <c r="R218" s="20"/>
      <c r="S218" s="20"/>
      <c r="T218" s="67" t="s">
        <v>115</v>
      </c>
      <c r="U218" s="67"/>
      <c r="V218" s="68" t="e">
        <f t="shared" si="115"/>
        <v>#DIV/0!</v>
      </c>
      <c r="W218" s="68" t="e">
        <f t="shared" si="116"/>
        <v>#DIV/0!</v>
      </c>
      <c r="X218" s="67"/>
      <c r="Y218" s="67"/>
      <c r="Z218" s="67" t="s">
        <v>116</v>
      </c>
      <c r="AA218" s="67"/>
      <c r="AB218" s="68" t="e">
        <f t="shared" si="117"/>
        <v>#DIV/0!</v>
      </c>
      <c r="AC218" s="68" t="e">
        <f t="shared" si="118"/>
        <v>#DIV/0!</v>
      </c>
      <c r="AD218" s="67"/>
      <c r="AE218" s="67"/>
      <c r="AF218" s="67" t="s">
        <v>117</v>
      </c>
      <c r="AG218" s="67"/>
      <c r="AH218" s="68" t="e">
        <f t="shared" si="119"/>
        <v>#DIV/0!</v>
      </c>
      <c r="AI218" s="68" t="e">
        <f t="shared" si="120"/>
        <v>#DIV/0!</v>
      </c>
      <c r="AJ218" s="67"/>
      <c r="AK218" s="67"/>
      <c r="AL218" s="67" t="s">
        <v>118</v>
      </c>
      <c r="AM218" s="67"/>
      <c r="AN218" s="68" t="e">
        <f t="shared" si="121"/>
        <v>#DIV/0!</v>
      </c>
      <c r="AO218" s="68" t="e">
        <f t="shared" si="122"/>
        <v>#DIV/0!</v>
      </c>
      <c r="AP218" s="67"/>
      <c r="AQ218" s="67"/>
      <c r="AR218" s="67" t="s">
        <v>119</v>
      </c>
      <c r="AS218" s="67"/>
      <c r="AT218" s="68" t="e">
        <f t="shared" si="123"/>
        <v>#DIV/0!</v>
      </c>
      <c r="AU218" s="68" t="e">
        <f t="shared" si="124"/>
        <v>#DIV/0!</v>
      </c>
      <c r="AV218" s="67"/>
      <c r="AW218" s="67"/>
      <c r="AX218" s="67" t="s">
        <v>120</v>
      </c>
      <c r="AY218" s="67"/>
      <c r="AZ218" s="68" t="e">
        <f t="shared" si="125"/>
        <v>#DIV/0!</v>
      </c>
      <c r="BA218" s="68" t="e">
        <f t="shared" si="126"/>
        <v>#DIV/0!</v>
      </c>
      <c r="BB218" s="67"/>
      <c r="BC218" s="67"/>
      <c r="BD218" s="67" t="s">
        <v>121</v>
      </c>
      <c r="BE218" s="67"/>
      <c r="BF218" s="68" t="e">
        <f t="shared" si="127"/>
        <v>#DIV/0!</v>
      </c>
      <c r="BG218" s="68" t="e">
        <f t="shared" si="128"/>
        <v>#DIV/0!</v>
      </c>
      <c r="BH218" s="67"/>
      <c r="BI218" s="67"/>
      <c r="BJ218" s="67" t="s">
        <v>122</v>
      </c>
      <c r="BK218" s="67"/>
      <c r="BL218" s="68" t="e">
        <f t="shared" si="129"/>
        <v>#DIV/0!</v>
      </c>
      <c r="BM218" s="68" t="e">
        <f t="shared" si="130"/>
        <v>#DIV/0!</v>
      </c>
      <c r="BN218" s="67"/>
      <c r="BO218" s="67"/>
      <c r="BP218" s="67" t="s">
        <v>123</v>
      </c>
      <c r="BQ218" s="67"/>
      <c r="BR218" s="68" t="e">
        <f t="shared" si="131"/>
        <v>#DIV/0!</v>
      </c>
      <c r="BS218" s="68" t="e">
        <f t="shared" si="132"/>
        <v>#DIV/0!</v>
      </c>
      <c r="BT218" s="67"/>
      <c r="BU218" s="67"/>
      <c r="BV218" s="67" t="s">
        <v>124</v>
      </c>
      <c r="BW218" s="67"/>
      <c r="BX218" s="68" t="e">
        <f t="shared" si="133"/>
        <v>#DIV/0!</v>
      </c>
      <c r="BY218" s="68" t="e">
        <f t="shared" si="134"/>
        <v>#DIV/0!</v>
      </c>
      <c r="BZ218" s="67"/>
      <c r="CA218" s="67"/>
      <c r="CB218" s="67" t="s">
        <v>125</v>
      </c>
      <c r="CC218" s="67"/>
      <c r="CD218" s="68" t="e">
        <f t="shared" si="135"/>
        <v>#DIV/0!</v>
      </c>
      <c r="CE218" s="68" t="e">
        <f t="shared" si="136"/>
        <v>#DIV/0!</v>
      </c>
      <c r="CF218" s="67"/>
      <c r="CG218" s="67"/>
      <c r="CH218" s="67" t="s">
        <v>126</v>
      </c>
      <c r="CI218" s="67"/>
      <c r="CJ218" s="68" t="e">
        <f t="shared" si="137"/>
        <v>#DIV/0!</v>
      </c>
      <c r="CK218" s="68" t="e">
        <f t="shared" si="138"/>
        <v>#DIV/0!</v>
      </c>
      <c r="CL218" s="67"/>
      <c r="CM218" s="67"/>
      <c r="CN218" s="58">
        <f t="shared" si="139"/>
        <v>0</v>
      </c>
      <c r="CO218" s="58">
        <f t="shared" si="140"/>
        <v>0</v>
      </c>
      <c r="CP218" s="58">
        <f t="shared" si="141"/>
        <v>0</v>
      </c>
      <c r="CQ218" s="58">
        <f t="shared" si="142"/>
        <v>0</v>
      </c>
      <c r="CR218" s="58">
        <f t="shared" si="143"/>
        <v>0</v>
      </c>
      <c r="CS218" s="58">
        <f t="shared" si="144"/>
        <v>0</v>
      </c>
      <c r="CT218" s="58">
        <f t="shared" si="145"/>
        <v>0</v>
      </c>
      <c r="CU218" s="58">
        <f t="shared" si="146"/>
        <v>0</v>
      </c>
      <c r="CV218" s="58">
        <f t="shared" si="147"/>
        <v>0</v>
      </c>
      <c r="CW218" s="58">
        <f t="shared" si="148"/>
        <v>0</v>
      </c>
      <c r="CX218" s="58">
        <f t="shared" si="149"/>
        <v>0</v>
      </c>
      <c r="CY218" s="58">
        <f t="shared" si="150"/>
        <v>0</v>
      </c>
      <c r="CZ218" s="58">
        <f t="shared" si="151"/>
        <v>0</v>
      </c>
    </row>
    <row r="219" spans="1:104" ht="14" x14ac:dyDescent="0.35">
      <c r="A219" s="137" t="s">
        <v>330</v>
      </c>
      <c r="B219" s="282"/>
      <c r="C219" s="20" t="s">
        <v>886</v>
      </c>
      <c r="D219" s="22"/>
      <c r="E219" s="22"/>
      <c r="F219" s="22"/>
      <c r="G219" s="20">
        <f t="shared" si="114"/>
        <v>0</v>
      </c>
      <c r="H219" s="20"/>
      <c r="I219" s="20"/>
      <c r="J219" s="20"/>
      <c r="K219" s="20"/>
      <c r="L219" s="20"/>
      <c r="M219" s="20"/>
      <c r="N219" s="20"/>
      <c r="O219" s="20"/>
      <c r="P219" s="20"/>
      <c r="Q219" s="20"/>
      <c r="R219" s="20"/>
      <c r="S219" s="20"/>
      <c r="T219" s="67" t="s">
        <v>115</v>
      </c>
      <c r="U219" s="67"/>
      <c r="V219" s="68" t="e">
        <f t="shared" si="115"/>
        <v>#DIV/0!</v>
      </c>
      <c r="W219" s="68" t="e">
        <f t="shared" si="116"/>
        <v>#DIV/0!</v>
      </c>
      <c r="X219" s="67"/>
      <c r="Y219" s="67"/>
      <c r="Z219" s="67" t="s">
        <v>116</v>
      </c>
      <c r="AA219" s="67"/>
      <c r="AB219" s="68" t="e">
        <f t="shared" si="117"/>
        <v>#DIV/0!</v>
      </c>
      <c r="AC219" s="68" t="e">
        <f t="shared" si="118"/>
        <v>#DIV/0!</v>
      </c>
      <c r="AD219" s="67"/>
      <c r="AE219" s="67"/>
      <c r="AF219" s="67" t="s">
        <v>117</v>
      </c>
      <c r="AG219" s="67"/>
      <c r="AH219" s="68" t="e">
        <f t="shared" si="119"/>
        <v>#DIV/0!</v>
      </c>
      <c r="AI219" s="68" t="e">
        <f t="shared" si="120"/>
        <v>#DIV/0!</v>
      </c>
      <c r="AJ219" s="67"/>
      <c r="AK219" s="67"/>
      <c r="AL219" s="67" t="s">
        <v>118</v>
      </c>
      <c r="AM219" s="67"/>
      <c r="AN219" s="68" t="e">
        <f t="shared" si="121"/>
        <v>#DIV/0!</v>
      </c>
      <c r="AO219" s="68" t="e">
        <f t="shared" si="122"/>
        <v>#DIV/0!</v>
      </c>
      <c r="AP219" s="67"/>
      <c r="AQ219" s="67"/>
      <c r="AR219" s="67" t="s">
        <v>119</v>
      </c>
      <c r="AS219" s="67"/>
      <c r="AT219" s="68" t="e">
        <f t="shared" si="123"/>
        <v>#DIV/0!</v>
      </c>
      <c r="AU219" s="68" t="e">
        <f t="shared" si="124"/>
        <v>#DIV/0!</v>
      </c>
      <c r="AV219" s="67"/>
      <c r="AW219" s="67"/>
      <c r="AX219" s="67" t="s">
        <v>120</v>
      </c>
      <c r="AY219" s="67"/>
      <c r="AZ219" s="68" t="e">
        <f t="shared" si="125"/>
        <v>#DIV/0!</v>
      </c>
      <c r="BA219" s="68" t="e">
        <f t="shared" si="126"/>
        <v>#DIV/0!</v>
      </c>
      <c r="BB219" s="67"/>
      <c r="BC219" s="67"/>
      <c r="BD219" s="67" t="s">
        <v>121</v>
      </c>
      <c r="BE219" s="67"/>
      <c r="BF219" s="68" t="e">
        <f t="shared" si="127"/>
        <v>#DIV/0!</v>
      </c>
      <c r="BG219" s="68" t="e">
        <f t="shared" si="128"/>
        <v>#DIV/0!</v>
      </c>
      <c r="BH219" s="67"/>
      <c r="BI219" s="67"/>
      <c r="BJ219" s="67" t="s">
        <v>122</v>
      </c>
      <c r="BK219" s="67"/>
      <c r="BL219" s="68" t="e">
        <f t="shared" si="129"/>
        <v>#DIV/0!</v>
      </c>
      <c r="BM219" s="68" t="e">
        <f t="shared" si="130"/>
        <v>#DIV/0!</v>
      </c>
      <c r="BN219" s="67"/>
      <c r="BO219" s="67"/>
      <c r="BP219" s="67" t="s">
        <v>123</v>
      </c>
      <c r="BQ219" s="67"/>
      <c r="BR219" s="68" t="e">
        <f t="shared" si="131"/>
        <v>#DIV/0!</v>
      </c>
      <c r="BS219" s="68" t="e">
        <f t="shared" si="132"/>
        <v>#DIV/0!</v>
      </c>
      <c r="BT219" s="67"/>
      <c r="BU219" s="67"/>
      <c r="BV219" s="67" t="s">
        <v>124</v>
      </c>
      <c r="BW219" s="67"/>
      <c r="BX219" s="68" t="e">
        <f t="shared" si="133"/>
        <v>#DIV/0!</v>
      </c>
      <c r="BY219" s="68" t="e">
        <f t="shared" si="134"/>
        <v>#DIV/0!</v>
      </c>
      <c r="BZ219" s="67"/>
      <c r="CA219" s="67"/>
      <c r="CB219" s="67" t="s">
        <v>125</v>
      </c>
      <c r="CC219" s="67"/>
      <c r="CD219" s="68" t="e">
        <f t="shared" si="135"/>
        <v>#DIV/0!</v>
      </c>
      <c r="CE219" s="68" t="e">
        <f t="shared" si="136"/>
        <v>#DIV/0!</v>
      </c>
      <c r="CF219" s="67"/>
      <c r="CG219" s="67"/>
      <c r="CH219" s="67" t="s">
        <v>126</v>
      </c>
      <c r="CI219" s="67"/>
      <c r="CJ219" s="68" t="e">
        <f t="shared" si="137"/>
        <v>#DIV/0!</v>
      </c>
      <c r="CK219" s="68" t="e">
        <f t="shared" si="138"/>
        <v>#DIV/0!</v>
      </c>
      <c r="CL219" s="67"/>
      <c r="CM219" s="67"/>
      <c r="CN219" s="58">
        <f t="shared" si="139"/>
        <v>0</v>
      </c>
      <c r="CO219" s="58">
        <f t="shared" si="140"/>
        <v>0</v>
      </c>
      <c r="CP219" s="58">
        <f t="shared" si="141"/>
        <v>0</v>
      </c>
      <c r="CQ219" s="58">
        <f t="shared" si="142"/>
        <v>0</v>
      </c>
      <c r="CR219" s="58">
        <f t="shared" si="143"/>
        <v>0</v>
      </c>
      <c r="CS219" s="58">
        <f t="shared" si="144"/>
        <v>0</v>
      </c>
      <c r="CT219" s="58">
        <f t="shared" si="145"/>
        <v>0</v>
      </c>
      <c r="CU219" s="58">
        <f t="shared" si="146"/>
        <v>0</v>
      </c>
      <c r="CV219" s="58">
        <f t="shared" si="147"/>
        <v>0</v>
      </c>
      <c r="CW219" s="58">
        <f t="shared" si="148"/>
        <v>0</v>
      </c>
      <c r="CX219" s="58">
        <f t="shared" si="149"/>
        <v>0</v>
      </c>
      <c r="CY219" s="58">
        <f t="shared" si="150"/>
        <v>0</v>
      </c>
      <c r="CZ219" s="58">
        <f t="shared" si="151"/>
        <v>0</v>
      </c>
    </row>
    <row r="220" spans="1:104" ht="52" x14ac:dyDescent="0.35">
      <c r="A220" s="137" t="s">
        <v>476</v>
      </c>
      <c r="B220" s="169" t="s">
        <v>154</v>
      </c>
      <c r="C220" s="20" t="s">
        <v>887</v>
      </c>
      <c r="D220" s="22" t="s">
        <v>479</v>
      </c>
      <c r="E220" s="22" t="s">
        <v>480</v>
      </c>
      <c r="F220" s="22" t="s">
        <v>481</v>
      </c>
      <c r="G220" s="20">
        <f t="shared" si="114"/>
        <v>1</v>
      </c>
      <c r="H220" s="20"/>
      <c r="I220" s="20"/>
      <c r="J220" s="20"/>
      <c r="K220" s="20"/>
      <c r="L220" s="20"/>
      <c r="M220" s="20"/>
      <c r="N220" s="20"/>
      <c r="O220" s="20"/>
      <c r="P220" s="20"/>
      <c r="Q220" s="20"/>
      <c r="R220" s="20">
        <v>1</v>
      </c>
      <c r="S220" s="20"/>
      <c r="T220" s="67" t="s">
        <v>115</v>
      </c>
      <c r="U220" s="67"/>
      <c r="V220" s="68" t="e">
        <f t="shared" si="115"/>
        <v>#DIV/0!</v>
      </c>
      <c r="W220" s="68">
        <f t="shared" si="116"/>
        <v>0</v>
      </c>
      <c r="X220" s="67"/>
      <c r="Y220" s="67"/>
      <c r="Z220" s="67" t="s">
        <v>116</v>
      </c>
      <c r="AA220" s="67"/>
      <c r="AB220" s="68" t="e">
        <f t="shared" si="117"/>
        <v>#DIV/0!</v>
      </c>
      <c r="AC220" s="68">
        <f t="shared" si="118"/>
        <v>0</v>
      </c>
      <c r="AD220" s="67"/>
      <c r="AE220" s="67"/>
      <c r="AF220" s="67" t="s">
        <v>117</v>
      </c>
      <c r="AG220" s="67"/>
      <c r="AH220" s="68" t="e">
        <f t="shared" si="119"/>
        <v>#DIV/0!</v>
      </c>
      <c r="AI220" s="68">
        <f t="shared" si="120"/>
        <v>0</v>
      </c>
      <c r="AJ220" s="67"/>
      <c r="AK220" s="67"/>
      <c r="AL220" s="67" t="s">
        <v>118</v>
      </c>
      <c r="AM220" s="67"/>
      <c r="AN220" s="68" t="e">
        <f t="shared" si="121"/>
        <v>#DIV/0!</v>
      </c>
      <c r="AO220" s="68">
        <f t="shared" si="122"/>
        <v>0</v>
      </c>
      <c r="AP220" s="67"/>
      <c r="AQ220" s="67"/>
      <c r="AR220" s="67" t="s">
        <v>119</v>
      </c>
      <c r="AS220" s="67"/>
      <c r="AT220" s="68" t="e">
        <f t="shared" si="123"/>
        <v>#DIV/0!</v>
      </c>
      <c r="AU220" s="68">
        <f t="shared" si="124"/>
        <v>0</v>
      </c>
      <c r="AV220" s="67"/>
      <c r="AW220" s="67"/>
      <c r="AX220" s="67" t="s">
        <v>120</v>
      </c>
      <c r="AY220" s="67"/>
      <c r="AZ220" s="68" t="e">
        <f t="shared" si="125"/>
        <v>#DIV/0!</v>
      </c>
      <c r="BA220" s="68">
        <f t="shared" si="126"/>
        <v>0</v>
      </c>
      <c r="BB220" s="67"/>
      <c r="BC220" s="67"/>
      <c r="BD220" s="67" t="s">
        <v>121</v>
      </c>
      <c r="BE220" s="67"/>
      <c r="BF220" s="68" t="e">
        <f t="shared" si="127"/>
        <v>#DIV/0!</v>
      </c>
      <c r="BG220" s="68">
        <f t="shared" si="128"/>
        <v>0</v>
      </c>
      <c r="BH220" s="67"/>
      <c r="BI220" s="67"/>
      <c r="BJ220" s="67" t="s">
        <v>122</v>
      </c>
      <c r="BK220" s="67"/>
      <c r="BL220" s="68" t="e">
        <f t="shared" si="129"/>
        <v>#DIV/0!</v>
      </c>
      <c r="BM220" s="68">
        <f t="shared" si="130"/>
        <v>0</v>
      </c>
      <c r="BN220" s="67"/>
      <c r="BO220" s="67"/>
      <c r="BP220" s="67" t="s">
        <v>123</v>
      </c>
      <c r="BQ220" s="67"/>
      <c r="BR220" s="68" t="e">
        <f t="shared" si="131"/>
        <v>#DIV/0!</v>
      </c>
      <c r="BS220" s="68">
        <f t="shared" si="132"/>
        <v>0</v>
      </c>
      <c r="BT220" s="67"/>
      <c r="BU220" s="67"/>
      <c r="BV220" s="67" t="s">
        <v>124</v>
      </c>
      <c r="BW220" s="67"/>
      <c r="BX220" s="68" t="e">
        <f t="shared" si="133"/>
        <v>#DIV/0!</v>
      </c>
      <c r="BY220" s="68">
        <f t="shared" si="134"/>
        <v>0</v>
      </c>
      <c r="BZ220" s="67"/>
      <c r="CA220" s="67"/>
      <c r="CB220" s="67" t="s">
        <v>125</v>
      </c>
      <c r="CC220" s="67"/>
      <c r="CD220" s="68">
        <f t="shared" si="135"/>
        <v>0</v>
      </c>
      <c r="CE220" s="68">
        <f t="shared" si="136"/>
        <v>0</v>
      </c>
      <c r="CF220" s="67"/>
      <c r="CG220" s="67"/>
      <c r="CH220" s="67" t="s">
        <v>126</v>
      </c>
      <c r="CI220" s="67"/>
      <c r="CJ220" s="68" t="e">
        <f t="shared" si="137"/>
        <v>#DIV/0!</v>
      </c>
      <c r="CK220" s="68">
        <f t="shared" si="138"/>
        <v>0</v>
      </c>
      <c r="CL220" s="67"/>
      <c r="CM220" s="67"/>
      <c r="CN220" s="58">
        <f t="shared" si="139"/>
        <v>0</v>
      </c>
      <c r="CO220" s="58">
        <f t="shared" si="140"/>
        <v>0</v>
      </c>
      <c r="CP220" s="58">
        <f t="shared" si="141"/>
        <v>0</v>
      </c>
      <c r="CQ220" s="58">
        <f t="shared" si="142"/>
        <v>0</v>
      </c>
      <c r="CR220" s="58">
        <f t="shared" si="143"/>
        <v>0</v>
      </c>
      <c r="CS220" s="58">
        <f t="shared" si="144"/>
        <v>0</v>
      </c>
      <c r="CT220" s="58">
        <f t="shared" si="145"/>
        <v>0</v>
      </c>
      <c r="CU220" s="58">
        <f t="shared" si="146"/>
        <v>0</v>
      </c>
      <c r="CV220" s="58">
        <f t="shared" si="147"/>
        <v>0</v>
      </c>
      <c r="CW220" s="58">
        <f t="shared" si="148"/>
        <v>0</v>
      </c>
      <c r="CX220" s="58">
        <f t="shared" si="149"/>
        <v>0</v>
      </c>
      <c r="CY220" s="58">
        <f t="shared" si="150"/>
        <v>0</v>
      </c>
      <c r="CZ220" s="58">
        <f t="shared" si="151"/>
        <v>0</v>
      </c>
    </row>
    <row r="221" spans="1:104" ht="14" x14ac:dyDescent="0.35">
      <c r="A221" s="137" t="s">
        <v>476</v>
      </c>
      <c r="B221" s="170"/>
      <c r="C221" s="20" t="s">
        <v>888</v>
      </c>
      <c r="D221" s="22"/>
      <c r="E221" s="22"/>
      <c r="F221" s="22"/>
      <c r="G221" s="20">
        <f t="shared" si="114"/>
        <v>0</v>
      </c>
      <c r="H221" s="20"/>
      <c r="I221" s="20"/>
      <c r="J221" s="20"/>
      <c r="K221" s="20"/>
      <c r="L221" s="20"/>
      <c r="M221" s="20"/>
      <c r="N221" s="20"/>
      <c r="O221" s="20"/>
      <c r="P221" s="20"/>
      <c r="Q221" s="20"/>
      <c r="R221" s="20"/>
      <c r="S221" s="20"/>
      <c r="T221" s="67" t="s">
        <v>115</v>
      </c>
      <c r="U221" s="67"/>
      <c r="V221" s="68" t="e">
        <f t="shared" si="115"/>
        <v>#DIV/0!</v>
      </c>
      <c r="W221" s="68" t="e">
        <f t="shared" si="116"/>
        <v>#DIV/0!</v>
      </c>
      <c r="X221" s="67"/>
      <c r="Y221" s="67"/>
      <c r="Z221" s="67" t="s">
        <v>116</v>
      </c>
      <c r="AA221" s="67"/>
      <c r="AB221" s="68" t="e">
        <f t="shared" si="117"/>
        <v>#DIV/0!</v>
      </c>
      <c r="AC221" s="68" t="e">
        <f t="shared" si="118"/>
        <v>#DIV/0!</v>
      </c>
      <c r="AD221" s="67"/>
      <c r="AE221" s="67"/>
      <c r="AF221" s="67" t="s">
        <v>117</v>
      </c>
      <c r="AG221" s="67"/>
      <c r="AH221" s="68" t="e">
        <f t="shared" si="119"/>
        <v>#DIV/0!</v>
      </c>
      <c r="AI221" s="68" t="e">
        <f t="shared" si="120"/>
        <v>#DIV/0!</v>
      </c>
      <c r="AJ221" s="67"/>
      <c r="AK221" s="67"/>
      <c r="AL221" s="67" t="s">
        <v>118</v>
      </c>
      <c r="AM221" s="67"/>
      <c r="AN221" s="68" t="e">
        <f t="shared" si="121"/>
        <v>#DIV/0!</v>
      </c>
      <c r="AO221" s="68" t="e">
        <f t="shared" si="122"/>
        <v>#DIV/0!</v>
      </c>
      <c r="AP221" s="67"/>
      <c r="AQ221" s="67"/>
      <c r="AR221" s="67" t="s">
        <v>119</v>
      </c>
      <c r="AS221" s="67"/>
      <c r="AT221" s="68" t="e">
        <f t="shared" si="123"/>
        <v>#DIV/0!</v>
      </c>
      <c r="AU221" s="68" t="e">
        <f t="shared" si="124"/>
        <v>#DIV/0!</v>
      </c>
      <c r="AV221" s="67"/>
      <c r="AW221" s="67"/>
      <c r="AX221" s="67" t="s">
        <v>120</v>
      </c>
      <c r="AY221" s="67"/>
      <c r="AZ221" s="68" t="e">
        <f t="shared" si="125"/>
        <v>#DIV/0!</v>
      </c>
      <c r="BA221" s="68" t="e">
        <f t="shared" si="126"/>
        <v>#DIV/0!</v>
      </c>
      <c r="BB221" s="67"/>
      <c r="BC221" s="67"/>
      <c r="BD221" s="67" t="s">
        <v>121</v>
      </c>
      <c r="BE221" s="67"/>
      <c r="BF221" s="68" t="e">
        <f t="shared" si="127"/>
        <v>#DIV/0!</v>
      </c>
      <c r="BG221" s="68" t="e">
        <f t="shared" si="128"/>
        <v>#DIV/0!</v>
      </c>
      <c r="BH221" s="67"/>
      <c r="BI221" s="67"/>
      <c r="BJ221" s="67" t="s">
        <v>122</v>
      </c>
      <c r="BK221" s="67"/>
      <c r="BL221" s="68" t="e">
        <f t="shared" si="129"/>
        <v>#DIV/0!</v>
      </c>
      <c r="BM221" s="68" t="e">
        <f t="shared" si="130"/>
        <v>#DIV/0!</v>
      </c>
      <c r="BN221" s="67"/>
      <c r="BO221" s="67"/>
      <c r="BP221" s="67" t="s">
        <v>123</v>
      </c>
      <c r="BQ221" s="67"/>
      <c r="BR221" s="68" t="e">
        <f t="shared" si="131"/>
        <v>#DIV/0!</v>
      </c>
      <c r="BS221" s="68" t="e">
        <f t="shared" si="132"/>
        <v>#DIV/0!</v>
      </c>
      <c r="BT221" s="67"/>
      <c r="BU221" s="67"/>
      <c r="BV221" s="67" t="s">
        <v>124</v>
      </c>
      <c r="BW221" s="67"/>
      <c r="BX221" s="68" t="e">
        <f t="shared" si="133"/>
        <v>#DIV/0!</v>
      </c>
      <c r="BY221" s="68" t="e">
        <f t="shared" si="134"/>
        <v>#DIV/0!</v>
      </c>
      <c r="BZ221" s="67"/>
      <c r="CA221" s="67"/>
      <c r="CB221" s="67" t="s">
        <v>125</v>
      </c>
      <c r="CC221" s="67"/>
      <c r="CD221" s="68" t="e">
        <f t="shared" si="135"/>
        <v>#DIV/0!</v>
      </c>
      <c r="CE221" s="68" t="e">
        <f t="shared" si="136"/>
        <v>#DIV/0!</v>
      </c>
      <c r="CF221" s="67"/>
      <c r="CG221" s="67"/>
      <c r="CH221" s="67" t="s">
        <v>126</v>
      </c>
      <c r="CI221" s="67"/>
      <c r="CJ221" s="68" t="e">
        <f t="shared" si="137"/>
        <v>#DIV/0!</v>
      </c>
      <c r="CK221" s="68" t="e">
        <f t="shared" si="138"/>
        <v>#DIV/0!</v>
      </c>
      <c r="CL221" s="67"/>
      <c r="CM221" s="67"/>
      <c r="CN221" s="58">
        <f t="shared" si="139"/>
        <v>0</v>
      </c>
      <c r="CO221" s="58">
        <f t="shared" si="140"/>
        <v>0</v>
      </c>
      <c r="CP221" s="58">
        <f t="shared" si="141"/>
        <v>0</v>
      </c>
      <c r="CQ221" s="58">
        <f t="shared" si="142"/>
        <v>0</v>
      </c>
      <c r="CR221" s="58">
        <f t="shared" si="143"/>
        <v>0</v>
      </c>
      <c r="CS221" s="58">
        <f t="shared" si="144"/>
        <v>0</v>
      </c>
      <c r="CT221" s="58">
        <f t="shared" si="145"/>
        <v>0</v>
      </c>
      <c r="CU221" s="58">
        <f t="shared" si="146"/>
        <v>0</v>
      </c>
      <c r="CV221" s="58">
        <f t="shared" si="147"/>
        <v>0</v>
      </c>
      <c r="CW221" s="58">
        <f t="shared" si="148"/>
        <v>0</v>
      </c>
      <c r="CX221" s="58">
        <f t="shared" si="149"/>
        <v>0</v>
      </c>
      <c r="CY221" s="58">
        <f t="shared" si="150"/>
        <v>0</v>
      </c>
      <c r="CZ221" s="58">
        <f t="shared" si="151"/>
        <v>0</v>
      </c>
    </row>
    <row r="222" spans="1:104" ht="14" x14ac:dyDescent="0.35">
      <c r="A222" s="137" t="s">
        <v>476</v>
      </c>
      <c r="B222" s="170"/>
      <c r="C222" s="20" t="s">
        <v>889</v>
      </c>
      <c r="D222" s="22"/>
      <c r="E222" s="22"/>
      <c r="F222" s="22"/>
      <c r="G222" s="20">
        <f t="shared" si="114"/>
        <v>0</v>
      </c>
      <c r="H222" s="20"/>
      <c r="I222" s="20"/>
      <c r="J222" s="20"/>
      <c r="K222" s="20"/>
      <c r="L222" s="20"/>
      <c r="M222" s="20"/>
      <c r="N222" s="20"/>
      <c r="O222" s="20"/>
      <c r="P222" s="20"/>
      <c r="Q222" s="20"/>
      <c r="R222" s="20"/>
      <c r="S222" s="20"/>
      <c r="T222" s="67" t="s">
        <v>115</v>
      </c>
      <c r="U222" s="67"/>
      <c r="V222" s="68" t="e">
        <f t="shared" si="115"/>
        <v>#DIV/0!</v>
      </c>
      <c r="W222" s="68" t="e">
        <f t="shared" si="116"/>
        <v>#DIV/0!</v>
      </c>
      <c r="X222" s="67"/>
      <c r="Y222" s="67"/>
      <c r="Z222" s="67" t="s">
        <v>116</v>
      </c>
      <c r="AA222" s="67"/>
      <c r="AB222" s="68" t="e">
        <f t="shared" si="117"/>
        <v>#DIV/0!</v>
      </c>
      <c r="AC222" s="68" t="e">
        <f t="shared" si="118"/>
        <v>#DIV/0!</v>
      </c>
      <c r="AD222" s="67"/>
      <c r="AE222" s="67"/>
      <c r="AF222" s="67" t="s">
        <v>117</v>
      </c>
      <c r="AG222" s="67"/>
      <c r="AH222" s="68" t="e">
        <f t="shared" si="119"/>
        <v>#DIV/0!</v>
      </c>
      <c r="AI222" s="68" t="e">
        <f t="shared" si="120"/>
        <v>#DIV/0!</v>
      </c>
      <c r="AJ222" s="67"/>
      <c r="AK222" s="67"/>
      <c r="AL222" s="67" t="s">
        <v>118</v>
      </c>
      <c r="AM222" s="67"/>
      <c r="AN222" s="68" t="e">
        <f t="shared" si="121"/>
        <v>#DIV/0!</v>
      </c>
      <c r="AO222" s="68" t="e">
        <f t="shared" si="122"/>
        <v>#DIV/0!</v>
      </c>
      <c r="AP222" s="67"/>
      <c r="AQ222" s="67"/>
      <c r="AR222" s="67" t="s">
        <v>119</v>
      </c>
      <c r="AS222" s="67"/>
      <c r="AT222" s="68" t="e">
        <f t="shared" si="123"/>
        <v>#DIV/0!</v>
      </c>
      <c r="AU222" s="68" t="e">
        <f t="shared" si="124"/>
        <v>#DIV/0!</v>
      </c>
      <c r="AV222" s="67"/>
      <c r="AW222" s="67"/>
      <c r="AX222" s="67" t="s">
        <v>120</v>
      </c>
      <c r="AY222" s="67"/>
      <c r="AZ222" s="68" t="e">
        <f t="shared" si="125"/>
        <v>#DIV/0!</v>
      </c>
      <c r="BA222" s="68" t="e">
        <f t="shared" si="126"/>
        <v>#DIV/0!</v>
      </c>
      <c r="BB222" s="67"/>
      <c r="BC222" s="67"/>
      <c r="BD222" s="67" t="s">
        <v>121</v>
      </c>
      <c r="BE222" s="67"/>
      <c r="BF222" s="68" t="e">
        <f t="shared" si="127"/>
        <v>#DIV/0!</v>
      </c>
      <c r="BG222" s="68" t="e">
        <f t="shared" si="128"/>
        <v>#DIV/0!</v>
      </c>
      <c r="BH222" s="67"/>
      <c r="BI222" s="67"/>
      <c r="BJ222" s="67" t="s">
        <v>122</v>
      </c>
      <c r="BK222" s="67"/>
      <c r="BL222" s="68" t="e">
        <f t="shared" si="129"/>
        <v>#DIV/0!</v>
      </c>
      <c r="BM222" s="68" t="e">
        <f t="shared" si="130"/>
        <v>#DIV/0!</v>
      </c>
      <c r="BN222" s="67"/>
      <c r="BO222" s="67"/>
      <c r="BP222" s="67" t="s">
        <v>123</v>
      </c>
      <c r="BQ222" s="67"/>
      <c r="BR222" s="68" t="e">
        <f t="shared" si="131"/>
        <v>#DIV/0!</v>
      </c>
      <c r="BS222" s="68" t="e">
        <f t="shared" si="132"/>
        <v>#DIV/0!</v>
      </c>
      <c r="BT222" s="67"/>
      <c r="BU222" s="67"/>
      <c r="BV222" s="67" t="s">
        <v>124</v>
      </c>
      <c r="BW222" s="67"/>
      <c r="BX222" s="68" t="e">
        <f t="shared" si="133"/>
        <v>#DIV/0!</v>
      </c>
      <c r="BY222" s="68" t="e">
        <f t="shared" si="134"/>
        <v>#DIV/0!</v>
      </c>
      <c r="BZ222" s="67"/>
      <c r="CA222" s="67"/>
      <c r="CB222" s="67" t="s">
        <v>125</v>
      </c>
      <c r="CC222" s="67"/>
      <c r="CD222" s="68" t="e">
        <f t="shared" si="135"/>
        <v>#DIV/0!</v>
      </c>
      <c r="CE222" s="68" t="e">
        <f t="shared" si="136"/>
        <v>#DIV/0!</v>
      </c>
      <c r="CF222" s="67"/>
      <c r="CG222" s="67"/>
      <c r="CH222" s="67" t="s">
        <v>126</v>
      </c>
      <c r="CI222" s="67"/>
      <c r="CJ222" s="68" t="e">
        <f t="shared" si="137"/>
        <v>#DIV/0!</v>
      </c>
      <c r="CK222" s="68" t="e">
        <f t="shared" si="138"/>
        <v>#DIV/0!</v>
      </c>
      <c r="CL222" s="67"/>
      <c r="CM222" s="67"/>
      <c r="CN222" s="58">
        <f t="shared" si="139"/>
        <v>0</v>
      </c>
      <c r="CO222" s="58">
        <f t="shared" si="140"/>
        <v>0</v>
      </c>
      <c r="CP222" s="58">
        <f t="shared" si="141"/>
        <v>0</v>
      </c>
      <c r="CQ222" s="58">
        <f t="shared" si="142"/>
        <v>0</v>
      </c>
      <c r="CR222" s="58">
        <f t="shared" si="143"/>
        <v>0</v>
      </c>
      <c r="CS222" s="58">
        <f t="shared" si="144"/>
        <v>0</v>
      </c>
      <c r="CT222" s="58">
        <f t="shared" si="145"/>
        <v>0</v>
      </c>
      <c r="CU222" s="58">
        <f t="shared" si="146"/>
        <v>0</v>
      </c>
      <c r="CV222" s="58">
        <f t="shared" si="147"/>
        <v>0</v>
      </c>
      <c r="CW222" s="58">
        <f t="shared" si="148"/>
        <v>0</v>
      </c>
      <c r="CX222" s="58">
        <f t="shared" si="149"/>
        <v>0</v>
      </c>
      <c r="CY222" s="58">
        <f t="shared" si="150"/>
        <v>0</v>
      </c>
      <c r="CZ222" s="58">
        <f t="shared" si="151"/>
        <v>0</v>
      </c>
    </row>
    <row r="223" spans="1:104" ht="14" x14ac:dyDescent="0.35">
      <c r="A223" s="137" t="s">
        <v>476</v>
      </c>
      <c r="B223" s="171"/>
      <c r="C223" s="20" t="s">
        <v>890</v>
      </c>
      <c r="D223" s="22"/>
      <c r="E223" s="22"/>
      <c r="F223" s="22"/>
      <c r="G223" s="20">
        <f t="shared" si="114"/>
        <v>0</v>
      </c>
      <c r="H223" s="20"/>
      <c r="I223" s="20"/>
      <c r="J223" s="20"/>
      <c r="K223" s="20"/>
      <c r="L223" s="20"/>
      <c r="M223" s="20"/>
      <c r="N223" s="20"/>
      <c r="O223" s="20"/>
      <c r="P223" s="20"/>
      <c r="Q223" s="20"/>
      <c r="R223" s="20"/>
      <c r="S223" s="20"/>
      <c r="T223" s="67" t="s">
        <v>115</v>
      </c>
      <c r="U223" s="67"/>
      <c r="V223" s="68" t="e">
        <f t="shared" si="115"/>
        <v>#DIV/0!</v>
      </c>
      <c r="W223" s="68" t="e">
        <f t="shared" si="116"/>
        <v>#DIV/0!</v>
      </c>
      <c r="X223" s="67"/>
      <c r="Y223" s="67"/>
      <c r="Z223" s="67" t="s">
        <v>116</v>
      </c>
      <c r="AA223" s="67"/>
      <c r="AB223" s="68" t="e">
        <f t="shared" si="117"/>
        <v>#DIV/0!</v>
      </c>
      <c r="AC223" s="68" t="e">
        <f t="shared" si="118"/>
        <v>#DIV/0!</v>
      </c>
      <c r="AD223" s="67"/>
      <c r="AE223" s="67"/>
      <c r="AF223" s="67" t="s">
        <v>117</v>
      </c>
      <c r="AG223" s="67"/>
      <c r="AH223" s="68" t="e">
        <f t="shared" si="119"/>
        <v>#DIV/0!</v>
      </c>
      <c r="AI223" s="68" t="e">
        <f t="shared" si="120"/>
        <v>#DIV/0!</v>
      </c>
      <c r="AJ223" s="67"/>
      <c r="AK223" s="67"/>
      <c r="AL223" s="67" t="s">
        <v>118</v>
      </c>
      <c r="AM223" s="67"/>
      <c r="AN223" s="68" t="e">
        <f t="shared" si="121"/>
        <v>#DIV/0!</v>
      </c>
      <c r="AO223" s="68" t="e">
        <f t="shared" si="122"/>
        <v>#DIV/0!</v>
      </c>
      <c r="AP223" s="67"/>
      <c r="AQ223" s="67"/>
      <c r="AR223" s="67" t="s">
        <v>119</v>
      </c>
      <c r="AS223" s="67"/>
      <c r="AT223" s="68" t="e">
        <f t="shared" si="123"/>
        <v>#DIV/0!</v>
      </c>
      <c r="AU223" s="68" t="e">
        <f t="shared" si="124"/>
        <v>#DIV/0!</v>
      </c>
      <c r="AV223" s="67"/>
      <c r="AW223" s="67"/>
      <c r="AX223" s="67" t="s">
        <v>120</v>
      </c>
      <c r="AY223" s="67"/>
      <c r="AZ223" s="68" t="e">
        <f t="shared" si="125"/>
        <v>#DIV/0!</v>
      </c>
      <c r="BA223" s="68" t="e">
        <f t="shared" si="126"/>
        <v>#DIV/0!</v>
      </c>
      <c r="BB223" s="67"/>
      <c r="BC223" s="67"/>
      <c r="BD223" s="67" t="s">
        <v>121</v>
      </c>
      <c r="BE223" s="67"/>
      <c r="BF223" s="68" t="e">
        <f t="shared" si="127"/>
        <v>#DIV/0!</v>
      </c>
      <c r="BG223" s="68" t="e">
        <f t="shared" si="128"/>
        <v>#DIV/0!</v>
      </c>
      <c r="BH223" s="67"/>
      <c r="BI223" s="67"/>
      <c r="BJ223" s="67" t="s">
        <v>122</v>
      </c>
      <c r="BK223" s="67"/>
      <c r="BL223" s="68" t="e">
        <f t="shared" si="129"/>
        <v>#DIV/0!</v>
      </c>
      <c r="BM223" s="68" t="e">
        <f t="shared" si="130"/>
        <v>#DIV/0!</v>
      </c>
      <c r="BN223" s="67"/>
      <c r="BO223" s="67"/>
      <c r="BP223" s="67" t="s">
        <v>123</v>
      </c>
      <c r="BQ223" s="67"/>
      <c r="BR223" s="68" t="e">
        <f t="shared" si="131"/>
        <v>#DIV/0!</v>
      </c>
      <c r="BS223" s="68" t="e">
        <f t="shared" si="132"/>
        <v>#DIV/0!</v>
      </c>
      <c r="BT223" s="67"/>
      <c r="BU223" s="67"/>
      <c r="BV223" s="67" t="s">
        <v>124</v>
      </c>
      <c r="BW223" s="67"/>
      <c r="BX223" s="68" t="e">
        <f t="shared" si="133"/>
        <v>#DIV/0!</v>
      </c>
      <c r="BY223" s="68" t="e">
        <f t="shared" si="134"/>
        <v>#DIV/0!</v>
      </c>
      <c r="BZ223" s="67"/>
      <c r="CA223" s="67"/>
      <c r="CB223" s="67" t="s">
        <v>125</v>
      </c>
      <c r="CC223" s="67"/>
      <c r="CD223" s="68" t="e">
        <f t="shared" si="135"/>
        <v>#DIV/0!</v>
      </c>
      <c r="CE223" s="68" t="e">
        <f t="shared" si="136"/>
        <v>#DIV/0!</v>
      </c>
      <c r="CF223" s="67"/>
      <c r="CG223" s="67"/>
      <c r="CH223" s="67" t="s">
        <v>126</v>
      </c>
      <c r="CI223" s="67"/>
      <c r="CJ223" s="68" t="e">
        <f t="shared" si="137"/>
        <v>#DIV/0!</v>
      </c>
      <c r="CK223" s="68" t="e">
        <f t="shared" si="138"/>
        <v>#DIV/0!</v>
      </c>
      <c r="CL223" s="67"/>
      <c r="CM223" s="67"/>
      <c r="CN223" s="58">
        <f t="shared" si="139"/>
        <v>0</v>
      </c>
      <c r="CO223" s="58">
        <f t="shared" si="140"/>
        <v>0</v>
      </c>
      <c r="CP223" s="58">
        <f t="shared" si="141"/>
        <v>0</v>
      </c>
      <c r="CQ223" s="58">
        <f t="shared" si="142"/>
        <v>0</v>
      </c>
      <c r="CR223" s="58">
        <f t="shared" si="143"/>
        <v>0</v>
      </c>
      <c r="CS223" s="58">
        <f t="shared" si="144"/>
        <v>0</v>
      </c>
      <c r="CT223" s="58">
        <f t="shared" si="145"/>
        <v>0</v>
      </c>
      <c r="CU223" s="58">
        <f t="shared" si="146"/>
        <v>0</v>
      </c>
      <c r="CV223" s="58">
        <f t="shared" si="147"/>
        <v>0</v>
      </c>
      <c r="CW223" s="58">
        <f t="shared" si="148"/>
        <v>0</v>
      </c>
      <c r="CX223" s="58">
        <f t="shared" si="149"/>
        <v>0</v>
      </c>
      <c r="CY223" s="58">
        <f t="shared" si="150"/>
        <v>0</v>
      </c>
      <c r="CZ223" s="58">
        <f t="shared" si="151"/>
        <v>0</v>
      </c>
    </row>
    <row r="224" spans="1:104" ht="39" x14ac:dyDescent="0.35">
      <c r="A224" s="137" t="s">
        <v>476</v>
      </c>
      <c r="B224" s="169" t="s">
        <v>154</v>
      </c>
      <c r="C224" s="20" t="s">
        <v>891</v>
      </c>
      <c r="D224" s="22" t="s">
        <v>479</v>
      </c>
      <c r="E224" s="22" t="s">
        <v>482</v>
      </c>
      <c r="F224" s="22" t="s">
        <v>483</v>
      </c>
      <c r="G224" s="20">
        <f t="shared" si="114"/>
        <v>6</v>
      </c>
      <c r="H224" s="20"/>
      <c r="I224" s="20"/>
      <c r="J224" s="20"/>
      <c r="K224" s="20"/>
      <c r="L224" s="20"/>
      <c r="M224" s="20">
        <v>1</v>
      </c>
      <c r="N224" s="20">
        <v>1</v>
      </c>
      <c r="O224" s="20">
        <v>1</v>
      </c>
      <c r="P224" s="20">
        <v>1</v>
      </c>
      <c r="Q224" s="20">
        <v>1</v>
      </c>
      <c r="R224" s="20">
        <v>1</v>
      </c>
      <c r="S224" s="20"/>
      <c r="T224" s="67" t="s">
        <v>115</v>
      </c>
      <c r="U224" s="67"/>
      <c r="V224" s="68" t="e">
        <f t="shared" si="115"/>
        <v>#DIV/0!</v>
      </c>
      <c r="W224" s="68">
        <f t="shared" si="116"/>
        <v>0</v>
      </c>
      <c r="X224" s="67"/>
      <c r="Y224" s="67"/>
      <c r="Z224" s="67" t="s">
        <v>116</v>
      </c>
      <c r="AA224" s="67"/>
      <c r="AB224" s="68" t="e">
        <f t="shared" si="117"/>
        <v>#DIV/0!</v>
      </c>
      <c r="AC224" s="68">
        <f t="shared" si="118"/>
        <v>0</v>
      </c>
      <c r="AD224" s="67"/>
      <c r="AE224" s="67"/>
      <c r="AF224" s="67" t="s">
        <v>117</v>
      </c>
      <c r="AG224" s="67"/>
      <c r="AH224" s="68" t="e">
        <f t="shared" si="119"/>
        <v>#DIV/0!</v>
      </c>
      <c r="AI224" s="68">
        <f t="shared" si="120"/>
        <v>0</v>
      </c>
      <c r="AJ224" s="67"/>
      <c r="AK224" s="67"/>
      <c r="AL224" s="67" t="s">
        <v>118</v>
      </c>
      <c r="AM224" s="67"/>
      <c r="AN224" s="68" t="e">
        <f t="shared" si="121"/>
        <v>#DIV/0!</v>
      </c>
      <c r="AO224" s="68">
        <f t="shared" si="122"/>
        <v>0</v>
      </c>
      <c r="AP224" s="67"/>
      <c r="AQ224" s="67"/>
      <c r="AR224" s="67" t="s">
        <v>119</v>
      </c>
      <c r="AS224" s="67"/>
      <c r="AT224" s="68" t="e">
        <f t="shared" si="123"/>
        <v>#DIV/0!</v>
      </c>
      <c r="AU224" s="68">
        <f t="shared" si="124"/>
        <v>0</v>
      </c>
      <c r="AV224" s="67"/>
      <c r="AW224" s="67"/>
      <c r="AX224" s="67" t="s">
        <v>120</v>
      </c>
      <c r="AY224" s="67"/>
      <c r="AZ224" s="68">
        <f t="shared" si="125"/>
        <v>0</v>
      </c>
      <c r="BA224" s="68">
        <f t="shared" si="126"/>
        <v>0</v>
      </c>
      <c r="BB224" s="67"/>
      <c r="BC224" s="67"/>
      <c r="BD224" s="67" t="s">
        <v>121</v>
      </c>
      <c r="BE224" s="67"/>
      <c r="BF224" s="68">
        <f t="shared" si="127"/>
        <v>0</v>
      </c>
      <c r="BG224" s="68">
        <f t="shared" si="128"/>
        <v>0</v>
      </c>
      <c r="BH224" s="67"/>
      <c r="BI224" s="67"/>
      <c r="BJ224" s="67" t="s">
        <v>122</v>
      </c>
      <c r="BK224" s="67"/>
      <c r="BL224" s="68">
        <f t="shared" si="129"/>
        <v>0</v>
      </c>
      <c r="BM224" s="68">
        <f t="shared" si="130"/>
        <v>0</v>
      </c>
      <c r="BN224" s="67"/>
      <c r="BO224" s="67"/>
      <c r="BP224" s="67" t="s">
        <v>123</v>
      </c>
      <c r="BQ224" s="67"/>
      <c r="BR224" s="68">
        <f t="shared" si="131"/>
        <v>0</v>
      </c>
      <c r="BS224" s="68">
        <f t="shared" si="132"/>
        <v>0</v>
      </c>
      <c r="BT224" s="67"/>
      <c r="BU224" s="67"/>
      <c r="BV224" s="67" t="s">
        <v>124</v>
      </c>
      <c r="BW224" s="67"/>
      <c r="BX224" s="68">
        <f t="shared" si="133"/>
        <v>0</v>
      </c>
      <c r="BY224" s="68">
        <f t="shared" si="134"/>
        <v>0</v>
      </c>
      <c r="BZ224" s="67"/>
      <c r="CA224" s="67"/>
      <c r="CB224" s="67" t="s">
        <v>125</v>
      </c>
      <c r="CC224" s="67"/>
      <c r="CD224" s="68">
        <f t="shared" si="135"/>
        <v>0</v>
      </c>
      <c r="CE224" s="68">
        <f t="shared" si="136"/>
        <v>0</v>
      </c>
      <c r="CF224" s="67"/>
      <c r="CG224" s="67"/>
      <c r="CH224" s="67" t="s">
        <v>126</v>
      </c>
      <c r="CI224" s="67"/>
      <c r="CJ224" s="68" t="e">
        <f t="shared" si="137"/>
        <v>#DIV/0!</v>
      </c>
      <c r="CK224" s="68">
        <f t="shared" si="138"/>
        <v>0</v>
      </c>
      <c r="CL224" s="67"/>
      <c r="CM224" s="67"/>
      <c r="CN224" s="58">
        <f t="shared" si="139"/>
        <v>0</v>
      </c>
      <c r="CO224" s="58">
        <f t="shared" si="140"/>
        <v>0</v>
      </c>
      <c r="CP224" s="58">
        <f t="shared" si="141"/>
        <v>0</v>
      </c>
      <c r="CQ224" s="58">
        <f t="shared" si="142"/>
        <v>0</v>
      </c>
      <c r="CR224" s="58">
        <f t="shared" si="143"/>
        <v>0</v>
      </c>
      <c r="CS224" s="58">
        <f t="shared" si="144"/>
        <v>0</v>
      </c>
      <c r="CT224" s="58">
        <f t="shared" si="145"/>
        <v>0</v>
      </c>
      <c r="CU224" s="58">
        <f t="shared" si="146"/>
        <v>0</v>
      </c>
      <c r="CV224" s="58">
        <f t="shared" si="147"/>
        <v>0</v>
      </c>
      <c r="CW224" s="58">
        <f t="shared" si="148"/>
        <v>0</v>
      </c>
      <c r="CX224" s="58">
        <f t="shared" si="149"/>
        <v>0</v>
      </c>
      <c r="CY224" s="58">
        <f t="shared" si="150"/>
        <v>0</v>
      </c>
      <c r="CZ224" s="58">
        <f t="shared" si="151"/>
        <v>0</v>
      </c>
    </row>
    <row r="225" spans="1:104" ht="14" x14ac:dyDescent="0.35">
      <c r="A225" s="137" t="s">
        <v>476</v>
      </c>
      <c r="B225" s="170"/>
      <c r="C225" s="20" t="s">
        <v>892</v>
      </c>
      <c r="D225" s="22"/>
      <c r="E225" s="22"/>
      <c r="F225" s="22"/>
      <c r="G225" s="20">
        <f t="shared" si="114"/>
        <v>0</v>
      </c>
      <c r="H225" s="20"/>
      <c r="I225" s="20"/>
      <c r="J225" s="20"/>
      <c r="K225" s="20"/>
      <c r="L225" s="20"/>
      <c r="M225" s="20"/>
      <c r="N225" s="20"/>
      <c r="O225" s="20"/>
      <c r="P225" s="20"/>
      <c r="Q225" s="20"/>
      <c r="R225" s="20"/>
      <c r="S225" s="20"/>
      <c r="T225" s="67" t="s">
        <v>115</v>
      </c>
      <c r="U225" s="67"/>
      <c r="V225" s="68" t="e">
        <f t="shared" si="115"/>
        <v>#DIV/0!</v>
      </c>
      <c r="W225" s="68" t="e">
        <f t="shared" si="116"/>
        <v>#DIV/0!</v>
      </c>
      <c r="X225" s="67"/>
      <c r="Y225" s="67"/>
      <c r="Z225" s="67" t="s">
        <v>116</v>
      </c>
      <c r="AA225" s="67"/>
      <c r="AB225" s="68" t="e">
        <f t="shared" si="117"/>
        <v>#DIV/0!</v>
      </c>
      <c r="AC225" s="68" t="e">
        <f t="shared" si="118"/>
        <v>#DIV/0!</v>
      </c>
      <c r="AD225" s="67"/>
      <c r="AE225" s="67"/>
      <c r="AF225" s="67" t="s">
        <v>117</v>
      </c>
      <c r="AG225" s="67"/>
      <c r="AH225" s="68" t="e">
        <f t="shared" si="119"/>
        <v>#DIV/0!</v>
      </c>
      <c r="AI225" s="68" t="e">
        <f t="shared" si="120"/>
        <v>#DIV/0!</v>
      </c>
      <c r="AJ225" s="67"/>
      <c r="AK225" s="67"/>
      <c r="AL225" s="67" t="s">
        <v>118</v>
      </c>
      <c r="AM225" s="67"/>
      <c r="AN225" s="68" t="e">
        <f t="shared" si="121"/>
        <v>#DIV/0!</v>
      </c>
      <c r="AO225" s="68" t="e">
        <f t="shared" si="122"/>
        <v>#DIV/0!</v>
      </c>
      <c r="AP225" s="67"/>
      <c r="AQ225" s="67"/>
      <c r="AR225" s="67" t="s">
        <v>119</v>
      </c>
      <c r="AS225" s="67"/>
      <c r="AT225" s="68" t="e">
        <f t="shared" si="123"/>
        <v>#DIV/0!</v>
      </c>
      <c r="AU225" s="68" t="e">
        <f t="shared" si="124"/>
        <v>#DIV/0!</v>
      </c>
      <c r="AV225" s="67"/>
      <c r="AW225" s="67"/>
      <c r="AX225" s="67" t="s">
        <v>120</v>
      </c>
      <c r="AY225" s="67"/>
      <c r="AZ225" s="68" t="e">
        <f t="shared" si="125"/>
        <v>#DIV/0!</v>
      </c>
      <c r="BA225" s="68" t="e">
        <f t="shared" si="126"/>
        <v>#DIV/0!</v>
      </c>
      <c r="BB225" s="67"/>
      <c r="BC225" s="67"/>
      <c r="BD225" s="67" t="s">
        <v>121</v>
      </c>
      <c r="BE225" s="67"/>
      <c r="BF225" s="68" t="e">
        <f t="shared" si="127"/>
        <v>#DIV/0!</v>
      </c>
      <c r="BG225" s="68" t="e">
        <f t="shared" si="128"/>
        <v>#DIV/0!</v>
      </c>
      <c r="BH225" s="67"/>
      <c r="BI225" s="67"/>
      <c r="BJ225" s="67" t="s">
        <v>122</v>
      </c>
      <c r="BK225" s="67"/>
      <c r="BL225" s="68" t="e">
        <f t="shared" si="129"/>
        <v>#DIV/0!</v>
      </c>
      <c r="BM225" s="68" t="e">
        <f t="shared" si="130"/>
        <v>#DIV/0!</v>
      </c>
      <c r="BN225" s="67"/>
      <c r="BO225" s="67"/>
      <c r="BP225" s="67" t="s">
        <v>123</v>
      </c>
      <c r="BQ225" s="67"/>
      <c r="BR225" s="68" t="e">
        <f t="shared" si="131"/>
        <v>#DIV/0!</v>
      </c>
      <c r="BS225" s="68" t="e">
        <f t="shared" si="132"/>
        <v>#DIV/0!</v>
      </c>
      <c r="BT225" s="67"/>
      <c r="BU225" s="67"/>
      <c r="BV225" s="67" t="s">
        <v>124</v>
      </c>
      <c r="BW225" s="67"/>
      <c r="BX225" s="68" t="e">
        <f t="shared" si="133"/>
        <v>#DIV/0!</v>
      </c>
      <c r="BY225" s="68" t="e">
        <f t="shared" si="134"/>
        <v>#DIV/0!</v>
      </c>
      <c r="BZ225" s="67"/>
      <c r="CA225" s="67"/>
      <c r="CB225" s="67" t="s">
        <v>125</v>
      </c>
      <c r="CC225" s="67"/>
      <c r="CD225" s="68" t="e">
        <f t="shared" si="135"/>
        <v>#DIV/0!</v>
      </c>
      <c r="CE225" s="68" t="e">
        <f t="shared" si="136"/>
        <v>#DIV/0!</v>
      </c>
      <c r="CF225" s="67"/>
      <c r="CG225" s="67"/>
      <c r="CH225" s="67" t="s">
        <v>126</v>
      </c>
      <c r="CI225" s="67"/>
      <c r="CJ225" s="68" t="e">
        <f t="shared" si="137"/>
        <v>#DIV/0!</v>
      </c>
      <c r="CK225" s="68" t="e">
        <f t="shared" si="138"/>
        <v>#DIV/0!</v>
      </c>
      <c r="CL225" s="67"/>
      <c r="CM225" s="67"/>
      <c r="CN225" s="58">
        <f t="shared" si="139"/>
        <v>0</v>
      </c>
      <c r="CO225" s="58">
        <f t="shared" si="140"/>
        <v>0</v>
      </c>
      <c r="CP225" s="58">
        <f t="shared" si="141"/>
        <v>0</v>
      </c>
      <c r="CQ225" s="58">
        <f t="shared" si="142"/>
        <v>0</v>
      </c>
      <c r="CR225" s="58">
        <f t="shared" si="143"/>
        <v>0</v>
      </c>
      <c r="CS225" s="58">
        <f t="shared" si="144"/>
        <v>0</v>
      </c>
      <c r="CT225" s="58">
        <f t="shared" si="145"/>
        <v>0</v>
      </c>
      <c r="CU225" s="58">
        <f t="shared" si="146"/>
        <v>0</v>
      </c>
      <c r="CV225" s="58">
        <f t="shared" si="147"/>
        <v>0</v>
      </c>
      <c r="CW225" s="58">
        <f t="shared" si="148"/>
        <v>0</v>
      </c>
      <c r="CX225" s="58">
        <f t="shared" si="149"/>
        <v>0</v>
      </c>
      <c r="CY225" s="58">
        <f t="shared" si="150"/>
        <v>0</v>
      </c>
      <c r="CZ225" s="58">
        <f t="shared" si="151"/>
        <v>0</v>
      </c>
    </row>
    <row r="226" spans="1:104" ht="14" x14ac:dyDescent="0.35">
      <c r="A226" s="137" t="s">
        <v>476</v>
      </c>
      <c r="B226" s="170"/>
      <c r="C226" s="20" t="s">
        <v>893</v>
      </c>
      <c r="D226" s="22"/>
      <c r="E226" s="22"/>
      <c r="F226" s="22"/>
      <c r="G226" s="20">
        <f t="shared" si="114"/>
        <v>0</v>
      </c>
      <c r="H226" s="20"/>
      <c r="I226" s="20"/>
      <c r="J226" s="20"/>
      <c r="K226" s="20"/>
      <c r="L226" s="20"/>
      <c r="M226" s="20"/>
      <c r="N226" s="20"/>
      <c r="O226" s="20"/>
      <c r="P226" s="20"/>
      <c r="Q226" s="20"/>
      <c r="R226" s="20"/>
      <c r="S226" s="20"/>
      <c r="T226" s="67" t="s">
        <v>115</v>
      </c>
      <c r="U226" s="67"/>
      <c r="V226" s="68" t="e">
        <f t="shared" si="115"/>
        <v>#DIV/0!</v>
      </c>
      <c r="W226" s="68" t="e">
        <f t="shared" si="116"/>
        <v>#DIV/0!</v>
      </c>
      <c r="X226" s="67"/>
      <c r="Y226" s="67"/>
      <c r="Z226" s="67" t="s">
        <v>116</v>
      </c>
      <c r="AA226" s="67"/>
      <c r="AB226" s="68" t="e">
        <f t="shared" si="117"/>
        <v>#DIV/0!</v>
      </c>
      <c r="AC226" s="68" t="e">
        <f t="shared" si="118"/>
        <v>#DIV/0!</v>
      </c>
      <c r="AD226" s="67"/>
      <c r="AE226" s="67"/>
      <c r="AF226" s="67" t="s">
        <v>117</v>
      </c>
      <c r="AG226" s="67"/>
      <c r="AH226" s="68" t="e">
        <f t="shared" si="119"/>
        <v>#DIV/0!</v>
      </c>
      <c r="AI226" s="68" t="e">
        <f t="shared" si="120"/>
        <v>#DIV/0!</v>
      </c>
      <c r="AJ226" s="67"/>
      <c r="AK226" s="67"/>
      <c r="AL226" s="67" t="s">
        <v>118</v>
      </c>
      <c r="AM226" s="67"/>
      <c r="AN226" s="68" t="e">
        <f t="shared" si="121"/>
        <v>#DIV/0!</v>
      </c>
      <c r="AO226" s="68" t="e">
        <f t="shared" si="122"/>
        <v>#DIV/0!</v>
      </c>
      <c r="AP226" s="67"/>
      <c r="AQ226" s="67"/>
      <c r="AR226" s="67" t="s">
        <v>119</v>
      </c>
      <c r="AS226" s="67"/>
      <c r="AT226" s="68" t="e">
        <f t="shared" si="123"/>
        <v>#DIV/0!</v>
      </c>
      <c r="AU226" s="68" t="e">
        <f t="shared" si="124"/>
        <v>#DIV/0!</v>
      </c>
      <c r="AV226" s="67"/>
      <c r="AW226" s="67"/>
      <c r="AX226" s="67" t="s">
        <v>120</v>
      </c>
      <c r="AY226" s="67"/>
      <c r="AZ226" s="68" t="e">
        <f t="shared" si="125"/>
        <v>#DIV/0!</v>
      </c>
      <c r="BA226" s="68" t="e">
        <f t="shared" si="126"/>
        <v>#DIV/0!</v>
      </c>
      <c r="BB226" s="67"/>
      <c r="BC226" s="67"/>
      <c r="BD226" s="67" t="s">
        <v>121</v>
      </c>
      <c r="BE226" s="67"/>
      <c r="BF226" s="68" t="e">
        <f t="shared" si="127"/>
        <v>#DIV/0!</v>
      </c>
      <c r="BG226" s="68" t="e">
        <f t="shared" si="128"/>
        <v>#DIV/0!</v>
      </c>
      <c r="BH226" s="67"/>
      <c r="BI226" s="67"/>
      <c r="BJ226" s="67" t="s">
        <v>122</v>
      </c>
      <c r="BK226" s="67"/>
      <c r="BL226" s="68" t="e">
        <f t="shared" si="129"/>
        <v>#DIV/0!</v>
      </c>
      <c r="BM226" s="68" t="e">
        <f t="shared" si="130"/>
        <v>#DIV/0!</v>
      </c>
      <c r="BN226" s="67"/>
      <c r="BO226" s="67"/>
      <c r="BP226" s="67" t="s">
        <v>123</v>
      </c>
      <c r="BQ226" s="67"/>
      <c r="BR226" s="68" t="e">
        <f t="shared" si="131"/>
        <v>#DIV/0!</v>
      </c>
      <c r="BS226" s="68" t="e">
        <f t="shared" si="132"/>
        <v>#DIV/0!</v>
      </c>
      <c r="BT226" s="67"/>
      <c r="BU226" s="67"/>
      <c r="BV226" s="67" t="s">
        <v>124</v>
      </c>
      <c r="BW226" s="67"/>
      <c r="BX226" s="68" t="e">
        <f t="shared" si="133"/>
        <v>#DIV/0!</v>
      </c>
      <c r="BY226" s="68" t="e">
        <f t="shared" si="134"/>
        <v>#DIV/0!</v>
      </c>
      <c r="BZ226" s="67"/>
      <c r="CA226" s="67"/>
      <c r="CB226" s="67" t="s">
        <v>125</v>
      </c>
      <c r="CC226" s="67"/>
      <c r="CD226" s="68" t="e">
        <f t="shared" si="135"/>
        <v>#DIV/0!</v>
      </c>
      <c r="CE226" s="68" t="e">
        <f t="shared" si="136"/>
        <v>#DIV/0!</v>
      </c>
      <c r="CF226" s="67"/>
      <c r="CG226" s="67"/>
      <c r="CH226" s="67" t="s">
        <v>126</v>
      </c>
      <c r="CI226" s="67"/>
      <c r="CJ226" s="68" t="e">
        <f t="shared" si="137"/>
        <v>#DIV/0!</v>
      </c>
      <c r="CK226" s="68" t="e">
        <f t="shared" si="138"/>
        <v>#DIV/0!</v>
      </c>
      <c r="CL226" s="67"/>
      <c r="CM226" s="67"/>
      <c r="CN226" s="58">
        <f t="shared" si="139"/>
        <v>0</v>
      </c>
      <c r="CO226" s="58">
        <f t="shared" si="140"/>
        <v>0</v>
      </c>
      <c r="CP226" s="58">
        <f t="shared" si="141"/>
        <v>0</v>
      </c>
      <c r="CQ226" s="58">
        <f t="shared" si="142"/>
        <v>0</v>
      </c>
      <c r="CR226" s="58">
        <f t="shared" si="143"/>
        <v>0</v>
      </c>
      <c r="CS226" s="58">
        <f t="shared" si="144"/>
        <v>0</v>
      </c>
      <c r="CT226" s="58">
        <f t="shared" si="145"/>
        <v>0</v>
      </c>
      <c r="CU226" s="58">
        <f t="shared" si="146"/>
        <v>0</v>
      </c>
      <c r="CV226" s="58">
        <f t="shared" si="147"/>
        <v>0</v>
      </c>
      <c r="CW226" s="58">
        <f t="shared" si="148"/>
        <v>0</v>
      </c>
      <c r="CX226" s="58">
        <f t="shared" si="149"/>
        <v>0</v>
      </c>
      <c r="CY226" s="58">
        <f t="shared" si="150"/>
        <v>0</v>
      </c>
      <c r="CZ226" s="58">
        <f t="shared" si="151"/>
        <v>0</v>
      </c>
    </row>
    <row r="227" spans="1:104" ht="14" x14ac:dyDescent="0.35">
      <c r="A227" s="137" t="s">
        <v>476</v>
      </c>
      <c r="B227" s="171"/>
      <c r="C227" s="20" t="s">
        <v>894</v>
      </c>
      <c r="D227" s="22"/>
      <c r="E227" s="22"/>
      <c r="F227" s="22"/>
      <c r="G227" s="20">
        <f t="shared" si="114"/>
        <v>0</v>
      </c>
      <c r="H227" s="20"/>
      <c r="I227" s="20"/>
      <c r="J227" s="20"/>
      <c r="K227" s="20"/>
      <c r="L227" s="20"/>
      <c r="M227" s="20"/>
      <c r="N227" s="20"/>
      <c r="O227" s="20"/>
      <c r="P227" s="20"/>
      <c r="Q227" s="20"/>
      <c r="R227" s="20"/>
      <c r="S227" s="20"/>
      <c r="T227" s="67" t="s">
        <v>115</v>
      </c>
      <c r="U227" s="67"/>
      <c r="V227" s="68" t="e">
        <f t="shared" si="115"/>
        <v>#DIV/0!</v>
      </c>
      <c r="W227" s="68" t="e">
        <f t="shared" si="116"/>
        <v>#DIV/0!</v>
      </c>
      <c r="X227" s="67"/>
      <c r="Y227" s="67"/>
      <c r="Z227" s="67" t="s">
        <v>116</v>
      </c>
      <c r="AA227" s="67"/>
      <c r="AB227" s="68" t="e">
        <f t="shared" si="117"/>
        <v>#DIV/0!</v>
      </c>
      <c r="AC227" s="68" t="e">
        <f t="shared" si="118"/>
        <v>#DIV/0!</v>
      </c>
      <c r="AD227" s="67"/>
      <c r="AE227" s="67"/>
      <c r="AF227" s="67" t="s">
        <v>117</v>
      </c>
      <c r="AG227" s="67"/>
      <c r="AH227" s="68" t="e">
        <f t="shared" si="119"/>
        <v>#DIV/0!</v>
      </c>
      <c r="AI227" s="68" t="e">
        <f t="shared" si="120"/>
        <v>#DIV/0!</v>
      </c>
      <c r="AJ227" s="67"/>
      <c r="AK227" s="67"/>
      <c r="AL227" s="67" t="s">
        <v>118</v>
      </c>
      <c r="AM227" s="67"/>
      <c r="AN227" s="68" t="e">
        <f t="shared" si="121"/>
        <v>#DIV/0!</v>
      </c>
      <c r="AO227" s="68" t="e">
        <f t="shared" si="122"/>
        <v>#DIV/0!</v>
      </c>
      <c r="AP227" s="67"/>
      <c r="AQ227" s="67"/>
      <c r="AR227" s="67" t="s">
        <v>119</v>
      </c>
      <c r="AS227" s="67"/>
      <c r="AT227" s="68" t="e">
        <f t="shared" si="123"/>
        <v>#DIV/0!</v>
      </c>
      <c r="AU227" s="68" t="e">
        <f t="shared" si="124"/>
        <v>#DIV/0!</v>
      </c>
      <c r="AV227" s="67"/>
      <c r="AW227" s="67"/>
      <c r="AX227" s="67" t="s">
        <v>120</v>
      </c>
      <c r="AY227" s="67"/>
      <c r="AZ227" s="68" t="e">
        <f t="shared" si="125"/>
        <v>#DIV/0!</v>
      </c>
      <c r="BA227" s="68" t="e">
        <f t="shared" si="126"/>
        <v>#DIV/0!</v>
      </c>
      <c r="BB227" s="67"/>
      <c r="BC227" s="67"/>
      <c r="BD227" s="67" t="s">
        <v>121</v>
      </c>
      <c r="BE227" s="67"/>
      <c r="BF227" s="68" t="e">
        <f t="shared" si="127"/>
        <v>#DIV/0!</v>
      </c>
      <c r="BG227" s="68" t="e">
        <f t="shared" si="128"/>
        <v>#DIV/0!</v>
      </c>
      <c r="BH227" s="67"/>
      <c r="BI227" s="67"/>
      <c r="BJ227" s="67" t="s">
        <v>122</v>
      </c>
      <c r="BK227" s="67"/>
      <c r="BL227" s="68" t="e">
        <f t="shared" si="129"/>
        <v>#DIV/0!</v>
      </c>
      <c r="BM227" s="68" t="e">
        <f t="shared" si="130"/>
        <v>#DIV/0!</v>
      </c>
      <c r="BN227" s="67"/>
      <c r="BO227" s="67"/>
      <c r="BP227" s="67" t="s">
        <v>123</v>
      </c>
      <c r="BQ227" s="67"/>
      <c r="BR227" s="68" t="e">
        <f t="shared" si="131"/>
        <v>#DIV/0!</v>
      </c>
      <c r="BS227" s="68" t="e">
        <f t="shared" si="132"/>
        <v>#DIV/0!</v>
      </c>
      <c r="BT227" s="67"/>
      <c r="BU227" s="67"/>
      <c r="BV227" s="67" t="s">
        <v>124</v>
      </c>
      <c r="BW227" s="67"/>
      <c r="BX227" s="68" t="e">
        <f t="shared" si="133"/>
        <v>#DIV/0!</v>
      </c>
      <c r="BY227" s="68" t="e">
        <f t="shared" si="134"/>
        <v>#DIV/0!</v>
      </c>
      <c r="BZ227" s="67"/>
      <c r="CA227" s="67"/>
      <c r="CB227" s="67" t="s">
        <v>125</v>
      </c>
      <c r="CC227" s="67"/>
      <c r="CD227" s="68" t="e">
        <f t="shared" si="135"/>
        <v>#DIV/0!</v>
      </c>
      <c r="CE227" s="68" t="e">
        <f t="shared" si="136"/>
        <v>#DIV/0!</v>
      </c>
      <c r="CF227" s="67"/>
      <c r="CG227" s="67"/>
      <c r="CH227" s="67" t="s">
        <v>126</v>
      </c>
      <c r="CI227" s="67"/>
      <c r="CJ227" s="68" t="e">
        <f t="shared" si="137"/>
        <v>#DIV/0!</v>
      </c>
      <c r="CK227" s="68" t="e">
        <f t="shared" si="138"/>
        <v>#DIV/0!</v>
      </c>
      <c r="CL227" s="67"/>
      <c r="CM227" s="67"/>
      <c r="CN227" s="58">
        <f t="shared" si="139"/>
        <v>0</v>
      </c>
      <c r="CO227" s="58">
        <f t="shared" si="140"/>
        <v>0</v>
      </c>
      <c r="CP227" s="58">
        <f t="shared" si="141"/>
        <v>0</v>
      </c>
      <c r="CQ227" s="58">
        <f t="shared" si="142"/>
        <v>0</v>
      </c>
      <c r="CR227" s="58">
        <f t="shared" si="143"/>
        <v>0</v>
      </c>
      <c r="CS227" s="58">
        <f t="shared" si="144"/>
        <v>0</v>
      </c>
      <c r="CT227" s="58">
        <f t="shared" si="145"/>
        <v>0</v>
      </c>
      <c r="CU227" s="58">
        <f t="shared" si="146"/>
        <v>0</v>
      </c>
      <c r="CV227" s="58">
        <f t="shared" si="147"/>
        <v>0</v>
      </c>
      <c r="CW227" s="58">
        <f t="shared" si="148"/>
        <v>0</v>
      </c>
      <c r="CX227" s="58">
        <f t="shared" si="149"/>
        <v>0</v>
      </c>
      <c r="CY227" s="58">
        <f t="shared" si="150"/>
        <v>0</v>
      </c>
      <c r="CZ227" s="58">
        <f t="shared" si="151"/>
        <v>0</v>
      </c>
    </row>
    <row r="228" spans="1:104" ht="52" x14ac:dyDescent="0.35">
      <c r="A228" s="137" t="s">
        <v>330</v>
      </c>
      <c r="B228" s="280" t="s">
        <v>156</v>
      </c>
      <c r="C228" s="20" t="s">
        <v>895</v>
      </c>
      <c r="D228" s="22" t="s">
        <v>367</v>
      </c>
      <c r="E228" s="22" t="s">
        <v>396</v>
      </c>
      <c r="F228" s="22" t="s">
        <v>362</v>
      </c>
      <c r="G228" s="20">
        <f t="shared" si="114"/>
        <v>1</v>
      </c>
      <c r="H228" s="20"/>
      <c r="I228" s="20"/>
      <c r="J228" s="20"/>
      <c r="K228" s="20"/>
      <c r="L228" s="20"/>
      <c r="M228" s="20"/>
      <c r="N228" s="20"/>
      <c r="O228" s="20"/>
      <c r="P228" s="20"/>
      <c r="Q228" s="20"/>
      <c r="R228" s="20">
        <v>1</v>
      </c>
      <c r="S228" s="20"/>
      <c r="T228" s="67" t="s">
        <v>115</v>
      </c>
      <c r="U228" s="67"/>
      <c r="V228" s="68" t="e">
        <f t="shared" si="115"/>
        <v>#DIV/0!</v>
      </c>
      <c r="W228" s="68">
        <f t="shared" si="116"/>
        <v>0</v>
      </c>
      <c r="X228" s="67"/>
      <c r="Y228" s="67"/>
      <c r="Z228" s="67" t="s">
        <v>116</v>
      </c>
      <c r="AA228" s="67"/>
      <c r="AB228" s="68" t="e">
        <f t="shared" si="117"/>
        <v>#DIV/0!</v>
      </c>
      <c r="AC228" s="68">
        <f t="shared" si="118"/>
        <v>0</v>
      </c>
      <c r="AD228" s="67"/>
      <c r="AE228" s="67"/>
      <c r="AF228" s="67" t="s">
        <v>117</v>
      </c>
      <c r="AG228" s="67"/>
      <c r="AH228" s="68" t="e">
        <f t="shared" si="119"/>
        <v>#DIV/0!</v>
      </c>
      <c r="AI228" s="68">
        <f t="shared" si="120"/>
        <v>0</v>
      </c>
      <c r="AJ228" s="67"/>
      <c r="AK228" s="67"/>
      <c r="AL228" s="67" t="s">
        <v>118</v>
      </c>
      <c r="AM228" s="67"/>
      <c r="AN228" s="68" t="e">
        <f t="shared" si="121"/>
        <v>#DIV/0!</v>
      </c>
      <c r="AO228" s="68">
        <f t="shared" si="122"/>
        <v>0</v>
      </c>
      <c r="AP228" s="67"/>
      <c r="AQ228" s="67"/>
      <c r="AR228" s="67" t="s">
        <v>119</v>
      </c>
      <c r="AS228" s="67"/>
      <c r="AT228" s="68" t="e">
        <f t="shared" si="123"/>
        <v>#DIV/0!</v>
      </c>
      <c r="AU228" s="68">
        <f t="shared" si="124"/>
        <v>0</v>
      </c>
      <c r="AV228" s="67"/>
      <c r="AW228" s="67"/>
      <c r="AX228" s="67" t="s">
        <v>120</v>
      </c>
      <c r="AY228" s="67"/>
      <c r="AZ228" s="68" t="e">
        <f t="shared" si="125"/>
        <v>#DIV/0!</v>
      </c>
      <c r="BA228" s="68">
        <f t="shared" si="126"/>
        <v>0</v>
      </c>
      <c r="BB228" s="67"/>
      <c r="BC228" s="67"/>
      <c r="BD228" s="67" t="s">
        <v>121</v>
      </c>
      <c r="BE228" s="67"/>
      <c r="BF228" s="68" t="e">
        <f t="shared" si="127"/>
        <v>#DIV/0!</v>
      </c>
      <c r="BG228" s="68">
        <f t="shared" si="128"/>
        <v>0</v>
      </c>
      <c r="BH228" s="67"/>
      <c r="BI228" s="67"/>
      <c r="BJ228" s="67" t="s">
        <v>122</v>
      </c>
      <c r="BK228" s="67"/>
      <c r="BL228" s="68" t="e">
        <f t="shared" si="129"/>
        <v>#DIV/0!</v>
      </c>
      <c r="BM228" s="68">
        <f t="shared" si="130"/>
        <v>0</v>
      </c>
      <c r="BN228" s="67"/>
      <c r="BO228" s="67"/>
      <c r="BP228" s="67" t="s">
        <v>123</v>
      </c>
      <c r="BQ228" s="67"/>
      <c r="BR228" s="68" t="e">
        <f t="shared" si="131"/>
        <v>#DIV/0!</v>
      </c>
      <c r="BS228" s="68">
        <f t="shared" si="132"/>
        <v>0</v>
      </c>
      <c r="BT228" s="67"/>
      <c r="BU228" s="67"/>
      <c r="BV228" s="67" t="s">
        <v>124</v>
      </c>
      <c r="BW228" s="67"/>
      <c r="BX228" s="68" t="e">
        <f t="shared" si="133"/>
        <v>#DIV/0!</v>
      </c>
      <c r="BY228" s="68">
        <f t="shared" si="134"/>
        <v>0</v>
      </c>
      <c r="BZ228" s="67"/>
      <c r="CA228" s="67"/>
      <c r="CB228" s="67" t="s">
        <v>125</v>
      </c>
      <c r="CC228" s="67"/>
      <c r="CD228" s="68">
        <f t="shared" si="135"/>
        <v>0</v>
      </c>
      <c r="CE228" s="68">
        <f t="shared" si="136"/>
        <v>0</v>
      </c>
      <c r="CF228" s="67"/>
      <c r="CG228" s="67"/>
      <c r="CH228" s="67" t="s">
        <v>126</v>
      </c>
      <c r="CI228" s="67"/>
      <c r="CJ228" s="68" t="e">
        <f t="shared" si="137"/>
        <v>#DIV/0!</v>
      </c>
      <c r="CK228" s="68">
        <f t="shared" si="138"/>
        <v>0</v>
      </c>
      <c r="CL228" s="67"/>
      <c r="CM228" s="67"/>
      <c r="CN228" s="58">
        <f t="shared" si="139"/>
        <v>0</v>
      </c>
      <c r="CO228" s="58">
        <f t="shared" si="140"/>
        <v>0</v>
      </c>
      <c r="CP228" s="58">
        <f t="shared" si="141"/>
        <v>0</v>
      </c>
      <c r="CQ228" s="58">
        <f t="shared" si="142"/>
        <v>0</v>
      </c>
      <c r="CR228" s="58">
        <f t="shared" si="143"/>
        <v>0</v>
      </c>
      <c r="CS228" s="58">
        <f t="shared" si="144"/>
        <v>0</v>
      </c>
      <c r="CT228" s="58">
        <f t="shared" si="145"/>
        <v>0</v>
      </c>
      <c r="CU228" s="58">
        <f t="shared" si="146"/>
        <v>0</v>
      </c>
      <c r="CV228" s="58">
        <f t="shared" si="147"/>
        <v>0</v>
      </c>
      <c r="CW228" s="58">
        <f t="shared" si="148"/>
        <v>0</v>
      </c>
      <c r="CX228" s="58">
        <f t="shared" si="149"/>
        <v>0</v>
      </c>
      <c r="CY228" s="58">
        <f t="shared" si="150"/>
        <v>0</v>
      </c>
      <c r="CZ228" s="58">
        <f t="shared" si="151"/>
        <v>0</v>
      </c>
    </row>
    <row r="229" spans="1:104" ht="26" x14ac:dyDescent="0.35">
      <c r="A229" s="137" t="s">
        <v>330</v>
      </c>
      <c r="B229" s="281"/>
      <c r="C229" s="20" t="s">
        <v>896</v>
      </c>
      <c r="D229" s="22" t="s">
        <v>397</v>
      </c>
      <c r="E229" s="22" t="s">
        <v>398</v>
      </c>
      <c r="F229" s="22" t="s">
        <v>399</v>
      </c>
      <c r="G229" s="20">
        <f t="shared" si="114"/>
        <v>1</v>
      </c>
      <c r="H229" s="20"/>
      <c r="I229" s="20"/>
      <c r="J229" s="20"/>
      <c r="K229" s="20"/>
      <c r="L229" s="20"/>
      <c r="M229" s="20"/>
      <c r="N229" s="20"/>
      <c r="O229" s="20"/>
      <c r="P229" s="20"/>
      <c r="Q229" s="20"/>
      <c r="R229" s="20">
        <v>1</v>
      </c>
      <c r="S229" s="20"/>
      <c r="T229" s="67" t="s">
        <v>115</v>
      </c>
      <c r="U229" s="67"/>
      <c r="V229" s="68" t="e">
        <f t="shared" si="115"/>
        <v>#DIV/0!</v>
      </c>
      <c r="W229" s="68">
        <f t="shared" si="116"/>
        <v>0</v>
      </c>
      <c r="X229" s="67"/>
      <c r="Y229" s="67"/>
      <c r="Z229" s="67" t="s">
        <v>116</v>
      </c>
      <c r="AA229" s="67"/>
      <c r="AB229" s="68" t="e">
        <f t="shared" si="117"/>
        <v>#DIV/0!</v>
      </c>
      <c r="AC229" s="68">
        <f t="shared" si="118"/>
        <v>0</v>
      </c>
      <c r="AD229" s="67"/>
      <c r="AE229" s="67"/>
      <c r="AF229" s="67" t="s">
        <v>117</v>
      </c>
      <c r="AG229" s="67"/>
      <c r="AH229" s="68" t="e">
        <f t="shared" si="119"/>
        <v>#DIV/0!</v>
      </c>
      <c r="AI229" s="68">
        <f t="shared" si="120"/>
        <v>0</v>
      </c>
      <c r="AJ229" s="67"/>
      <c r="AK229" s="67"/>
      <c r="AL229" s="67" t="s">
        <v>118</v>
      </c>
      <c r="AM229" s="67"/>
      <c r="AN229" s="68" t="e">
        <f t="shared" si="121"/>
        <v>#DIV/0!</v>
      </c>
      <c r="AO229" s="68">
        <f t="shared" si="122"/>
        <v>0</v>
      </c>
      <c r="AP229" s="67"/>
      <c r="AQ229" s="67"/>
      <c r="AR229" s="67" t="s">
        <v>119</v>
      </c>
      <c r="AS229" s="67"/>
      <c r="AT229" s="68" t="e">
        <f t="shared" si="123"/>
        <v>#DIV/0!</v>
      </c>
      <c r="AU229" s="68">
        <f t="shared" si="124"/>
        <v>0</v>
      </c>
      <c r="AV229" s="67"/>
      <c r="AW229" s="67"/>
      <c r="AX229" s="67" t="s">
        <v>120</v>
      </c>
      <c r="AY229" s="67"/>
      <c r="AZ229" s="68" t="e">
        <f t="shared" si="125"/>
        <v>#DIV/0!</v>
      </c>
      <c r="BA229" s="68">
        <f t="shared" si="126"/>
        <v>0</v>
      </c>
      <c r="BB229" s="67"/>
      <c r="BC229" s="67"/>
      <c r="BD229" s="67" t="s">
        <v>121</v>
      </c>
      <c r="BE229" s="67"/>
      <c r="BF229" s="68" t="e">
        <f t="shared" si="127"/>
        <v>#DIV/0!</v>
      </c>
      <c r="BG229" s="68">
        <f t="shared" si="128"/>
        <v>0</v>
      </c>
      <c r="BH229" s="67"/>
      <c r="BI229" s="67"/>
      <c r="BJ229" s="67" t="s">
        <v>122</v>
      </c>
      <c r="BK229" s="67"/>
      <c r="BL229" s="68" t="e">
        <f t="shared" si="129"/>
        <v>#DIV/0!</v>
      </c>
      <c r="BM229" s="68">
        <f t="shared" si="130"/>
        <v>0</v>
      </c>
      <c r="BN229" s="67"/>
      <c r="BO229" s="67"/>
      <c r="BP229" s="67" t="s">
        <v>123</v>
      </c>
      <c r="BQ229" s="67"/>
      <c r="BR229" s="68" t="e">
        <f t="shared" si="131"/>
        <v>#DIV/0!</v>
      </c>
      <c r="BS229" s="68">
        <f t="shared" si="132"/>
        <v>0</v>
      </c>
      <c r="BT229" s="67"/>
      <c r="BU229" s="67"/>
      <c r="BV229" s="67" t="s">
        <v>124</v>
      </c>
      <c r="BW229" s="67"/>
      <c r="BX229" s="68" t="e">
        <f t="shared" si="133"/>
        <v>#DIV/0!</v>
      </c>
      <c r="BY229" s="68">
        <f t="shared" si="134"/>
        <v>0</v>
      </c>
      <c r="BZ229" s="67"/>
      <c r="CA229" s="67"/>
      <c r="CB229" s="67" t="s">
        <v>125</v>
      </c>
      <c r="CC229" s="67"/>
      <c r="CD229" s="68">
        <f t="shared" si="135"/>
        <v>0</v>
      </c>
      <c r="CE229" s="68">
        <f t="shared" si="136"/>
        <v>0</v>
      </c>
      <c r="CF229" s="67"/>
      <c r="CG229" s="67"/>
      <c r="CH229" s="67" t="s">
        <v>126</v>
      </c>
      <c r="CI229" s="67"/>
      <c r="CJ229" s="68" t="e">
        <f t="shared" si="137"/>
        <v>#DIV/0!</v>
      </c>
      <c r="CK229" s="68">
        <f t="shared" si="138"/>
        <v>0</v>
      </c>
      <c r="CL229" s="67"/>
      <c r="CM229" s="67"/>
      <c r="CN229" s="58">
        <f t="shared" si="139"/>
        <v>0</v>
      </c>
      <c r="CO229" s="58">
        <f t="shared" si="140"/>
        <v>0</v>
      </c>
      <c r="CP229" s="58">
        <f t="shared" si="141"/>
        <v>0</v>
      </c>
      <c r="CQ229" s="58">
        <f t="shared" si="142"/>
        <v>0</v>
      </c>
      <c r="CR229" s="58">
        <f t="shared" si="143"/>
        <v>0</v>
      </c>
      <c r="CS229" s="58">
        <f t="shared" si="144"/>
        <v>0</v>
      </c>
      <c r="CT229" s="58">
        <f t="shared" si="145"/>
        <v>0</v>
      </c>
      <c r="CU229" s="58">
        <f t="shared" si="146"/>
        <v>0</v>
      </c>
      <c r="CV229" s="58">
        <f t="shared" si="147"/>
        <v>0</v>
      </c>
      <c r="CW229" s="58">
        <f t="shared" si="148"/>
        <v>0</v>
      </c>
      <c r="CX229" s="58">
        <f t="shared" si="149"/>
        <v>0</v>
      </c>
      <c r="CY229" s="58">
        <f t="shared" si="150"/>
        <v>0</v>
      </c>
      <c r="CZ229" s="58">
        <f t="shared" si="151"/>
        <v>0</v>
      </c>
    </row>
    <row r="230" spans="1:104" ht="26" x14ac:dyDescent="0.35">
      <c r="A230" s="137" t="s">
        <v>330</v>
      </c>
      <c r="B230" s="281"/>
      <c r="C230" s="20" t="s">
        <v>897</v>
      </c>
      <c r="D230" s="22"/>
      <c r="E230" s="22"/>
      <c r="F230" s="22"/>
      <c r="G230" s="20">
        <f t="shared" si="114"/>
        <v>0</v>
      </c>
      <c r="H230" s="20"/>
      <c r="I230" s="20"/>
      <c r="J230" s="20"/>
      <c r="K230" s="20"/>
      <c r="L230" s="20"/>
      <c r="M230" s="20"/>
      <c r="N230" s="20"/>
      <c r="O230" s="20"/>
      <c r="P230" s="20"/>
      <c r="Q230" s="20"/>
      <c r="R230" s="20"/>
      <c r="S230" s="20"/>
      <c r="T230" s="67" t="s">
        <v>115</v>
      </c>
      <c r="U230" s="67"/>
      <c r="V230" s="68" t="e">
        <f t="shared" si="115"/>
        <v>#DIV/0!</v>
      </c>
      <c r="W230" s="68" t="e">
        <f t="shared" si="116"/>
        <v>#DIV/0!</v>
      </c>
      <c r="X230" s="67"/>
      <c r="Y230" s="67"/>
      <c r="Z230" s="67" t="s">
        <v>116</v>
      </c>
      <c r="AA230" s="67"/>
      <c r="AB230" s="68" t="e">
        <f t="shared" si="117"/>
        <v>#DIV/0!</v>
      </c>
      <c r="AC230" s="68" t="e">
        <f t="shared" si="118"/>
        <v>#DIV/0!</v>
      </c>
      <c r="AD230" s="67"/>
      <c r="AE230" s="67"/>
      <c r="AF230" s="67" t="s">
        <v>117</v>
      </c>
      <c r="AG230" s="67"/>
      <c r="AH230" s="68" t="e">
        <f t="shared" si="119"/>
        <v>#DIV/0!</v>
      </c>
      <c r="AI230" s="68" t="e">
        <f t="shared" si="120"/>
        <v>#DIV/0!</v>
      </c>
      <c r="AJ230" s="67"/>
      <c r="AK230" s="67"/>
      <c r="AL230" s="67" t="s">
        <v>118</v>
      </c>
      <c r="AM230" s="67"/>
      <c r="AN230" s="68" t="e">
        <f t="shared" si="121"/>
        <v>#DIV/0!</v>
      </c>
      <c r="AO230" s="68" t="e">
        <f t="shared" si="122"/>
        <v>#DIV/0!</v>
      </c>
      <c r="AP230" s="67"/>
      <c r="AQ230" s="67"/>
      <c r="AR230" s="67" t="s">
        <v>119</v>
      </c>
      <c r="AS230" s="67"/>
      <c r="AT230" s="68" t="e">
        <f t="shared" si="123"/>
        <v>#DIV/0!</v>
      </c>
      <c r="AU230" s="68" t="e">
        <f t="shared" si="124"/>
        <v>#DIV/0!</v>
      </c>
      <c r="AV230" s="67"/>
      <c r="AW230" s="67"/>
      <c r="AX230" s="67" t="s">
        <v>120</v>
      </c>
      <c r="AY230" s="67"/>
      <c r="AZ230" s="68" t="e">
        <f t="shared" si="125"/>
        <v>#DIV/0!</v>
      </c>
      <c r="BA230" s="68" t="e">
        <f t="shared" si="126"/>
        <v>#DIV/0!</v>
      </c>
      <c r="BB230" s="67"/>
      <c r="BC230" s="67"/>
      <c r="BD230" s="67" t="s">
        <v>121</v>
      </c>
      <c r="BE230" s="67"/>
      <c r="BF230" s="68" t="e">
        <f t="shared" si="127"/>
        <v>#DIV/0!</v>
      </c>
      <c r="BG230" s="68" t="e">
        <f t="shared" si="128"/>
        <v>#DIV/0!</v>
      </c>
      <c r="BH230" s="67"/>
      <c r="BI230" s="67"/>
      <c r="BJ230" s="67" t="s">
        <v>122</v>
      </c>
      <c r="BK230" s="67"/>
      <c r="BL230" s="68" t="e">
        <f t="shared" si="129"/>
        <v>#DIV/0!</v>
      </c>
      <c r="BM230" s="68" t="e">
        <f t="shared" si="130"/>
        <v>#DIV/0!</v>
      </c>
      <c r="BN230" s="67"/>
      <c r="BO230" s="67"/>
      <c r="BP230" s="67" t="s">
        <v>123</v>
      </c>
      <c r="BQ230" s="67"/>
      <c r="BR230" s="68" t="e">
        <f t="shared" si="131"/>
        <v>#DIV/0!</v>
      </c>
      <c r="BS230" s="68" t="e">
        <f t="shared" si="132"/>
        <v>#DIV/0!</v>
      </c>
      <c r="BT230" s="67"/>
      <c r="BU230" s="67"/>
      <c r="BV230" s="67" t="s">
        <v>124</v>
      </c>
      <c r="BW230" s="67"/>
      <c r="BX230" s="68" t="e">
        <f t="shared" si="133"/>
        <v>#DIV/0!</v>
      </c>
      <c r="BY230" s="68" t="e">
        <f t="shared" si="134"/>
        <v>#DIV/0!</v>
      </c>
      <c r="BZ230" s="67"/>
      <c r="CA230" s="67"/>
      <c r="CB230" s="67" t="s">
        <v>125</v>
      </c>
      <c r="CC230" s="67"/>
      <c r="CD230" s="68" t="e">
        <f t="shared" si="135"/>
        <v>#DIV/0!</v>
      </c>
      <c r="CE230" s="68" t="e">
        <f t="shared" si="136"/>
        <v>#DIV/0!</v>
      </c>
      <c r="CF230" s="67"/>
      <c r="CG230" s="67"/>
      <c r="CH230" s="67" t="s">
        <v>126</v>
      </c>
      <c r="CI230" s="67"/>
      <c r="CJ230" s="68" t="e">
        <f t="shared" si="137"/>
        <v>#DIV/0!</v>
      </c>
      <c r="CK230" s="68" t="e">
        <f t="shared" si="138"/>
        <v>#DIV/0!</v>
      </c>
      <c r="CL230" s="67"/>
      <c r="CM230" s="67"/>
      <c r="CN230" s="58">
        <f t="shared" si="139"/>
        <v>0</v>
      </c>
      <c r="CO230" s="58">
        <f t="shared" si="140"/>
        <v>0</v>
      </c>
      <c r="CP230" s="58">
        <f t="shared" si="141"/>
        <v>0</v>
      </c>
      <c r="CQ230" s="58">
        <f t="shared" si="142"/>
        <v>0</v>
      </c>
      <c r="CR230" s="58">
        <f t="shared" si="143"/>
        <v>0</v>
      </c>
      <c r="CS230" s="58">
        <f t="shared" si="144"/>
        <v>0</v>
      </c>
      <c r="CT230" s="58">
        <f t="shared" si="145"/>
        <v>0</v>
      </c>
      <c r="CU230" s="58">
        <f t="shared" si="146"/>
        <v>0</v>
      </c>
      <c r="CV230" s="58">
        <f t="shared" si="147"/>
        <v>0</v>
      </c>
      <c r="CW230" s="58">
        <f t="shared" si="148"/>
        <v>0</v>
      </c>
      <c r="CX230" s="58">
        <f t="shared" si="149"/>
        <v>0</v>
      </c>
      <c r="CY230" s="58">
        <f t="shared" si="150"/>
        <v>0</v>
      </c>
      <c r="CZ230" s="58">
        <f t="shared" si="151"/>
        <v>0</v>
      </c>
    </row>
    <row r="231" spans="1:104" ht="26" x14ac:dyDescent="0.35">
      <c r="A231" s="137" t="s">
        <v>330</v>
      </c>
      <c r="B231" s="282"/>
      <c r="C231" s="20" t="s">
        <v>898</v>
      </c>
      <c r="D231" s="22"/>
      <c r="E231" s="22"/>
      <c r="F231" s="22"/>
      <c r="G231" s="20">
        <f t="shared" si="114"/>
        <v>0</v>
      </c>
      <c r="H231" s="20"/>
      <c r="I231" s="20"/>
      <c r="J231" s="20"/>
      <c r="K231" s="20"/>
      <c r="L231" s="20"/>
      <c r="M231" s="20"/>
      <c r="N231" s="20"/>
      <c r="O231" s="20"/>
      <c r="P231" s="20"/>
      <c r="Q231" s="20"/>
      <c r="R231" s="20"/>
      <c r="S231" s="20"/>
      <c r="T231" s="67" t="s">
        <v>115</v>
      </c>
      <c r="U231" s="67"/>
      <c r="V231" s="68" t="e">
        <f t="shared" si="115"/>
        <v>#DIV/0!</v>
      </c>
      <c r="W231" s="68" t="e">
        <f t="shared" si="116"/>
        <v>#DIV/0!</v>
      </c>
      <c r="X231" s="67"/>
      <c r="Y231" s="67"/>
      <c r="Z231" s="67" t="s">
        <v>116</v>
      </c>
      <c r="AA231" s="67"/>
      <c r="AB231" s="68" t="e">
        <f t="shared" si="117"/>
        <v>#DIV/0!</v>
      </c>
      <c r="AC231" s="68" t="e">
        <f t="shared" si="118"/>
        <v>#DIV/0!</v>
      </c>
      <c r="AD231" s="67"/>
      <c r="AE231" s="67"/>
      <c r="AF231" s="67" t="s">
        <v>117</v>
      </c>
      <c r="AG231" s="67"/>
      <c r="AH231" s="68" t="e">
        <f t="shared" si="119"/>
        <v>#DIV/0!</v>
      </c>
      <c r="AI231" s="68" t="e">
        <f t="shared" si="120"/>
        <v>#DIV/0!</v>
      </c>
      <c r="AJ231" s="67"/>
      <c r="AK231" s="67"/>
      <c r="AL231" s="67" t="s">
        <v>118</v>
      </c>
      <c r="AM231" s="67"/>
      <c r="AN231" s="68" t="e">
        <f t="shared" si="121"/>
        <v>#DIV/0!</v>
      </c>
      <c r="AO231" s="68" t="e">
        <f t="shared" si="122"/>
        <v>#DIV/0!</v>
      </c>
      <c r="AP231" s="67"/>
      <c r="AQ231" s="67"/>
      <c r="AR231" s="67" t="s">
        <v>119</v>
      </c>
      <c r="AS231" s="67"/>
      <c r="AT231" s="68" t="e">
        <f t="shared" si="123"/>
        <v>#DIV/0!</v>
      </c>
      <c r="AU231" s="68" t="e">
        <f t="shared" si="124"/>
        <v>#DIV/0!</v>
      </c>
      <c r="AV231" s="67"/>
      <c r="AW231" s="67"/>
      <c r="AX231" s="67" t="s">
        <v>120</v>
      </c>
      <c r="AY231" s="67"/>
      <c r="AZ231" s="68" t="e">
        <f t="shared" si="125"/>
        <v>#DIV/0!</v>
      </c>
      <c r="BA231" s="68" t="e">
        <f t="shared" si="126"/>
        <v>#DIV/0!</v>
      </c>
      <c r="BB231" s="67"/>
      <c r="BC231" s="67"/>
      <c r="BD231" s="67" t="s">
        <v>121</v>
      </c>
      <c r="BE231" s="67"/>
      <c r="BF231" s="68" t="e">
        <f t="shared" si="127"/>
        <v>#DIV/0!</v>
      </c>
      <c r="BG231" s="68" t="e">
        <f t="shared" si="128"/>
        <v>#DIV/0!</v>
      </c>
      <c r="BH231" s="67"/>
      <c r="BI231" s="67"/>
      <c r="BJ231" s="67" t="s">
        <v>122</v>
      </c>
      <c r="BK231" s="67"/>
      <c r="BL231" s="68" t="e">
        <f t="shared" si="129"/>
        <v>#DIV/0!</v>
      </c>
      <c r="BM231" s="68" t="e">
        <f t="shared" si="130"/>
        <v>#DIV/0!</v>
      </c>
      <c r="BN231" s="67"/>
      <c r="BO231" s="67"/>
      <c r="BP231" s="67" t="s">
        <v>123</v>
      </c>
      <c r="BQ231" s="67"/>
      <c r="BR231" s="68" t="e">
        <f t="shared" si="131"/>
        <v>#DIV/0!</v>
      </c>
      <c r="BS231" s="68" t="e">
        <f t="shared" si="132"/>
        <v>#DIV/0!</v>
      </c>
      <c r="BT231" s="67"/>
      <c r="BU231" s="67"/>
      <c r="BV231" s="67" t="s">
        <v>124</v>
      </c>
      <c r="BW231" s="67"/>
      <c r="BX231" s="68" t="e">
        <f t="shared" si="133"/>
        <v>#DIV/0!</v>
      </c>
      <c r="BY231" s="68" t="e">
        <f t="shared" si="134"/>
        <v>#DIV/0!</v>
      </c>
      <c r="BZ231" s="67"/>
      <c r="CA231" s="67"/>
      <c r="CB231" s="67" t="s">
        <v>125</v>
      </c>
      <c r="CC231" s="67"/>
      <c r="CD231" s="68" t="e">
        <f t="shared" si="135"/>
        <v>#DIV/0!</v>
      </c>
      <c r="CE231" s="68" t="e">
        <f t="shared" si="136"/>
        <v>#DIV/0!</v>
      </c>
      <c r="CF231" s="67"/>
      <c r="CG231" s="67"/>
      <c r="CH231" s="67" t="s">
        <v>126</v>
      </c>
      <c r="CI231" s="67"/>
      <c r="CJ231" s="68" t="e">
        <f t="shared" si="137"/>
        <v>#DIV/0!</v>
      </c>
      <c r="CK231" s="68" t="e">
        <f t="shared" si="138"/>
        <v>#DIV/0!</v>
      </c>
      <c r="CL231" s="67"/>
      <c r="CM231" s="67"/>
      <c r="CN231" s="58">
        <f t="shared" si="139"/>
        <v>0</v>
      </c>
      <c r="CO231" s="58">
        <f t="shared" si="140"/>
        <v>0</v>
      </c>
      <c r="CP231" s="58">
        <f t="shared" si="141"/>
        <v>0</v>
      </c>
      <c r="CQ231" s="58">
        <f t="shared" si="142"/>
        <v>0</v>
      </c>
      <c r="CR231" s="58">
        <f t="shared" si="143"/>
        <v>0</v>
      </c>
      <c r="CS231" s="58">
        <f t="shared" si="144"/>
        <v>0</v>
      </c>
      <c r="CT231" s="58">
        <f t="shared" si="145"/>
        <v>0</v>
      </c>
      <c r="CU231" s="58">
        <f t="shared" si="146"/>
        <v>0</v>
      </c>
      <c r="CV231" s="58">
        <f t="shared" si="147"/>
        <v>0</v>
      </c>
      <c r="CW231" s="58">
        <f t="shared" si="148"/>
        <v>0</v>
      </c>
      <c r="CX231" s="58">
        <f t="shared" si="149"/>
        <v>0</v>
      </c>
      <c r="CY231" s="58">
        <f t="shared" si="150"/>
        <v>0</v>
      </c>
      <c r="CZ231" s="58">
        <f t="shared" si="151"/>
        <v>0</v>
      </c>
    </row>
    <row r="232" spans="1:104" ht="65" x14ac:dyDescent="0.35">
      <c r="A232" s="137" t="s">
        <v>330</v>
      </c>
      <c r="B232" s="280" t="s">
        <v>156</v>
      </c>
      <c r="C232" s="20" t="s">
        <v>899</v>
      </c>
      <c r="D232" s="22" t="s">
        <v>674</v>
      </c>
      <c r="E232" s="22" t="s">
        <v>363</v>
      </c>
      <c r="F232" s="22" t="s">
        <v>364</v>
      </c>
      <c r="G232" s="20">
        <f t="shared" si="114"/>
        <v>1</v>
      </c>
      <c r="H232" s="20"/>
      <c r="I232" s="20"/>
      <c r="J232" s="20"/>
      <c r="K232" s="20"/>
      <c r="L232" s="20"/>
      <c r="M232" s="20"/>
      <c r="N232" s="20"/>
      <c r="O232" s="20"/>
      <c r="P232" s="20">
        <v>1</v>
      </c>
      <c r="Q232" s="20"/>
      <c r="R232" s="20"/>
      <c r="S232" s="20"/>
      <c r="T232" s="67" t="s">
        <v>115</v>
      </c>
      <c r="U232" s="67"/>
      <c r="V232" s="68" t="e">
        <f t="shared" si="115"/>
        <v>#DIV/0!</v>
      </c>
      <c r="W232" s="68">
        <f t="shared" si="116"/>
        <v>0</v>
      </c>
      <c r="X232" s="67"/>
      <c r="Y232" s="67"/>
      <c r="Z232" s="67" t="s">
        <v>116</v>
      </c>
      <c r="AA232" s="67"/>
      <c r="AB232" s="68" t="e">
        <f t="shared" si="117"/>
        <v>#DIV/0!</v>
      </c>
      <c r="AC232" s="68">
        <f t="shared" si="118"/>
        <v>0</v>
      </c>
      <c r="AD232" s="67"/>
      <c r="AE232" s="67"/>
      <c r="AF232" s="67" t="s">
        <v>117</v>
      </c>
      <c r="AG232" s="67"/>
      <c r="AH232" s="68" t="e">
        <f t="shared" si="119"/>
        <v>#DIV/0!</v>
      </c>
      <c r="AI232" s="68">
        <f t="shared" si="120"/>
        <v>0</v>
      </c>
      <c r="AJ232" s="67"/>
      <c r="AK232" s="67"/>
      <c r="AL232" s="67" t="s">
        <v>118</v>
      </c>
      <c r="AM232" s="67"/>
      <c r="AN232" s="68" t="e">
        <f t="shared" si="121"/>
        <v>#DIV/0!</v>
      </c>
      <c r="AO232" s="68">
        <f t="shared" si="122"/>
        <v>0</v>
      </c>
      <c r="AP232" s="67"/>
      <c r="AQ232" s="67"/>
      <c r="AR232" s="67" t="s">
        <v>119</v>
      </c>
      <c r="AS232" s="67"/>
      <c r="AT232" s="68" t="e">
        <f t="shared" si="123"/>
        <v>#DIV/0!</v>
      </c>
      <c r="AU232" s="68">
        <f t="shared" si="124"/>
        <v>0</v>
      </c>
      <c r="AV232" s="67"/>
      <c r="AW232" s="67"/>
      <c r="AX232" s="67" t="s">
        <v>120</v>
      </c>
      <c r="AY232" s="67"/>
      <c r="AZ232" s="68" t="e">
        <f t="shared" si="125"/>
        <v>#DIV/0!</v>
      </c>
      <c r="BA232" s="68">
        <f t="shared" si="126"/>
        <v>0</v>
      </c>
      <c r="BB232" s="67"/>
      <c r="BC232" s="67"/>
      <c r="BD232" s="67" t="s">
        <v>121</v>
      </c>
      <c r="BE232" s="67"/>
      <c r="BF232" s="68" t="e">
        <f t="shared" si="127"/>
        <v>#DIV/0!</v>
      </c>
      <c r="BG232" s="68">
        <f t="shared" si="128"/>
        <v>0</v>
      </c>
      <c r="BH232" s="67"/>
      <c r="BI232" s="67"/>
      <c r="BJ232" s="67" t="s">
        <v>122</v>
      </c>
      <c r="BK232" s="67"/>
      <c r="BL232" s="68" t="e">
        <f t="shared" si="129"/>
        <v>#DIV/0!</v>
      </c>
      <c r="BM232" s="68">
        <f t="shared" si="130"/>
        <v>0</v>
      </c>
      <c r="BN232" s="67"/>
      <c r="BO232" s="67"/>
      <c r="BP232" s="67" t="s">
        <v>123</v>
      </c>
      <c r="BQ232" s="67"/>
      <c r="BR232" s="68">
        <f t="shared" si="131"/>
        <v>0</v>
      </c>
      <c r="BS232" s="68">
        <f t="shared" si="132"/>
        <v>0</v>
      </c>
      <c r="BT232" s="67"/>
      <c r="BU232" s="67"/>
      <c r="BV232" s="67" t="s">
        <v>124</v>
      </c>
      <c r="BW232" s="67"/>
      <c r="BX232" s="68" t="e">
        <f t="shared" si="133"/>
        <v>#DIV/0!</v>
      </c>
      <c r="BY232" s="68">
        <f t="shared" si="134"/>
        <v>0</v>
      </c>
      <c r="BZ232" s="67"/>
      <c r="CA232" s="67"/>
      <c r="CB232" s="67" t="s">
        <v>125</v>
      </c>
      <c r="CC232" s="67"/>
      <c r="CD232" s="68" t="e">
        <f t="shared" si="135"/>
        <v>#DIV/0!</v>
      </c>
      <c r="CE232" s="68">
        <f t="shared" si="136"/>
        <v>0</v>
      </c>
      <c r="CF232" s="67"/>
      <c r="CG232" s="67"/>
      <c r="CH232" s="67" t="s">
        <v>126</v>
      </c>
      <c r="CI232" s="67"/>
      <c r="CJ232" s="68" t="e">
        <f t="shared" si="137"/>
        <v>#DIV/0!</v>
      </c>
      <c r="CK232" s="68">
        <f t="shared" si="138"/>
        <v>0</v>
      </c>
      <c r="CL232" s="67"/>
      <c r="CM232" s="67"/>
      <c r="CN232" s="58">
        <f t="shared" si="139"/>
        <v>0</v>
      </c>
      <c r="CO232" s="58">
        <f t="shared" si="140"/>
        <v>0</v>
      </c>
      <c r="CP232" s="58">
        <f t="shared" si="141"/>
        <v>0</v>
      </c>
      <c r="CQ232" s="58">
        <f t="shared" si="142"/>
        <v>0</v>
      </c>
      <c r="CR232" s="58">
        <f t="shared" si="143"/>
        <v>0</v>
      </c>
      <c r="CS232" s="58">
        <f t="shared" si="144"/>
        <v>0</v>
      </c>
      <c r="CT232" s="58">
        <f t="shared" si="145"/>
        <v>0</v>
      </c>
      <c r="CU232" s="58">
        <f t="shared" si="146"/>
        <v>0</v>
      </c>
      <c r="CV232" s="58">
        <f t="shared" si="147"/>
        <v>0</v>
      </c>
      <c r="CW232" s="58">
        <f t="shared" si="148"/>
        <v>0</v>
      </c>
      <c r="CX232" s="58">
        <f t="shared" si="149"/>
        <v>0</v>
      </c>
      <c r="CY232" s="58">
        <f t="shared" si="150"/>
        <v>0</v>
      </c>
      <c r="CZ232" s="58">
        <f t="shared" si="151"/>
        <v>0</v>
      </c>
    </row>
    <row r="233" spans="1:104" ht="39" x14ac:dyDescent="0.35">
      <c r="A233" s="137" t="s">
        <v>330</v>
      </c>
      <c r="B233" s="281"/>
      <c r="C233" s="20" t="s">
        <v>900</v>
      </c>
      <c r="D233" s="22" t="s">
        <v>674</v>
      </c>
      <c r="E233" s="22" t="s">
        <v>365</v>
      </c>
      <c r="F233" s="22" t="s">
        <v>366</v>
      </c>
      <c r="G233" s="20">
        <f t="shared" si="114"/>
        <v>1</v>
      </c>
      <c r="H233" s="20"/>
      <c r="I233" s="20"/>
      <c r="J233" s="20"/>
      <c r="K233" s="20"/>
      <c r="L233" s="20"/>
      <c r="M233" s="20"/>
      <c r="N233" s="20"/>
      <c r="O233" s="20"/>
      <c r="P233" s="20"/>
      <c r="Q233" s="20">
        <v>1</v>
      </c>
      <c r="R233" s="20"/>
      <c r="S233" s="20"/>
      <c r="T233" s="67" t="s">
        <v>115</v>
      </c>
      <c r="U233" s="67"/>
      <c r="V233" s="68" t="e">
        <f t="shared" si="115"/>
        <v>#DIV/0!</v>
      </c>
      <c r="W233" s="68">
        <f t="shared" si="116"/>
        <v>0</v>
      </c>
      <c r="X233" s="67"/>
      <c r="Y233" s="67"/>
      <c r="Z233" s="67" t="s">
        <v>116</v>
      </c>
      <c r="AA233" s="67"/>
      <c r="AB233" s="68" t="e">
        <f t="shared" si="117"/>
        <v>#DIV/0!</v>
      </c>
      <c r="AC233" s="68">
        <f t="shared" si="118"/>
        <v>0</v>
      </c>
      <c r="AD233" s="67"/>
      <c r="AE233" s="67"/>
      <c r="AF233" s="67" t="s">
        <v>117</v>
      </c>
      <c r="AG233" s="67"/>
      <c r="AH233" s="68" t="e">
        <f t="shared" si="119"/>
        <v>#DIV/0!</v>
      </c>
      <c r="AI233" s="68">
        <f t="shared" si="120"/>
        <v>0</v>
      </c>
      <c r="AJ233" s="67"/>
      <c r="AK233" s="67"/>
      <c r="AL233" s="67" t="s">
        <v>118</v>
      </c>
      <c r="AM233" s="67"/>
      <c r="AN233" s="68" t="e">
        <f t="shared" si="121"/>
        <v>#DIV/0!</v>
      </c>
      <c r="AO233" s="68">
        <f t="shared" si="122"/>
        <v>0</v>
      </c>
      <c r="AP233" s="67"/>
      <c r="AQ233" s="67"/>
      <c r="AR233" s="67" t="s">
        <v>119</v>
      </c>
      <c r="AS233" s="67"/>
      <c r="AT233" s="68" t="e">
        <f t="shared" si="123"/>
        <v>#DIV/0!</v>
      </c>
      <c r="AU233" s="68">
        <f t="shared" si="124"/>
        <v>0</v>
      </c>
      <c r="AV233" s="67"/>
      <c r="AW233" s="67"/>
      <c r="AX233" s="67" t="s">
        <v>120</v>
      </c>
      <c r="AY233" s="67"/>
      <c r="AZ233" s="68" t="e">
        <f t="shared" si="125"/>
        <v>#DIV/0!</v>
      </c>
      <c r="BA233" s="68">
        <f t="shared" si="126"/>
        <v>0</v>
      </c>
      <c r="BB233" s="67"/>
      <c r="BC233" s="67"/>
      <c r="BD233" s="67" t="s">
        <v>121</v>
      </c>
      <c r="BE233" s="67"/>
      <c r="BF233" s="68" t="e">
        <f t="shared" si="127"/>
        <v>#DIV/0!</v>
      </c>
      <c r="BG233" s="68">
        <f t="shared" si="128"/>
        <v>0</v>
      </c>
      <c r="BH233" s="67"/>
      <c r="BI233" s="67"/>
      <c r="BJ233" s="67" t="s">
        <v>122</v>
      </c>
      <c r="BK233" s="67"/>
      <c r="BL233" s="68" t="e">
        <f t="shared" si="129"/>
        <v>#DIV/0!</v>
      </c>
      <c r="BM233" s="68">
        <f t="shared" si="130"/>
        <v>0</v>
      </c>
      <c r="BN233" s="67"/>
      <c r="BO233" s="67"/>
      <c r="BP233" s="67" t="s">
        <v>123</v>
      </c>
      <c r="BQ233" s="67"/>
      <c r="BR233" s="68" t="e">
        <f t="shared" si="131"/>
        <v>#DIV/0!</v>
      </c>
      <c r="BS233" s="68">
        <f t="shared" si="132"/>
        <v>0</v>
      </c>
      <c r="BT233" s="67"/>
      <c r="BU233" s="67"/>
      <c r="BV233" s="67" t="s">
        <v>124</v>
      </c>
      <c r="BW233" s="67"/>
      <c r="BX233" s="68">
        <f t="shared" si="133"/>
        <v>0</v>
      </c>
      <c r="BY233" s="68">
        <f t="shared" si="134"/>
        <v>0</v>
      </c>
      <c r="BZ233" s="67"/>
      <c r="CA233" s="67"/>
      <c r="CB233" s="67" t="s">
        <v>125</v>
      </c>
      <c r="CC233" s="67"/>
      <c r="CD233" s="68" t="e">
        <f t="shared" si="135"/>
        <v>#DIV/0!</v>
      </c>
      <c r="CE233" s="68">
        <f t="shared" si="136"/>
        <v>0</v>
      </c>
      <c r="CF233" s="67"/>
      <c r="CG233" s="67"/>
      <c r="CH233" s="67" t="s">
        <v>126</v>
      </c>
      <c r="CI233" s="67"/>
      <c r="CJ233" s="68" t="e">
        <f t="shared" si="137"/>
        <v>#DIV/0!</v>
      </c>
      <c r="CK233" s="68">
        <f t="shared" si="138"/>
        <v>0</v>
      </c>
      <c r="CL233" s="67"/>
      <c r="CM233" s="67"/>
      <c r="CN233" s="58">
        <f t="shared" si="139"/>
        <v>0</v>
      </c>
      <c r="CO233" s="58">
        <f t="shared" si="140"/>
        <v>0</v>
      </c>
      <c r="CP233" s="58">
        <f t="shared" si="141"/>
        <v>0</v>
      </c>
      <c r="CQ233" s="58">
        <f t="shared" si="142"/>
        <v>0</v>
      </c>
      <c r="CR233" s="58">
        <f t="shared" si="143"/>
        <v>0</v>
      </c>
      <c r="CS233" s="58">
        <f t="shared" si="144"/>
        <v>0</v>
      </c>
      <c r="CT233" s="58">
        <f t="shared" si="145"/>
        <v>0</v>
      </c>
      <c r="CU233" s="58">
        <f t="shared" si="146"/>
        <v>0</v>
      </c>
      <c r="CV233" s="58">
        <f t="shared" si="147"/>
        <v>0</v>
      </c>
      <c r="CW233" s="58">
        <f t="shared" si="148"/>
        <v>0</v>
      </c>
      <c r="CX233" s="58">
        <f t="shared" si="149"/>
        <v>0</v>
      </c>
      <c r="CY233" s="58">
        <f t="shared" si="150"/>
        <v>0</v>
      </c>
      <c r="CZ233" s="58">
        <f t="shared" si="151"/>
        <v>0</v>
      </c>
    </row>
    <row r="234" spans="1:104" ht="26" x14ac:dyDescent="0.35">
      <c r="A234" s="137" t="s">
        <v>330</v>
      </c>
      <c r="B234" s="281"/>
      <c r="C234" s="20" t="s">
        <v>901</v>
      </c>
      <c r="D234" s="22"/>
      <c r="E234" s="22"/>
      <c r="F234" s="22"/>
      <c r="G234" s="20">
        <f t="shared" si="114"/>
        <v>0</v>
      </c>
      <c r="H234" s="20"/>
      <c r="I234" s="20"/>
      <c r="J234" s="20"/>
      <c r="K234" s="20"/>
      <c r="L234" s="20"/>
      <c r="M234" s="20"/>
      <c r="N234" s="20"/>
      <c r="O234" s="20"/>
      <c r="P234" s="20"/>
      <c r="Q234" s="20"/>
      <c r="R234" s="20"/>
      <c r="S234" s="20"/>
      <c r="T234" s="67" t="s">
        <v>115</v>
      </c>
      <c r="U234" s="67"/>
      <c r="V234" s="68" t="e">
        <f t="shared" si="115"/>
        <v>#DIV/0!</v>
      </c>
      <c r="W234" s="68" t="e">
        <f t="shared" si="116"/>
        <v>#DIV/0!</v>
      </c>
      <c r="X234" s="67"/>
      <c r="Y234" s="67"/>
      <c r="Z234" s="67" t="s">
        <v>116</v>
      </c>
      <c r="AA234" s="67"/>
      <c r="AB234" s="68" t="e">
        <f t="shared" si="117"/>
        <v>#DIV/0!</v>
      </c>
      <c r="AC234" s="68" t="e">
        <f t="shared" si="118"/>
        <v>#DIV/0!</v>
      </c>
      <c r="AD234" s="67"/>
      <c r="AE234" s="67"/>
      <c r="AF234" s="67" t="s">
        <v>117</v>
      </c>
      <c r="AG234" s="67"/>
      <c r="AH234" s="68" t="e">
        <f t="shared" si="119"/>
        <v>#DIV/0!</v>
      </c>
      <c r="AI234" s="68" t="e">
        <f t="shared" si="120"/>
        <v>#DIV/0!</v>
      </c>
      <c r="AJ234" s="67"/>
      <c r="AK234" s="67"/>
      <c r="AL234" s="67" t="s">
        <v>118</v>
      </c>
      <c r="AM234" s="67"/>
      <c r="AN234" s="68" t="e">
        <f t="shared" si="121"/>
        <v>#DIV/0!</v>
      </c>
      <c r="AO234" s="68" t="e">
        <f t="shared" si="122"/>
        <v>#DIV/0!</v>
      </c>
      <c r="AP234" s="67"/>
      <c r="AQ234" s="67"/>
      <c r="AR234" s="67" t="s">
        <v>119</v>
      </c>
      <c r="AS234" s="67"/>
      <c r="AT234" s="68" t="e">
        <f t="shared" si="123"/>
        <v>#DIV/0!</v>
      </c>
      <c r="AU234" s="68" t="e">
        <f t="shared" si="124"/>
        <v>#DIV/0!</v>
      </c>
      <c r="AV234" s="67"/>
      <c r="AW234" s="67"/>
      <c r="AX234" s="67" t="s">
        <v>120</v>
      </c>
      <c r="AY234" s="67"/>
      <c r="AZ234" s="68" t="e">
        <f t="shared" si="125"/>
        <v>#DIV/0!</v>
      </c>
      <c r="BA234" s="68" t="e">
        <f t="shared" si="126"/>
        <v>#DIV/0!</v>
      </c>
      <c r="BB234" s="67"/>
      <c r="BC234" s="67"/>
      <c r="BD234" s="67" t="s">
        <v>121</v>
      </c>
      <c r="BE234" s="67"/>
      <c r="BF234" s="68" t="e">
        <f t="shared" si="127"/>
        <v>#DIV/0!</v>
      </c>
      <c r="BG234" s="68" t="e">
        <f t="shared" si="128"/>
        <v>#DIV/0!</v>
      </c>
      <c r="BH234" s="67"/>
      <c r="BI234" s="67"/>
      <c r="BJ234" s="67" t="s">
        <v>122</v>
      </c>
      <c r="BK234" s="67"/>
      <c r="BL234" s="68" t="e">
        <f t="shared" si="129"/>
        <v>#DIV/0!</v>
      </c>
      <c r="BM234" s="68" t="e">
        <f t="shared" si="130"/>
        <v>#DIV/0!</v>
      </c>
      <c r="BN234" s="67"/>
      <c r="BO234" s="67"/>
      <c r="BP234" s="67" t="s">
        <v>123</v>
      </c>
      <c r="BQ234" s="67"/>
      <c r="BR234" s="68" t="e">
        <f t="shared" si="131"/>
        <v>#DIV/0!</v>
      </c>
      <c r="BS234" s="68" t="e">
        <f t="shared" si="132"/>
        <v>#DIV/0!</v>
      </c>
      <c r="BT234" s="67"/>
      <c r="BU234" s="67"/>
      <c r="BV234" s="67" t="s">
        <v>124</v>
      </c>
      <c r="BW234" s="67"/>
      <c r="BX234" s="68" t="e">
        <f t="shared" si="133"/>
        <v>#DIV/0!</v>
      </c>
      <c r="BY234" s="68" t="e">
        <f t="shared" si="134"/>
        <v>#DIV/0!</v>
      </c>
      <c r="BZ234" s="67"/>
      <c r="CA234" s="67"/>
      <c r="CB234" s="67" t="s">
        <v>125</v>
      </c>
      <c r="CC234" s="67"/>
      <c r="CD234" s="68" t="e">
        <f t="shared" si="135"/>
        <v>#DIV/0!</v>
      </c>
      <c r="CE234" s="68" t="e">
        <f t="shared" si="136"/>
        <v>#DIV/0!</v>
      </c>
      <c r="CF234" s="67"/>
      <c r="CG234" s="67"/>
      <c r="CH234" s="67" t="s">
        <v>126</v>
      </c>
      <c r="CI234" s="67"/>
      <c r="CJ234" s="68" t="e">
        <f t="shared" si="137"/>
        <v>#DIV/0!</v>
      </c>
      <c r="CK234" s="68" t="e">
        <f t="shared" si="138"/>
        <v>#DIV/0!</v>
      </c>
      <c r="CL234" s="67"/>
      <c r="CM234" s="67"/>
      <c r="CN234" s="58">
        <f t="shared" si="139"/>
        <v>0</v>
      </c>
      <c r="CO234" s="58">
        <f t="shared" si="140"/>
        <v>0</v>
      </c>
      <c r="CP234" s="58">
        <f t="shared" si="141"/>
        <v>0</v>
      </c>
      <c r="CQ234" s="58">
        <f t="shared" si="142"/>
        <v>0</v>
      </c>
      <c r="CR234" s="58">
        <f t="shared" si="143"/>
        <v>0</v>
      </c>
      <c r="CS234" s="58">
        <f t="shared" si="144"/>
        <v>0</v>
      </c>
      <c r="CT234" s="58">
        <f t="shared" si="145"/>
        <v>0</v>
      </c>
      <c r="CU234" s="58">
        <f t="shared" si="146"/>
        <v>0</v>
      </c>
      <c r="CV234" s="58">
        <f t="shared" si="147"/>
        <v>0</v>
      </c>
      <c r="CW234" s="58">
        <f t="shared" si="148"/>
        <v>0</v>
      </c>
      <c r="CX234" s="58">
        <f t="shared" si="149"/>
        <v>0</v>
      </c>
      <c r="CY234" s="58">
        <f t="shared" si="150"/>
        <v>0</v>
      </c>
      <c r="CZ234" s="58">
        <f t="shared" si="151"/>
        <v>0</v>
      </c>
    </row>
    <row r="235" spans="1:104" ht="26" x14ac:dyDescent="0.35">
      <c r="A235" s="137" t="s">
        <v>330</v>
      </c>
      <c r="B235" s="282"/>
      <c r="C235" s="20" t="s">
        <v>902</v>
      </c>
      <c r="D235" s="22"/>
      <c r="E235" s="22"/>
      <c r="F235" s="22"/>
      <c r="G235" s="20">
        <f t="shared" si="114"/>
        <v>0</v>
      </c>
      <c r="H235" s="20"/>
      <c r="I235" s="20"/>
      <c r="J235" s="20"/>
      <c r="K235" s="20"/>
      <c r="L235" s="20"/>
      <c r="M235" s="20"/>
      <c r="N235" s="20"/>
      <c r="O235" s="20"/>
      <c r="P235" s="20"/>
      <c r="Q235" s="20"/>
      <c r="R235" s="20"/>
      <c r="S235" s="20"/>
      <c r="T235" s="67" t="s">
        <v>115</v>
      </c>
      <c r="U235" s="67"/>
      <c r="V235" s="68" t="e">
        <f t="shared" si="115"/>
        <v>#DIV/0!</v>
      </c>
      <c r="W235" s="68" t="e">
        <f t="shared" si="116"/>
        <v>#DIV/0!</v>
      </c>
      <c r="X235" s="67"/>
      <c r="Y235" s="67"/>
      <c r="Z235" s="67" t="s">
        <v>116</v>
      </c>
      <c r="AA235" s="67"/>
      <c r="AB235" s="68" t="e">
        <f t="shared" si="117"/>
        <v>#DIV/0!</v>
      </c>
      <c r="AC235" s="68" t="e">
        <f t="shared" si="118"/>
        <v>#DIV/0!</v>
      </c>
      <c r="AD235" s="67"/>
      <c r="AE235" s="67"/>
      <c r="AF235" s="67" t="s">
        <v>117</v>
      </c>
      <c r="AG235" s="67"/>
      <c r="AH235" s="68" t="e">
        <f t="shared" si="119"/>
        <v>#DIV/0!</v>
      </c>
      <c r="AI235" s="68" t="e">
        <f t="shared" si="120"/>
        <v>#DIV/0!</v>
      </c>
      <c r="AJ235" s="67"/>
      <c r="AK235" s="67"/>
      <c r="AL235" s="67" t="s">
        <v>118</v>
      </c>
      <c r="AM235" s="67"/>
      <c r="AN235" s="68" t="e">
        <f t="shared" si="121"/>
        <v>#DIV/0!</v>
      </c>
      <c r="AO235" s="68" t="e">
        <f t="shared" si="122"/>
        <v>#DIV/0!</v>
      </c>
      <c r="AP235" s="67"/>
      <c r="AQ235" s="67"/>
      <c r="AR235" s="67" t="s">
        <v>119</v>
      </c>
      <c r="AS235" s="67"/>
      <c r="AT235" s="68" t="e">
        <f t="shared" si="123"/>
        <v>#DIV/0!</v>
      </c>
      <c r="AU235" s="68" t="e">
        <f t="shared" si="124"/>
        <v>#DIV/0!</v>
      </c>
      <c r="AV235" s="67"/>
      <c r="AW235" s="67"/>
      <c r="AX235" s="67" t="s">
        <v>120</v>
      </c>
      <c r="AY235" s="67"/>
      <c r="AZ235" s="68" t="e">
        <f t="shared" si="125"/>
        <v>#DIV/0!</v>
      </c>
      <c r="BA235" s="68" t="e">
        <f t="shared" si="126"/>
        <v>#DIV/0!</v>
      </c>
      <c r="BB235" s="67"/>
      <c r="BC235" s="67"/>
      <c r="BD235" s="67" t="s">
        <v>121</v>
      </c>
      <c r="BE235" s="67"/>
      <c r="BF235" s="68" t="e">
        <f t="shared" si="127"/>
        <v>#DIV/0!</v>
      </c>
      <c r="BG235" s="68" t="e">
        <f t="shared" si="128"/>
        <v>#DIV/0!</v>
      </c>
      <c r="BH235" s="67"/>
      <c r="BI235" s="67"/>
      <c r="BJ235" s="67" t="s">
        <v>122</v>
      </c>
      <c r="BK235" s="67"/>
      <c r="BL235" s="68" t="e">
        <f t="shared" si="129"/>
        <v>#DIV/0!</v>
      </c>
      <c r="BM235" s="68" t="e">
        <f t="shared" si="130"/>
        <v>#DIV/0!</v>
      </c>
      <c r="BN235" s="67"/>
      <c r="BO235" s="67"/>
      <c r="BP235" s="67" t="s">
        <v>123</v>
      </c>
      <c r="BQ235" s="67"/>
      <c r="BR235" s="68" t="e">
        <f t="shared" si="131"/>
        <v>#DIV/0!</v>
      </c>
      <c r="BS235" s="68" t="e">
        <f t="shared" si="132"/>
        <v>#DIV/0!</v>
      </c>
      <c r="BT235" s="67"/>
      <c r="BU235" s="67"/>
      <c r="BV235" s="67" t="s">
        <v>124</v>
      </c>
      <c r="BW235" s="67"/>
      <c r="BX235" s="68" t="e">
        <f t="shared" si="133"/>
        <v>#DIV/0!</v>
      </c>
      <c r="BY235" s="68" t="e">
        <f t="shared" si="134"/>
        <v>#DIV/0!</v>
      </c>
      <c r="BZ235" s="67"/>
      <c r="CA235" s="67"/>
      <c r="CB235" s="67" t="s">
        <v>125</v>
      </c>
      <c r="CC235" s="67"/>
      <c r="CD235" s="68" t="e">
        <f t="shared" si="135"/>
        <v>#DIV/0!</v>
      </c>
      <c r="CE235" s="68" t="e">
        <f t="shared" si="136"/>
        <v>#DIV/0!</v>
      </c>
      <c r="CF235" s="67"/>
      <c r="CG235" s="67"/>
      <c r="CH235" s="67" t="s">
        <v>126</v>
      </c>
      <c r="CI235" s="67"/>
      <c r="CJ235" s="68" t="e">
        <f t="shared" si="137"/>
        <v>#DIV/0!</v>
      </c>
      <c r="CK235" s="68" t="e">
        <f t="shared" si="138"/>
        <v>#DIV/0!</v>
      </c>
      <c r="CL235" s="67"/>
      <c r="CM235" s="67"/>
      <c r="CN235" s="58">
        <f t="shared" si="139"/>
        <v>0</v>
      </c>
      <c r="CO235" s="58">
        <f t="shared" si="140"/>
        <v>0</v>
      </c>
      <c r="CP235" s="58">
        <f t="shared" si="141"/>
        <v>0</v>
      </c>
      <c r="CQ235" s="58">
        <f t="shared" si="142"/>
        <v>0</v>
      </c>
      <c r="CR235" s="58">
        <f t="shared" si="143"/>
        <v>0</v>
      </c>
      <c r="CS235" s="58">
        <f t="shared" si="144"/>
        <v>0</v>
      </c>
      <c r="CT235" s="58">
        <f t="shared" si="145"/>
        <v>0</v>
      </c>
      <c r="CU235" s="58">
        <f t="shared" si="146"/>
        <v>0</v>
      </c>
      <c r="CV235" s="58">
        <f t="shared" si="147"/>
        <v>0</v>
      </c>
      <c r="CW235" s="58">
        <f t="shared" si="148"/>
        <v>0</v>
      </c>
      <c r="CX235" s="58">
        <f t="shared" si="149"/>
        <v>0</v>
      </c>
      <c r="CY235" s="58">
        <f t="shared" si="150"/>
        <v>0</v>
      </c>
      <c r="CZ235" s="58">
        <f t="shared" si="151"/>
        <v>0</v>
      </c>
    </row>
    <row r="236" spans="1:104" ht="39" x14ac:dyDescent="0.35">
      <c r="A236" s="137" t="s">
        <v>330</v>
      </c>
      <c r="B236" s="280" t="s">
        <v>156</v>
      </c>
      <c r="C236" s="20" t="s">
        <v>903</v>
      </c>
      <c r="D236" s="22" t="s">
        <v>674</v>
      </c>
      <c r="E236" s="22" t="s">
        <v>677</v>
      </c>
      <c r="F236" s="22" t="s">
        <v>675</v>
      </c>
      <c r="G236" s="20">
        <f t="shared" si="114"/>
        <v>7</v>
      </c>
      <c r="H236" s="20"/>
      <c r="I236" s="20"/>
      <c r="J236" s="20"/>
      <c r="K236" s="20"/>
      <c r="L236" s="20"/>
      <c r="M236" s="20">
        <v>1</v>
      </c>
      <c r="N236" s="20">
        <v>1</v>
      </c>
      <c r="O236" s="20">
        <v>1</v>
      </c>
      <c r="P236" s="20">
        <v>1</v>
      </c>
      <c r="Q236" s="20">
        <v>1</v>
      </c>
      <c r="R236" s="20">
        <v>1</v>
      </c>
      <c r="S236" s="20">
        <v>1</v>
      </c>
      <c r="T236" s="67" t="s">
        <v>115</v>
      </c>
      <c r="U236" s="67"/>
      <c r="V236" s="68" t="e">
        <f t="shared" si="115"/>
        <v>#DIV/0!</v>
      </c>
      <c r="W236" s="68">
        <f t="shared" si="116"/>
        <v>0</v>
      </c>
      <c r="X236" s="67"/>
      <c r="Y236" s="67"/>
      <c r="Z236" s="67" t="s">
        <v>116</v>
      </c>
      <c r="AA236" s="67"/>
      <c r="AB236" s="68" t="e">
        <f t="shared" si="117"/>
        <v>#DIV/0!</v>
      </c>
      <c r="AC236" s="68">
        <f t="shared" si="118"/>
        <v>0</v>
      </c>
      <c r="AD236" s="67"/>
      <c r="AE236" s="67"/>
      <c r="AF236" s="67" t="s">
        <v>117</v>
      </c>
      <c r="AG236" s="67"/>
      <c r="AH236" s="68" t="e">
        <f t="shared" si="119"/>
        <v>#DIV/0!</v>
      </c>
      <c r="AI236" s="68">
        <f t="shared" si="120"/>
        <v>0</v>
      </c>
      <c r="AJ236" s="67"/>
      <c r="AK236" s="67"/>
      <c r="AL236" s="67" t="s">
        <v>118</v>
      </c>
      <c r="AM236" s="67"/>
      <c r="AN236" s="68" t="e">
        <f t="shared" si="121"/>
        <v>#DIV/0!</v>
      </c>
      <c r="AO236" s="68">
        <f t="shared" si="122"/>
        <v>0</v>
      </c>
      <c r="AP236" s="67"/>
      <c r="AQ236" s="67"/>
      <c r="AR236" s="67" t="s">
        <v>119</v>
      </c>
      <c r="AS236" s="67"/>
      <c r="AT236" s="68" t="e">
        <f t="shared" si="123"/>
        <v>#DIV/0!</v>
      </c>
      <c r="AU236" s="68">
        <f t="shared" si="124"/>
        <v>0</v>
      </c>
      <c r="AV236" s="67"/>
      <c r="AW236" s="67"/>
      <c r="AX236" s="67" t="s">
        <v>120</v>
      </c>
      <c r="AY236" s="67"/>
      <c r="AZ236" s="68">
        <f t="shared" si="125"/>
        <v>0</v>
      </c>
      <c r="BA236" s="68">
        <f t="shared" si="126"/>
        <v>0</v>
      </c>
      <c r="BB236" s="67"/>
      <c r="BC236" s="67"/>
      <c r="BD236" s="67" t="s">
        <v>121</v>
      </c>
      <c r="BE236" s="67"/>
      <c r="BF236" s="68">
        <f t="shared" si="127"/>
        <v>0</v>
      </c>
      <c r="BG236" s="68">
        <f t="shared" si="128"/>
        <v>0</v>
      </c>
      <c r="BH236" s="67"/>
      <c r="BI236" s="67"/>
      <c r="BJ236" s="67" t="s">
        <v>122</v>
      </c>
      <c r="BK236" s="67"/>
      <c r="BL236" s="68">
        <f t="shared" si="129"/>
        <v>0</v>
      </c>
      <c r="BM236" s="68">
        <f t="shared" si="130"/>
        <v>0</v>
      </c>
      <c r="BN236" s="67"/>
      <c r="BO236" s="67"/>
      <c r="BP236" s="67" t="s">
        <v>123</v>
      </c>
      <c r="BQ236" s="67"/>
      <c r="BR236" s="68">
        <f t="shared" si="131"/>
        <v>0</v>
      </c>
      <c r="BS236" s="68">
        <f t="shared" si="132"/>
        <v>0</v>
      </c>
      <c r="BT236" s="67"/>
      <c r="BU236" s="67"/>
      <c r="BV236" s="67" t="s">
        <v>124</v>
      </c>
      <c r="BW236" s="67"/>
      <c r="BX236" s="68">
        <f t="shared" si="133"/>
        <v>0</v>
      </c>
      <c r="BY236" s="68">
        <f t="shared" si="134"/>
        <v>0</v>
      </c>
      <c r="BZ236" s="67"/>
      <c r="CA236" s="67"/>
      <c r="CB236" s="67" t="s">
        <v>125</v>
      </c>
      <c r="CC236" s="67"/>
      <c r="CD236" s="68">
        <f t="shared" si="135"/>
        <v>0</v>
      </c>
      <c r="CE236" s="68">
        <f t="shared" si="136"/>
        <v>0</v>
      </c>
      <c r="CF236" s="67"/>
      <c r="CG236" s="67"/>
      <c r="CH236" s="67" t="s">
        <v>126</v>
      </c>
      <c r="CI236" s="67"/>
      <c r="CJ236" s="68">
        <f t="shared" si="137"/>
        <v>0</v>
      </c>
      <c r="CK236" s="68">
        <f t="shared" si="138"/>
        <v>0</v>
      </c>
      <c r="CL236" s="67"/>
      <c r="CM236" s="67"/>
      <c r="CN236" s="58">
        <f t="shared" si="139"/>
        <v>0</v>
      </c>
      <c r="CO236" s="58">
        <f t="shared" si="140"/>
        <v>0</v>
      </c>
      <c r="CP236" s="58">
        <f t="shared" si="141"/>
        <v>0</v>
      </c>
      <c r="CQ236" s="58">
        <f t="shared" si="142"/>
        <v>0</v>
      </c>
      <c r="CR236" s="58">
        <f t="shared" si="143"/>
        <v>0</v>
      </c>
      <c r="CS236" s="58">
        <f t="shared" si="144"/>
        <v>0</v>
      </c>
      <c r="CT236" s="58">
        <f t="shared" si="145"/>
        <v>0</v>
      </c>
      <c r="CU236" s="58">
        <f t="shared" si="146"/>
        <v>0</v>
      </c>
      <c r="CV236" s="58">
        <f t="shared" si="147"/>
        <v>0</v>
      </c>
      <c r="CW236" s="58">
        <f t="shared" si="148"/>
        <v>0</v>
      </c>
      <c r="CX236" s="58">
        <f t="shared" si="149"/>
        <v>0</v>
      </c>
      <c r="CY236" s="58">
        <f t="shared" si="150"/>
        <v>0</v>
      </c>
      <c r="CZ236" s="58">
        <f t="shared" si="151"/>
        <v>0</v>
      </c>
    </row>
    <row r="237" spans="1:104" ht="91" x14ac:dyDescent="0.35">
      <c r="A237" s="137" t="s">
        <v>330</v>
      </c>
      <c r="B237" s="281"/>
      <c r="C237" s="20" t="s">
        <v>904</v>
      </c>
      <c r="D237" s="22" t="s">
        <v>674</v>
      </c>
      <c r="E237" s="22" t="s">
        <v>678</v>
      </c>
      <c r="F237" s="22" t="s">
        <v>676</v>
      </c>
      <c r="G237" s="20">
        <f t="shared" si="114"/>
        <v>7</v>
      </c>
      <c r="H237" s="20"/>
      <c r="I237" s="20"/>
      <c r="J237" s="20"/>
      <c r="K237" s="20"/>
      <c r="L237" s="20"/>
      <c r="M237" s="20">
        <v>1</v>
      </c>
      <c r="N237" s="20">
        <v>1</v>
      </c>
      <c r="O237" s="20">
        <v>1</v>
      </c>
      <c r="P237" s="20">
        <v>1</v>
      </c>
      <c r="Q237" s="20">
        <v>1</v>
      </c>
      <c r="R237" s="20">
        <v>1</v>
      </c>
      <c r="S237" s="20">
        <v>1</v>
      </c>
      <c r="T237" s="67" t="s">
        <v>115</v>
      </c>
      <c r="U237" s="67"/>
      <c r="V237" s="68" t="e">
        <f t="shared" si="115"/>
        <v>#DIV/0!</v>
      </c>
      <c r="W237" s="68">
        <f t="shared" si="116"/>
        <v>0</v>
      </c>
      <c r="X237" s="67"/>
      <c r="Y237" s="67"/>
      <c r="Z237" s="67" t="s">
        <v>116</v>
      </c>
      <c r="AA237" s="67"/>
      <c r="AB237" s="68" t="e">
        <f t="shared" si="117"/>
        <v>#DIV/0!</v>
      </c>
      <c r="AC237" s="68">
        <f t="shared" si="118"/>
        <v>0</v>
      </c>
      <c r="AD237" s="67"/>
      <c r="AE237" s="67"/>
      <c r="AF237" s="67" t="s">
        <v>117</v>
      </c>
      <c r="AG237" s="67"/>
      <c r="AH237" s="68" t="e">
        <f t="shared" si="119"/>
        <v>#DIV/0!</v>
      </c>
      <c r="AI237" s="68">
        <f t="shared" si="120"/>
        <v>0</v>
      </c>
      <c r="AJ237" s="67"/>
      <c r="AK237" s="67"/>
      <c r="AL237" s="67" t="s">
        <v>118</v>
      </c>
      <c r="AM237" s="67"/>
      <c r="AN237" s="68" t="e">
        <f t="shared" si="121"/>
        <v>#DIV/0!</v>
      </c>
      <c r="AO237" s="68">
        <f t="shared" si="122"/>
        <v>0</v>
      </c>
      <c r="AP237" s="67"/>
      <c r="AQ237" s="67"/>
      <c r="AR237" s="67" t="s">
        <v>119</v>
      </c>
      <c r="AS237" s="67"/>
      <c r="AT237" s="68" t="e">
        <f t="shared" si="123"/>
        <v>#DIV/0!</v>
      </c>
      <c r="AU237" s="68">
        <f t="shared" si="124"/>
        <v>0</v>
      </c>
      <c r="AV237" s="67"/>
      <c r="AW237" s="67"/>
      <c r="AX237" s="67" t="s">
        <v>120</v>
      </c>
      <c r="AY237" s="67"/>
      <c r="AZ237" s="68">
        <f t="shared" si="125"/>
        <v>0</v>
      </c>
      <c r="BA237" s="68">
        <f t="shared" si="126"/>
        <v>0</v>
      </c>
      <c r="BB237" s="67"/>
      <c r="BC237" s="67"/>
      <c r="BD237" s="67" t="s">
        <v>121</v>
      </c>
      <c r="BE237" s="67"/>
      <c r="BF237" s="68">
        <f t="shared" si="127"/>
        <v>0</v>
      </c>
      <c r="BG237" s="68">
        <f t="shared" si="128"/>
        <v>0</v>
      </c>
      <c r="BH237" s="67"/>
      <c r="BI237" s="67"/>
      <c r="BJ237" s="67" t="s">
        <v>122</v>
      </c>
      <c r="BK237" s="67"/>
      <c r="BL237" s="68">
        <f t="shared" si="129"/>
        <v>0</v>
      </c>
      <c r="BM237" s="68">
        <f t="shared" si="130"/>
        <v>0</v>
      </c>
      <c r="BN237" s="67"/>
      <c r="BO237" s="67"/>
      <c r="BP237" s="67" t="s">
        <v>123</v>
      </c>
      <c r="BQ237" s="67"/>
      <c r="BR237" s="68">
        <f t="shared" si="131"/>
        <v>0</v>
      </c>
      <c r="BS237" s="68">
        <f t="shared" si="132"/>
        <v>0</v>
      </c>
      <c r="BT237" s="67"/>
      <c r="BU237" s="67"/>
      <c r="BV237" s="67" t="s">
        <v>124</v>
      </c>
      <c r="BW237" s="67"/>
      <c r="BX237" s="68">
        <f t="shared" si="133"/>
        <v>0</v>
      </c>
      <c r="BY237" s="68">
        <f t="shared" si="134"/>
        <v>0</v>
      </c>
      <c r="BZ237" s="67"/>
      <c r="CA237" s="67"/>
      <c r="CB237" s="67" t="s">
        <v>125</v>
      </c>
      <c r="CC237" s="67"/>
      <c r="CD237" s="68">
        <f t="shared" si="135"/>
        <v>0</v>
      </c>
      <c r="CE237" s="68">
        <f t="shared" si="136"/>
        <v>0</v>
      </c>
      <c r="CF237" s="67"/>
      <c r="CG237" s="67"/>
      <c r="CH237" s="67" t="s">
        <v>126</v>
      </c>
      <c r="CI237" s="67"/>
      <c r="CJ237" s="68">
        <f t="shared" si="137"/>
        <v>0</v>
      </c>
      <c r="CK237" s="68">
        <f t="shared" si="138"/>
        <v>0</v>
      </c>
      <c r="CL237" s="67"/>
      <c r="CM237" s="67"/>
      <c r="CN237" s="58">
        <f t="shared" si="139"/>
        <v>0</v>
      </c>
      <c r="CO237" s="58">
        <f t="shared" si="140"/>
        <v>0</v>
      </c>
      <c r="CP237" s="58">
        <f t="shared" si="141"/>
        <v>0</v>
      </c>
      <c r="CQ237" s="58">
        <f t="shared" si="142"/>
        <v>0</v>
      </c>
      <c r="CR237" s="58">
        <f t="shared" si="143"/>
        <v>0</v>
      </c>
      <c r="CS237" s="58">
        <f t="shared" si="144"/>
        <v>0</v>
      </c>
      <c r="CT237" s="58">
        <f t="shared" si="145"/>
        <v>0</v>
      </c>
      <c r="CU237" s="58">
        <f t="shared" si="146"/>
        <v>0</v>
      </c>
      <c r="CV237" s="58">
        <f t="shared" si="147"/>
        <v>0</v>
      </c>
      <c r="CW237" s="58">
        <f t="shared" si="148"/>
        <v>0</v>
      </c>
      <c r="CX237" s="58">
        <f t="shared" si="149"/>
        <v>0</v>
      </c>
      <c r="CY237" s="58">
        <f t="shared" si="150"/>
        <v>0</v>
      </c>
      <c r="CZ237" s="58">
        <f t="shared" si="151"/>
        <v>0</v>
      </c>
    </row>
    <row r="238" spans="1:104" ht="26" x14ac:dyDescent="0.35">
      <c r="A238" s="137" t="s">
        <v>330</v>
      </c>
      <c r="B238" s="281"/>
      <c r="C238" s="20" t="s">
        <v>905</v>
      </c>
      <c r="D238" s="22"/>
      <c r="E238" s="22"/>
      <c r="F238" s="22"/>
      <c r="G238" s="20">
        <f t="shared" si="114"/>
        <v>0</v>
      </c>
      <c r="H238" s="20"/>
      <c r="I238" s="20"/>
      <c r="J238" s="20"/>
      <c r="K238" s="20"/>
      <c r="L238" s="20"/>
      <c r="M238" s="20"/>
      <c r="N238" s="20"/>
      <c r="O238" s="20"/>
      <c r="P238" s="20"/>
      <c r="Q238" s="20"/>
      <c r="R238" s="20"/>
      <c r="S238" s="20"/>
      <c r="T238" s="67" t="s">
        <v>115</v>
      </c>
      <c r="U238" s="67"/>
      <c r="V238" s="68" t="e">
        <f t="shared" si="115"/>
        <v>#DIV/0!</v>
      </c>
      <c r="W238" s="68" t="e">
        <f t="shared" si="116"/>
        <v>#DIV/0!</v>
      </c>
      <c r="X238" s="67"/>
      <c r="Y238" s="67"/>
      <c r="Z238" s="67" t="s">
        <v>116</v>
      </c>
      <c r="AA238" s="67"/>
      <c r="AB238" s="68" t="e">
        <f t="shared" si="117"/>
        <v>#DIV/0!</v>
      </c>
      <c r="AC238" s="68" t="e">
        <f t="shared" si="118"/>
        <v>#DIV/0!</v>
      </c>
      <c r="AD238" s="67"/>
      <c r="AE238" s="67"/>
      <c r="AF238" s="67" t="s">
        <v>117</v>
      </c>
      <c r="AG238" s="67"/>
      <c r="AH238" s="68" t="e">
        <f t="shared" si="119"/>
        <v>#DIV/0!</v>
      </c>
      <c r="AI238" s="68" t="e">
        <f t="shared" si="120"/>
        <v>#DIV/0!</v>
      </c>
      <c r="AJ238" s="67"/>
      <c r="AK238" s="67"/>
      <c r="AL238" s="67" t="s">
        <v>118</v>
      </c>
      <c r="AM238" s="67"/>
      <c r="AN238" s="68" t="e">
        <f t="shared" si="121"/>
        <v>#DIV/0!</v>
      </c>
      <c r="AO238" s="68" t="e">
        <f t="shared" si="122"/>
        <v>#DIV/0!</v>
      </c>
      <c r="AP238" s="67"/>
      <c r="AQ238" s="67"/>
      <c r="AR238" s="67" t="s">
        <v>119</v>
      </c>
      <c r="AS238" s="67"/>
      <c r="AT238" s="68" t="e">
        <f t="shared" si="123"/>
        <v>#DIV/0!</v>
      </c>
      <c r="AU238" s="68" t="e">
        <f t="shared" si="124"/>
        <v>#DIV/0!</v>
      </c>
      <c r="AV238" s="67"/>
      <c r="AW238" s="67"/>
      <c r="AX238" s="67" t="s">
        <v>120</v>
      </c>
      <c r="AY238" s="67"/>
      <c r="AZ238" s="68" t="e">
        <f t="shared" si="125"/>
        <v>#DIV/0!</v>
      </c>
      <c r="BA238" s="68" t="e">
        <f t="shared" si="126"/>
        <v>#DIV/0!</v>
      </c>
      <c r="BB238" s="67"/>
      <c r="BC238" s="67"/>
      <c r="BD238" s="67" t="s">
        <v>121</v>
      </c>
      <c r="BE238" s="67"/>
      <c r="BF238" s="68" t="e">
        <f t="shared" si="127"/>
        <v>#DIV/0!</v>
      </c>
      <c r="BG238" s="68" t="e">
        <f t="shared" si="128"/>
        <v>#DIV/0!</v>
      </c>
      <c r="BH238" s="67"/>
      <c r="BI238" s="67"/>
      <c r="BJ238" s="67" t="s">
        <v>122</v>
      </c>
      <c r="BK238" s="67"/>
      <c r="BL238" s="68" t="e">
        <f t="shared" si="129"/>
        <v>#DIV/0!</v>
      </c>
      <c r="BM238" s="68" t="e">
        <f t="shared" si="130"/>
        <v>#DIV/0!</v>
      </c>
      <c r="BN238" s="67"/>
      <c r="BO238" s="67"/>
      <c r="BP238" s="67" t="s">
        <v>123</v>
      </c>
      <c r="BQ238" s="67"/>
      <c r="BR238" s="68" t="e">
        <f t="shared" si="131"/>
        <v>#DIV/0!</v>
      </c>
      <c r="BS238" s="68" t="e">
        <f t="shared" si="132"/>
        <v>#DIV/0!</v>
      </c>
      <c r="BT238" s="67"/>
      <c r="BU238" s="67"/>
      <c r="BV238" s="67" t="s">
        <v>124</v>
      </c>
      <c r="BW238" s="67"/>
      <c r="BX238" s="68" t="e">
        <f t="shared" si="133"/>
        <v>#DIV/0!</v>
      </c>
      <c r="BY238" s="68" t="e">
        <f t="shared" si="134"/>
        <v>#DIV/0!</v>
      </c>
      <c r="BZ238" s="67"/>
      <c r="CA238" s="67"/>
      <c r="CB238" s="67" t="s">
        <v>125</v>
      </c>
      <c r="CC238" s="67"/>
      <c r="CD238" s="68" t="e">
        <f t="shared" si="135"/>
        <v>#DIV/0!</v>
      </c>
      <c r="CE238" s="68" t="e">
        <f t="shared" si="136"/>
        <v>#DIV/0!</v>
      </c>
      <c r="CF238" s="67"/>
      <c r="CG238" s="67"/>
      <c r="CH238" s="67" t="s">
        <v>126</v>
      </c>
      <c r="CI238" s="67"/>
      <c r="CJ238" s="68" t="e">
        <f t="shared" si="137"/>
        <v>#DIV/0!</v>
      </c>
      <c r="CK238" s="68" t="e">
        <f t="shared" si="138"/>
        <v>#DIV/0!</v>
      </c>
      <c r="CL238" s="67"/>
      <c r="CM238" s="67"/>
      <c r="CN238" s="58">
        <f t="shared" si="139"/>
        <v>0</v>
      </c>
      <c r="CO238" s="58">
        <f t="shared" si="140"/>
        <v>0</v>
      </c>
      <c r="CP238" s="58">
        <f t="shared" si="141"/>
        <v>0</v>
      </c>
      <c r="CQ238" s="58">
        <f t="shared" si="142"/>
        <v>0</v>
      </c>
      <c r="CR238" s="58">
        <f t="shared" si="143"/>
        <v>0</v>
      </c>
      <c r="CS238" s="58">
        <f t="shared" si="144"/>
        <v>0</v>
      </c>
      <c r="CT238" s="58">
        <f t="shared" si="145"/>
        <v>0</v>
      </c>
      <c r="CU238" s="58">
        <f t="shared" si="146"/>
        <v>0</v>
      </c>
      <c r="CV238" s="58">
        <f t="shared" si="147"/>
        <v>0</v>
      </c>
      <c r="CW238" s="58">
        <f t="shared" si="148"/>
        <v>0</v>
      </c>
      <c r="CX238" s="58">
        <f t="shared" si="149"/>
        <v>0</v>
      </c>
      <c r="CY238" s="58">
        <f t="shared" si="150"/>
        <v>0</v>
      </c>
      <c r="CZ238" s="58">
        <f t="shared" si="151"/>
        <v>0</v>
      </c>
    </row>
    <row r="239" spans="1:104" ht="26" x14ac:dyDescent="0.35">
      <c r="A239" s="137" t="s">
        <v>330</v>
      </c>
      <c r="B239" s="282"/>
      <c r="C239" s="20" t="s">
        <v>906</v>
      </c>
      <c r="D239" s="22"/>
      <c r="E239" s="22"/>
      <c r="F239" s="22"/>
      <c r="G239" s="20">
        <f t="shared" si="114"/>
        <v>0</v>
      </c>
      <c r="H239" s="20"/>
      <c r="I239" s="20"/>
      <c r="J239" s="20"/>
      <c r="K239" s="20"/>
      <c r="L239" s="20"/>
      <c r="M239" s="20"/>
      <c r="N239" s="20"/>
      <c r="O239" s="20"/>
      <c r="P239" s="20"/>
      <c r="Q239" s="20"/>
      <c r="R239" s="20"/>
      <c r="S239" s="20"/>
      <c r="T239" s="67" t="s">
        <v>115</v>
      </c>
      <c r="U239" s="67"/>
      <c r="V239" s="68" t="e">
        <f t="shared" si="115"/>
        <v>#DIV/0!</v>
      </c>
      <c r="W239" s="68" t="e">
        <f t="shared" si="116"/>
        <v>#DIV/0!</v>
      </c>
      <c r="X239" s="67"/>
      <c r="Y239" s="67"/>
      <c r="Z239" s="67" t="s">
        <v>116</v>
      </c>
      <c r="AA239" s="67"/>
      <c r="AB239" s="68" t="e">
        <f t="shared" si="117"/>
        <v>#DIV/0!</v>
      </c>
      <c r="AC239" s="68" t="e">
        <f t="shared" si="118"/>
        <v>#DIV/0!</v>
      </c>
      <c r="AD239" s="67"/>
      <c r="AE239" s="67"/>
      <c r="AF239" s="67" t="s">
        <v>117</v>
      </c>
      <c r="AG239" s="67"/>
      <c r="AH239" s="68" t="e">
        <f t="shared" si="119"/>
        <v>#DIV/0!</v>
      </c>
      <c r="AI239" s="68" t="e">
        <f t="shared" si="120"/>
        <v>#DIV/0!</v>
      </c>
      <c r="AJ239" s="67"/>
      <c r="AK239" s="67"/>
      <c r="AL239" s="67" t="s">
        <v>118</v>
      </c>
      <c r="AM239" s="67"/>
      <c r="AN239" s="68" t="e">
        <f t="shared" si="121"/>
        <v>#DIV/0!</v>
      </c>
      <c r="AO239" s="68" t="e">
        <f t="shared" si="122"/>
        <v>#DIV/0!</v>
      </c>
      <c r="AP239" s="67"/>
      <c r="AQ239" s="67"/>
      <c r="AR239" s="67" t="s">
        <v>119</v>
      </c>
      <c r="AS239" s="67"/>
      <c r="AT239" s="68" t="e">
        <f t="shared" si="123"/>
        <v>#DIV/0!</v>
      </c>
      <c r="AU239" s="68" t="e">
        <f t="shared" si="124"/>
        <v>#DIV/0!</v>
      </c>
      <c r="AV239" s="67"/>
      <c r="AW239" s="67"/>
      <c r="AX239" s="67" t="s">
        <v>120</v>
      </c>
      <c r="AY239" s="67"/>
      <c r="AZ239" s="68" t="e">
        <f t="shared" si="125"/>
        <v>#DIV/0!</v>
      </c>
      <c r="BA239" s="68" t="e">
        <f t="shared" si="126"/>
        <v>#DIV/0!</v>
      </c>
      <c r="BB239" s="67"/>
      <c r="BC239" s="67"/>
      <c r="BD239" s="67" t="s">
        <v>121</v>
      </c>
      <c r="BE239" s="67"/>
      <c r="BF239" s="68" t="e">
        <f t="shared" si="127"/>
        <v>#DIV/0!</v>
      </c>
      <c r="BG239" s="68" t="e">
        <f t="shared" si="128"/>
        <v>#DIV/0!</v>
      </c>
      <c r="BH239" s="67"/>
      <c r="BI239" s="67"/>
      <c r="BJ239" s="67" t="s">
        <v>122</v>
      </c>
      <c r="BK239" s="67"/>
      <c r="BL239" s="68" t="e">
        <f t="shared" si="129"/>
        <v>#DIV/0!</v>
      </c>
      <c r="BM239" s="68" t="e">
        <f t="shared" si="130"/>
        <v>#DIV/0!</v>
      </c>
      <c r="BN239" s="67"/>
      <c r="BO239" s="67"/>
      <c r="BP239" s="67" t="s">
        <v>123</v>
      </c>
      <c r="BQ239" s="67"/>
      <c r="BR239" s="68" t="e">
        <f t="shared" si="131"/>
        <v>#DIV/0!</v>
      </c>
      <c r="BS239" s="68" t="e">
        <f t="shared" si="132"/>
        <v>#DIV/0!</v>
      </c>
      <c r="BT239" s="67"/>
      <c r="BU239" s="67"/>
      <c r="BV239" s="67" t="s">
        <v>124</v>
      </c>
      <c r="BW239" s="67"/>
      <c r="BX239" s="68" t="e">
        <f t="shared" si="133"/>
        <v>#DIV/0!</v>
      </c>
      <c r="BY239" s="68" t="e">
        <f t="shared" si="134"/>
        <v>#DIV/0!</v>
      </c>
      <c r="BZ239" s="67"/>
      <c r="CA239" s="67"/>
      <c r="CB239" s="67" t="s">
        <v>125</v>
      </c>
      <c r="CC239" s="67"/>
      <c r="CD239" s="68" t="e">
        <f t="shared" si="135"/>
        <v>#DIV/0!</v>
      </c>
      <c r="CE239" s="68" t="e">
        <f t="shared" si="136"/>
        <v>#DIV/0!</v>
      </c>
      <c r="CF239" s="67"/>
      <c r="CG239" s="67"/>
      <c r="CH239" s="67" t="s">
        <v>126</v>
      </c>
      <c r="CI239" s="67"/>
      <c r="CJ239" s="68" t="e">
        <f t="shared" si="137"/>
        <v>#DIV/0!</v>
      </c>
      <c r="CK239" s="68" t="e">
        <f t="shared" si="138"/>
        <v>#DIV/0!</v>
      </c>
      <c r="CL239" s="67"/>
      <c r="CM239" s="67"/>
      <c r="CN239" s="58">
        <f t="shared" si="139"/>
        <v>0</v>
      </c>
      <c r="CO239" s="58">
        <f t="shared" si="140"/>
        <v>0</v>
      </c>
      <c r="CP239" s="58">
        <f t="shared" si="141"/>
        <v>0</v>
      </c>
      <c r="CQ239" s="58">
        <f t="shared" si="142"/>
        <v>0</v>
      </c>
      <c r="CR239" s="58">
        <f t="shared" si="143"/>
        <v>0</v>
      </c>
      <c r="CS239" s="58">
        <f t="shared" si="144"/>
        <v>0</v>
      </c>
      <c r="CT239" s="58">
        <f t="shared" si="145"/>
        <v>0</v>
      </c>
      <c r="CU239" s="58">
        <f t="shared" si="146"/>
        <v>0</v>
      </c>
      <c r="CV239" s="58">
        <f t="shared" si="147"/>
        <v>0</v>
      </c>
      <c r="CW239" s="58">
        <f t="shared" si="148"/>
        <v>0</v>
      </c>
      <c r="CX239" s="58">
        <f t="shared" si="149"/>
        <v>0</v>
      </c>
      <c r="CY239" s="58">
        <f t="shared" si="150"/>
        <v>0</v>
      </c>
      <c r="CZ239" s="58">
        <f t="shared" si="151"/>
        <v>0</v>
      </c>
    </row>
    <row r="240" spans="1:104" ht="39" x14ac:dyDescent="0.35">
      <c r="A240" s="137" t="s">
        <v>330</v>
      </c>
      <c r="B240" s="280" t="s">
        <v>158</v>
      </c>
      <c r="C240" s="20" t="s">
        <v>907</v>
      </c>
      <c r="D240" s="123" t="s">
        <v>258</v>
      </c>
      <c r="E240" s="123" t="s">
        <v>259</v>
      </c>
      <c r="F240" s="123" t="s">
        <v>260</v>
      </c>
      <c r="G240" s="20">
        <f t="shared" si="114"/>
        <v>6</v>
      </c>
      <c r="H240" s="20"/>
      <c r="I240" s="20"/>
      <c r="J240" s="20"/>
      <c r="K240" s="20"/>
      <c r="L240" s="20"/>
      <c r="M240" s="124">
        <v>1</v>
      </c>
      <c r="N240" s="124">
        <v>1</v>
      </c>
      <c r="O240" s="124">
        <v>1</v>
      </c>
      <c r="P240" s="124">
        <v>1</v>
      </c>
      <c r="Q240" s="124">
        <v>1</v>
      </c>
      <c r="R240" s="124">
        <v>1</v>
      </c>
      <c r="S240" s="20"/>
      <c r="T240" s="67" t="s">
        <v>115</v>
      </c>
      <c r="U240" s="67"/>
      <c r="V240" s="68" t="e">
        <f t="shared" si="115"/>
        <v>#DIV/0!</v>
      </c>
      <c r="W240" s="68">
        <f t="shared" si="116"/>
        <v>0</v>
      </c>
      <c r="X240" s="67"/>
      <c r="Y240" s="67"/>
      <c r="Z240" s="67" t="s">
        <v>116</v>
      </c>
      <c r="AA240" s="67"/>
      <c r="AB240" s="68" t="e">
        <f t="shared" si="117"/>
        <v>#DIV/0!</v>
      </c>
      <c r="AC240" s="68">
        <f t="shared" si="118"/>
        <v>0</v>
      </c>
      <c r="AD240" s="67"/>
      <c r="AE240" s="67"/>
      <c r="AF240" s="67" t="s">
        <v>117</v>
      </c>
      <c r="AG240" s="67"/>
      <c r="AH240" s="68" t="e">
        <f t="shared" si="119"/>
        <v>#DIV/0!</v>
      </c>
      <c r="AI240" s="68">
        <f t="shared" si="120"/>
        <v>0</v>
      </c>
      <c r="AJ240" s="67"/>
      <c r="AK240" s="67"/>
      <c r="AL240" s="67" t="s">
        <v>118</v>
      </c>
      <c r="AM240" s="67"/>
      <c r="AN240" s="68" t="e">
        <f t="shared" si="121"/>
        <v>#DIV/0!</v>
      </c>
      <c r="AO240" s="68">
        <f t="shared" si="122"/>
        <v>0</v>
      </c>
      <c r="AP240" s="67"/>
      <c r="AQ240" s="67"/>
      <c r="AR240" s="67" t="s">
        <v>119</v>
      </c>
      <c r="AS240" s="67"/>
      <c r="AT240" s="68" t="e">
        <f t="shared" si="123"/>
        <v>#DIV/0!</v>
      </c>
      <c r="AU240" s="68">
        <f t="shared" si="124"/>
        <v>0</v>
      </c>
      <c r="AV240" s="67"/>
      <c r="AW240" s="67"/>
      <c r="AX240" s="67" t="s">
        <v>120</v>
      </c>
      <c r="AY240" s="67"/>
      <c r="AZ240" s="68">
        <f t="shared" si="125"/>
        <v>0</v>
      </c>
      <c r="BA240" s="68">
        <f t="shared" si="126"/>
        <v>0</v>
      </c>
      <c r="BB240" s="67"/>
      <c r="BC240" s="67"/>
      <c r="BD240" s="67" t="s">
        <v>121</v>
      </c>
      <c r="BE240" s="67"/>
      <c r="BF240" s="68">
        <f t="shared" si="127"/>
        <v>0</v>
      </c>
      <c r="BG240" s="68">
        <f t="shared" si="128"/>
        <v>0</v>
      </c>
      <c r="BH240" s="67"/>
      <c r="BI240" s="67"/>
      <c r="BJ240" s="67" t="s">
        <v>122</v>
      </c>
      <c r="BK240" s="67"/>
      <c r="BL240" s="68">
        <f t="shared" si="129"/>
        <v>0</v>
      </c>
      <c r="BM240" s="68">
        <f t="shared" si="130"/>
        <v>0</v>
      </c>
      <c r="BN240" s="67"/>
      <c r="BO240" s="67"/>
      <c r="BP240" s="67" t="s">
        <v>123</v>
      </c>
      <c r="BQ240" s="67"/>
      <c r="BR240" s="68">
        <f t="shared" si="131"/>
        <v>0</v>
      </c>
      <c r="BS240" s="68">
        <f t="shared" si="132"/>
        <v>0</v>
      </c>
      <c r="BT240" s="67"/>
      <c r="BU240" s="67"/>
      <c r="BV240" s="67" t="s">
        <v>124</v>
      </c>
      <c r="BW240" s="67"/>
      <c r="BX240" s="68">
        <f t="shared" si="133"/>
        <v>0</v>
      </c>
      <c r="BY240" s="68">
        <f t="shared" si="134"/>
        <v>0</v>
      </c>
      <c r="BZ240" s="67"/>
      <c r="CA240" s="67"/>
      <c r="CB240" s="67" t="s">
        <v>125</v>
      </c>
      <c r="CC240" s="67"/>
      <c r="CD240" s="68">
        <f t="shared" si="135"/>
        <v>0</v>
      </c>
      <c r="CE240" s="68">
        <f t="shared" si="136"/>
        <v>0</v>
      </c>
      <c r="CF240" s="67"/>
      <c r="CG240" s="67"/>
      <c r="CH240" s="67" t="s">
        <v>126</v>
      </c>
      <c r="CI240" s="67"/>
      <c r="CJ240" s="68" t="e">
        <f t="shared" si="137"/>
        <v>#DIV/0!</v>
      </c>
      <c r="CK240" s="68">
        <f t="shared" si="138"/>
        <v>0</v>
      </c>
      <c r="CL240" s="67"/>
      <c r="CM240" s="67"/>
      <c r="CN240" s="58">
        <f t="shared" si="139"/>
        <v>0</v>
      </c>
      <c r="CO240" s="58">
        <f t="shared" si="140"/>
        <v>0</v>
      </c>
      <c r="CP240" s="58">
        <f t="shared" si="141"/>
        <v>0</v>
      </c>
      <c r="CQ240" s="58">
        <f t="shared" si="142"/>
        <v>0</v>
      </c>
      <c r="CR240" s="58">
        <f t="shared" si="143"/>
        <v>0</v>
      </c>
      <c r="CS240" s="58">
        <f t="shared" si="144"/>
        <v>0</v>
      </c>
      <c r="CT240" s="58">
        <f t="shared" si="145"/>
        <v>0</v>
      </c>
      <c r="CU240" s="58">
        <f t="shared" si="146"/>
        <v>0</v>
      </c>
      <c r="CV240" s="58">
        <f t="shared" si="147"/>
        <v>0</v>
      </c>
      <c r="CW240" s="58">
        <f t="shared" si="148"/>
        <v>0</v>
      </c>
      <c r="CX240" s="58">
        <f t="shared" si="149"/>
        <v>0</v>
      </c>
      <c r="CY240" s="58">
        <f t="shared" si="150"/>
        <v>0</v>
      </c>
      <c r="CZ240" s="58">
        <f t="shared" si="151"/>
        <v>0</v>
      </c>
    </row>
    <row r="241" spans="1:104" ht="39" x14ac:dyDescent="0.35">
      <c r="A241" s="137" t="s">
        <v>330</v>
      </c>
      <c r="B241" s="281"/>
      <c r="C241" s="20" t="s">
        <v>908</v>
      </c>
      <c r="D241" s="123" t="s">
        <v>258</v>
      </c>
      <c r="E241" s="123" t="s">
        <v>261</v>
      </c>
      <c r="F241" s="123" t="s">
        <v>262</v>
      </c>
      <c r="G241" s="20">
        <f t="shared" si="114"/>
        <v>1</v>
      </c>
      <c r="H241" s="20"/>
      <c r="I241" s="20"/>
      <c r="J241" s="20"/>
      <c r="K241" s="20"/>
      <c r="L241" s="20"/>
      <c r="M241" s="124">
        <v>1</v>
      </c>
      <c r="N241" s="124"/>
      <c r="O241" s="124"/>
      <c r="P241" s="124"/>
      <c r="Q241" s="124"/>
      <c r="R241" s="124"/>
      <c r="S241" s="20"/>
      <c r="T241" s="67" t="s">
        <v>115</v>
      </c>
      <c r="U241" s="67"/>
      <c r="V241" s="68" t="e">
        <f t="shared" si="115"/>
        <v>#DIV/0!</v>
      </c>
      <c r="W241" s="68">
        <f t="shared" si="116"/>
        <v>0</v>
      </c>
      <c r="X241" s="67"/>
      <c r="Y241" s="67"/>
      <c r="Z241" s="67" t="s">
        <v>116</v>
      </c>
      <c r="AA241" s="67"/>
      <c r="AB241" s="68" t="e">
        <f t="shared" si="117"/>
        <v>#DIV/0!</v>
      </c>
      <c r="AC241" s="68">
        <f t="shared" si="118"/>
        <v>0</v>
      </c>
      <c r="AD241" s="67"/>
      <c r="AE241" s="67"/>
      <c r="AF241" s="67" t="s">
        <v>117</v>
      </c>
      <c r="AG241" s="67"/>
      <c r="AH241" s="68" t="e">
        <f t="shared" si="119"/>
        <v>#DIV/0!</v>
      </c>
      <c r="AI241" s="68">
        <f t="shared" si="120"/>
        <v>0</v>
      </c>
      <c r="AJ241" s="67"/>
      <c r="AK241" s="67"/>
      <c r="AL241" s="67" t="s">
        <v>118</v>
      </c>
      <c r="AM241" s="67"/>
      <c r="AN241" s="68" t="e">
        <f t="shared" si="121"/>
        <v>#DIV/0!</v>
      </c>
      <c r="AO241" s="68">
        <f t="shared" si="122"/>
        <v>0</v>
      </c>
      <c r="AP241" s="67"/>
      <c r="AQ241" s="67"/>
      <c r="AR241" s="67" t="s">
        <v>119</v>
      </c>
      <c r="AS241" s="67"/>
      <c r="AT241" s="68" t="e">
        <f t="shared" si="123"/>
        <v>#DIV/0!</v>
      </c>
      <c r="AU241" s="68">
        <f t="shared" si="124"/>
        <v>0</v>
      </c>
      <c r="AV241" s="67"/>
      <c r="AW241" s="67"/>
      <c r="AX241" s="67" t="s">
        <v>120</v>
      </c>
      <c r="AY241" s="67"/>
      <c r="AZ241" s="68">
        <f t="shared" si="125"/>
        <v>0</v>
      </c>
      <c r="BA241" s="68">
        <f t="shared" si="126"/>
        <v>0</v>
      </c>
      <c r="BB241" s="67"/>
      <c r="BC241" s="67"/>
      <c r="BD241" s="67" t="s">
        <v>121</v>
      </c>
      <c r="BE241" s="67"/>
      <c r="BF241" s="68" t="e">
        <f t="shared" si="127"/>
        <v>#DIV/0!</v>
      </c>
      <c r="BG241" s="68">
        <f t="shared" si="128"/>
        <v>0</v>
      </c>
      <c r="BH241" s="67"/>
      <c r="BI241" s="67"/>
      <c r="BJ241" s="67" t="s">
        <v>122</v>
      </c>
      <c r="BK241" s="67"/>
      <c r="BL241" s="68" t="e">
        <f t="shared" si="129"/>
        <v>#DIV/0!</v>
      </c>
      <c r="BM241" s="68">
        <f t="shared" si="130"/>
        <v>0</v>
      </c>
      <c r="BN241" s="67"/>
      <c r="BO241" s="67"/>
      <c r="BP241" s="67" t="s">
        <v>123</v>
      </c>
      <c r="BQ241" s="67"/>
      <c r="BR241" s="68" t="e">
        <f t="shared" si="131"/>
        <v>#DIV/0!</v>
      </c>
      <c r="BS241" s="68">
        <f t="shared" si="132"/>
        <v>0</v>
      </c>
      <c r="BT241" s="67"/>
      <c r="BU241" s="67"/>
      <c r="BV241" s="67" t="s">
        <v>124</v>
      </c>
      <c r="BW241" s="67"/>
      <c r="BX241" s="68" t="e">
        <f t="shared" si="133"/>
        <v>#DIV/0!</v>
      </c>
      <c r="BY241" s="68">
        <f t="shared" si="134"/>
        <v>0</v>
      </c>
      <c r="BZ241" s="67"/>
      <c r="CA241" s="67"/>
      <c r="CB241" s="67" t="s">
        <v>125</v>
      </c>
      <c r="CC241" s="67"/>
      <c r="CD241" s="68" t="e">
        <f t="shared" si="135"/>
        <v>#DIV/0!</v>
      </c>
      <c r="CE241" s="68">
        <f t="shared" si="136"/>
        <v>0</v>
      </c>
      <c r="CF241" s="67"/>
      <c r="CG241" s="67"/>
      <c r="CH241" s="67" t="s">
        <v>126</v>
      </c>
      <c r="CI241" s="67"/>
      <c r="CJ241" s="68" t="e">
        <f t="shared" si="137"/>
        <v>#DIV/0!</v>
      </c>
      <c r="CK241" s="68">
        <f t="shared" si="138"/>
        <v>0</v>
      </c>
      <c r="CL241" s="67"/>
      <c r="CM241" s="67"/>
      <c r="CN241" s="58">
        <f t="shared" si="139"/>
        <v>0</v>
      </c>
      <c r="CO241" s="58">
        <f t="shared" si="140"/>
        <v>0</v>
      </c>
      <c r="CP241" s="58">
        <f t="shared" si="141"/>
        <v>0</v>
      </c>
      <c r="CQ241" s="58">
        <f t="shared" si="142"/>
        <v>0</v>
      </c>
      <c r="CR241" s="58">
        <f t="shared" si="143"/>
        <v>0</v>
      </c>
      <c r="CS241" s="58">
        <f t="shared" si="144"/>
        <v>0</v>
      </c>
      <c r="CT241" s="58">
        <f t="shared" si="145"/>
        <v>0</v>
      </c>
      <c r="CU241" s="58">
        <f t="shared" si="146"/>
        <v>0</v>
      </c>
      <c r="CV241" s="58">
        <f t="shared" si="147"/>
        <v>0</v>
      </c>
      <c r="CW241" s="58">
        <f t="shared" si="148"/>
        <v>0</v>
      </c>
      <c r="CX241" s="58">
        <f t="shared" si="149"/>
        <v>0</v>
      </c>
      <c r="CY241" s="58">
        <f t="shared" si="150"/>
        <v>0</v>
      </c>
      <c r="CZ241" s="58">
        <f t="shared" si="151"/>
        <v>0</v>
      </c>
    </row>
    <row r="242" spans="1:104" ht="26" x14ac:dyDescent="0.35">
      <c r="A242" s="137" t="s">
        <v>330</v>
      </c>
      <c r="B242" s="281"/>
      <c r="C242" s="20" t="s">
        <v>909</v>
      </c>
      <c r="D242" s="22"/>
      <c r="E242" s="22"/>
      <c r="F242" s="22"/>
      <c r="G242" s="20">
        <f t="shared" si="114"/>
        <v>0</v>
      </c>
      <c r="H242" s="20"/>
      <c r="I242" s="20"/>
      <c r="J242" s="20"/>
      <c r="K242" s="20"/>
      <c r="L242" s="20"/>
      <c r="M242" s="20"/>
      <c r="N242" s="20"/>
      <c r="O242" s="20"/>
      <c r="P242" s="20"/>
      <c r="Q242" s="20"/>
      <c r="R242" s="20"/>
      <c r="S242" s="20"/>
      <c r="T242" s="67" t="s">
        <v>115</v>
      </c>
      <c r="U242" s="67"/>
      <c r="V242" s="68" t="e">
        <f t="shared" si="115"/>
        <v>#DIV/0!</v>
      </c>
      <c r="W242" s="68" t="e">
        <f t="shared" si="116"/>
        <v>#DIV/0!</v>
      </c>
      <c r="X242" s="67"/>
      <c r="Y242" s="67"/>
      <c r="Z242" s="67" t="s">
        <v>116</v>
      </c>
      <c r="AA242" s="67"/>
      <c r="AB242" s="68" t="e">
        <f t="shared" si="117"/>
        <v>#DIV/0!</v>
      </c>
      <c r="AC242" s="68" t="e">
        <f t="shared" si="118"/>
        <v>#DIV/0!</v>
      </c>
      <c r="AD242" s="67"/>
      <c r="AE242" s="67"/>
      <c r="AF242" s="67" t="s">
        <v>117</v>
      </c>
      <c r="AG242" s="67"/>
      <c r="AH242" s="68" t="e">
        <f t="shared" si="119"/>
        <v>#DIV/0!</v>
      </c>
      <c r="AI242" s="68" t="e">
        <f t="shared" si="120"/>
        <v>#DIV/0!</v>
      </c>
      <c r="AJ242" s="67"/>
      <c r="AK242" s="67"/>
      <c r="AL242" s="67" t="s">
        <v>118</v>
      </c>
      <c r="AM242" s="67"/>
      <c r="AN242" s="68" t="e">
        <f t="shared" si="121"/>
        <v>#DIV/0!</v>
      </c>
      <c r="AO242" s="68" t="e">
        <f t="shared" si="122"/>
        <v>#DIV/0!</v>
      </c>
      <c r="AP242" s="67"/>
      <c r="AQ242" s="67"/>
      <c r="AR242" s="67" t="s">
        <v>119</v>
      </c>
      <c r="AS242" s="67"/>
      <c r="AT242" s="68" t="e">
        <f t="shared" si="123"/>
        <v>#DIV/0!</v>
      </c>
      <c r="AU242" s="68" t="e">
        <f t="shared" si="124"/>
        <v>#DIV/0!</v>
      </c>
      <c r="AV242" s="67"/>
      <c r="AW242" s="67"/>
      <c r="AX242" s="67" t="s">
        <v>120</v>
      </c>
      <c r="AY242" s="67"/>
      <c r="AZ242" s="68" t="e">
        <f t="shared" si="125"/>
        <v>#DIV/0!</v>
      </c>
      <c r="BA242" s="68" t="e">
        <f t="shared" si="126"/>
        <v>#DIV/0!</v>
      </c>
      <c r="BB242" s="67"/>
      <c r="BC242" s="67"/>
      <c r="BD242" s="67" t="s">
        <v>121</v>
      </c>
      <c r="BE242" s="67"/>
      <c r="BF242" s="68" t="e">
        <f t="shared" si="127"/>
        <v>#DIV/0!</v>
      </c>
      <c r="BG242" s="68" t="e">
        <f t="shared" si="128"/>
        <v>#DIV/0!</v>
      </c>
      <c r="BH242" s="67"/>
      <c r="BI242" s="67"/>
      <c r="BJ242" s="67" t="s">
        <v>122</v>
      </c>
      <c r="BK242" s="67"/>
      <c r="BL242" s="68" t="e">
        <f t="shared" si="129"/>
        <v>#DIV/0!</v>
      </c>
      <c r="BM242" s="68" t="e">
        <f t="shared" si="130"/>
        <v>#DIV/0!</v>
      </c>
      <c r="BN242" s="67"/>
      <c r="BO242" s="67"/>
      <c r="BP242" s="67" t="s">
        <v>123</v>
      </c>
      <c r="BQ242" s="67"/>
      <c r="BR242" s="68" t="e">
        <f t="shared" si="131"/>
        <v>#DIV/0!</v>
      </c>
      <c r="BS242" s="68" t="e">
        <f t="shared" si="132"/>
        <v>#DIV/0!</v>
      </c>
      <c r="BT242" s="67"/>
      <c r="BU242" s="67"/>
      <c r="BV242" s="67" t="s">
        <v>124</v>
      </c>
      <c r="BW242" s="67"/>
      <c r="BX242" s="68" t="e">
        <f t="shared" si="133"/>
        <v>#DIV/0!</v>
      </c>
      <c r="BY242" s="68" t="e">
        <f t="shared" si="134"/>
        <v>#DIV/0!</v>
      </c>
      <c r="BZ242" s="67"/>
      <c r="CA242" s="67"/>
      <c r="CB242" s="67" t="s">
        <v>125</v>
      </c>
      <c r="CC242" s="67"/>
      <c r="CD242" s="68" t="e">
        <f t="shared" si="135"/>
        <v>#DIV/0!</v>
      </c>
      <c r="CE242" s="68" t="e">
        <f t="shared" si="136"/>
        <v>#DIV/0!</v>
      </c>
      <c r="CF242" s="67"/>
      <c r="CG242" s="67"/>
      <c r="CH242" s="67" t="s">
        <v>126</v>
      </c>
      <c r="CI242" s="67"/>
      <c r="CJ242" s="68" t="e">
        <f t="shared" si="137"/>
        <v>#DIV/0!</v>
      </c>
      <c r="CK242" s="68" t="e">
        <f t="shared" si="138"/>
        <v>#DIV/0!</v>
      </c>
      <c r="CL242" s="67"/>
      <c r="CM242" s="67"/>
      <c r="CN242" s="58">
        <f t="shared" si="139"/>
        <v>0</v>
      </c>
      <c r="CO242" s="58">
        <f t="shared" si="140"/>
        <v>0</v>
      </c>
      <c r="CP242" s="58">
        <f t="shared" si="141"/>
        <v>0</v>
      </c>
      <c r="CQ242" s="58">
        <f t="shared" si="142"/>
        <v>0</v>
      </c>
      <c r="CR242" s="58">
        <f t="shared" si="143"/>
        <v>0</v>
      </c>
      <c r="CS242" s="58">
        <f t="shared" si="144"/>
        <v>0</v>
      </c>
      <c r="CT242" s="58">
        <f t="shared" si="145"/>
        <v>0</v>
      </c>
      <c r="CU242" s="58">
        <f t="shared" si="146"/>
        <v>0</v>
      </c>
      <c r="CV242" s="58">
        <f t="shared" si="147"/>
        <v>0</v>
      </c>
      <c r="CW242" s="58">
        <f t="shared" si="148"/>
        <v>0</v>
      </c>
      <c r="CX242" s="58">
        <f t="shared" si="149"/>
        <v>0</v>
      </c>
      <c r="CY242" s="58">
        <f t="shared" si="150"/>
        <v>0</v>
      </c>
      <c r="CZ242" s="58">
        <f t="shared" si="151"/>
        <v>0</v>
      </c>
    </row>
    <row r="243" spans="1:104" ht="26" x14ac:dyDescent="0.35">
      <c r="A243" s="137" t="s">
        <v>330</v>
      </c>
      <c r="B243" s="282"/>
      <c r="C243" s="20" t="s">
        <v>910</v>
      </c>
      <c r="D243" s="22"/>
      <c r="E243" s="22"/>
      <c r="F243" s="22"/>
      <c r="G243" s="20">
        <f t="shared" si="114"/>
        <v>0</v>
      </c>
      <c r="H243" s="20"/>
      <c r="I243" s="20"/>
      <c r="J243" s="20"/>
      <c r="K243" s="20"/>
      <c r="L243" s="20"/>
      <c r="M243" s="20"/>
      <c r="N243" s="20"/>
      <c r="O243" s="20"/>
      <c r="P243" s="20"/>
      <c r="Q243" s="20"/>
      <c r="R243" s="20"/>
      <c r="S243" s="20"/>
      <c r="T243" s="67" t="s">
        <v>115</v>
      </c>
      <c r="U243" s="67"/>
      <c r="V243" s="68" t="e">
        <f t="shared" si="115"/>
        <v>#DIV/0!</v>
      </c>
      <c r="W243" s="68" t="e">
        <f t="shared" si="116"/>
        <v>#DIV/0!</v>
      </c>
      <c r="X243" s="67"/>
      <c r="Y243" s="67"/>
      <c r="Z243" s="67" t="s">
        <v>116</v>
      </c>
      <c r="AA243" s="67"/>
      <c r="AB243" s="68" t="e">
        <f t="shared" si="117"/>
        <v>#DIV/0!</v>
      </c>
      <c r="AC243" s="68" t="e">
        <f t="shared" si="118"/>
        <v>#DIV/0!</v>
      </c>
      <c r="AD243" s="67"/>
      <c r="AE243" s="67"/>
      <c r="AF243" s="67" t="s">
        <v>117</v>
      </c>
      <c r="AG243" s="67"/>
      <c r="AH243" s="68" t="e">
        <f t="shared" si="119"/>
        <v>#DIV/0!</v>
      </c>
      <c r="AI243" s="68" t="e">
        <f t="shared" si="120"/>
        <v>#DIV/0!</v>
      </c>
      <c r="AJ243" s="67"/>
      <c r="AK243" s="67"/>
      <c r="AL243" s="67" t="s">
        <v>118</v>
      </c>
      <c r="AM243" s="67"/>
      <c r="AN243" s="68" t="e">
        <f t="shared" si="121"/>
        <v>#DIV/0!</v>
      </c>
      <c r="AO243" s="68" t="e">
        <f t="shared" si="122"/>
        <v>#DIV/0!</v>
      </c>
      <c r="AP243" s="67"/>
      <c r="AQ243" s="67"/>
      <c r="AR243" s="67" t="s">
        <v>119</v>
      </c>
      <c r="AS243" s="67"/>
      <c r="AT243" s="68" t="e">
        <f t="shared" si="123"/>
        <v>#DIV/0!</v>
      </c>
      <c r="AU243" s="68" t="e">
        <f t="shared" si="124"/>
        <v>#DIV/0!</v>
      </c>
      <c r="AV243" s="67"/>
      <c r="AW243" s="67"/>
      <c r="AX243" s="67" t="s">
        <v>120</v>
      </c>
      <c r="AY243" s="67"/>
      <c r="AZ243" s="68" t="e">
        <f t="shared" si="125"/>
        <v>#DIV/0!</v>
      </c>
      <c r="BA243" s="68" t="e">
        <f t="shared" si="126"/>
        <v>#DIV/0!</v>
      </c>
      <c r="BB243" s="67"/>
      <c r="BC243" s="67"/>
      <c r="BD243" s="67" t="s">
        <v>121</v>
      </c>
      <c r="BE243" s="67"/>
      <c r="BF243" s="68" t="e">
        <f t="shared" si="127"/>
        <v>#DIV/0!</v>
      </c>
      <c r="BG243" s="68" t="e">
        <f t="shared" si="128"/>
        <v>#DIV/0!</v>
      </c>
      <c r="BH243" s="67"/>
      <c r="BI243" s="67"/>
      <c r="BJ243" s="67" t="s">
        <v>122</v>
      </c>
      <c r="BK243" s="67"/>
      <c r="BL243" s="68" t="e">
        <f t="shared" si="129"/>
        <v>#DIV/0!</v>
      </c>
      <c r="BM243" s="68" t="e">
        <f t="shared" si="130"/>
        <v>#DIV/0!</v>
      </c>
      <c r="BN243" s="67"/>
      <c r="BO243" s="67"/>
      <c r="BP243" s="67" t="s">
        <v>123</v>
      </c>
      <c r="BQ243" s="67"/>
      <c r="BR243" s="68" t="e">
        <f t="shared" si="131"/>
        <v>#DIV/0!</v>
      </c>
      <c r="BS243" s="68" t="e">
        <f t="shared" si="132"/>
        <v>#DIV/0!</v>
      </c>
      <c r="BT243" s="67"/>
      <c r="BU243" s="67"/>
      <c r="BV243" s="67" t="s">
        <v>124</v>
      </c>
      <c r="BW243" s="67"/>
      <c r="BX243" s="68" t="e">
        <f t="shared" si="133"/>
        <v>#DIV/0!</v>
      </c>
      <c r="BY243" s="68" t="e">
        <f t="shared" si="134"/>
        <v>#DIV/0!</v>
      </c>
      <c r="BZ243" s="67"/>
      <c r="CA243" s="67"/>
      <c r="CB243" s="67" t="s">
        <v>125</v>
      </c>
      <c r="CC243" s="67"/>
      <c r="CD243" s="68" t="e">
        <f t="shared" si="135"/>
        <v>#DIV/0!</v>
      </c>
      <c r="CE243" s="68" t="e">
        <f t="shared" si="136"/>
        <v>#DIV/0!</v>
      </c>
      <c r="CF243" s="67"/>
      <c r="CG243" s="67"/>
      <c r="CH243" s="67" t="s">
        <v>126</v>
      </c>
      <c r="CI243" s="67"/>
      <c r="CJ243" s="68" t="e">
        <f t="shared" si="137"/>
        <v>#DIV/0!</v>
      </c>
      <c r="CK243" s="68" t="e">
        <f t="shared" si="138"/>
        <v>#DIV/0!</v>
      </c>
      <c r="CL243" s="67"/>
      <c r="CM243" s="67"/>
      <c r="CN243" s="58">
        <f t="shared" si="139"/>
        <v>0</v>
      </c>
      <c r="CO243" s="58">
        <f t="shared" si="140"/>
        <v>0</v>
      </c>
      <c r="CP243" s="58">
        <f t="shared" si="141"/>
        <v>0</v>
      </c>
      <c r="CQ243" s="58">
        <f t="shared" si="142"/>
        <v>0</v>
      </c>
      <c r="CR243" s="58">
        <f t="shared" si="143"/>
        <v>0</v>
      </c>
      <c r="CS243" s="58">
        <f t="shared" si="144"/>
        <v>0</v>
      </c>
      <c r="CT243" s="58">
        <f t="shared" si="145"/>
        <v>0</v>
      </c>
      <c r="CU243" s="58">
        <f t="shared" si="146"/>
        <v>0</v>
      </c>
      <c r="CV243" s="58">
        <f t="shared" si="147"/>
        <v>0</v>
      </c>
      <c r="CW243" s="58">
        <f t="shared" si="148"/>
        <v>0</v>
      </c>
      <c r="CX243" s="58">
        <f t="shared" si="149"/>
        <v>0</v>
      </c>
      <c r="CY243" s="58">
        <f t="shared" si="150"/>
        <v>0</v>
      </c>
      <c r="CZ243" s="58">
        <f t="shared" si="151"/>
        <v>0</v>
      </c>
    </row>
    <row r="244" spans="1:104" ht="26" x14ac:dyDescent="0.35">
      <c r="A244" s="137" t="s">
        <v>330</v>
      </c>
      <c r="B244" s="280" t="s">
        <v>158</v>
      </c>
      <c r="C244" s="20" t="s">
        <v>911</v>
      </c>
      <c r="D244" s="123" t="s">
        <v>258</v>
      </c>
      <c r="E244" s="123" t="s">
        <v>263</v>
      </c>
      <c r="F244" s="123" t="s">
        <v>264</v>
      </c>
      <c r="G244" s="20">
        <f t="shared" si="114"/>
        <v>1</v>
      </c>
      <c r="H244" s="20"/>
      <c r="I244" s="20"/>
      <c r="J244" s="20"/>
      <c r="K244" s="20"/>
      <c r="L244" s="20"/>
      <c r="M244" s="124">
        <v>1</v>
      </c>
      <c r="N244" s="20"/>
      <c r="O244" s="20"/>
      <c r="P244" s="20"/>
      <c r="Q244" s="20"/>
      <c r="R244" s="20"/>
      <c r="S244" s="20"/>
      <c r="T244" s="67" t="s">
        <v>115</v>
      </c>
      <c r="U244" s="67"/>
      <c r="V244" s="68" t="e">
        <f t="shared" si="115"/>
        <v>#DIV/0!</v>
      </c>
      <c r="W244" s="68">
        <f t="shared" si="116"/>
        <v>0</v>
      </c>
      <c r="X244" s="67"/>
      <c r="Y244" s="67"/>
      <c r="Z244" s="67" t="s">
        <v>116</v>
      </c>
      <c r="AA244" s="67"/>
      <c r="AB244" s="68" t="e">
        <f t="shared" si="117"/>
        <v>#DIV/0!</v>
      </c>
      <c r="AC244" s="68">
        <f t="shared" si="118"/>
        <v>0</v>
      </c>
      <c r="AD244" s="67"/>
      <c r="AE244" s="67"/>
      <c r="AF244" s="67" t="s">
        <v>117</v>
      </c>
      <c r="AG244" s="67"/>
      <c r="AH244" s="68" t="e">
        <f t="shared" si="119"/>
        <v>#DIV/0!</v>
      </c>
      <c r="AI244" s="68">
        <f t="shared" si="120"/>
        <v>0</v>
      </c>
      <c r="AJ244" s="67"/>
      <c r="AK244" s="67"/>
      <c r="AL244" s="67" t="s">
        <v>118</v>
      </c>
      <c r="AM244" s="67"/>
      <c r="AN244" s="68" t="e">
        <f t="shared" si="121"/>
        <v>#DIV/0!</v>
      </c>
      <c r="AO244" s="68">
        <f t="shared" si="122"/>
        <v>0</v>
      </c>
      <c r="AP244" s="67"/>
      <c r="AQ244" s="67"/>
      <c r="AR244" s="67" t="s">
        <v>119</v>
      </c>
      <c r="AS244" s="67"/>
      <c r="AT244" s="68" t="e">
        <f t="shared" si="123"/>
        <v>#DIV/0!</v>
      </c>
      <c r="AU244" s="68">
        <f t="shared" si="124"/>
        <v>0</v>
      </c>
      <c r="AV244" s="67"/>
      <c r="AW244" s="67"/>
      <c r="AX244" s="67" t="s">
        <v>120</v>
      </c>
      <c r="AY244" s="67"/>
      <c r="AZ244" s="68">
        <f t="shared" si="125"/>
        <v>0</v>
      </c>
      <c r="BA244" s="68">
        <f t="shared" si="126"/>
        <v>0</v>
      </c>
      <c r="BB244" s="67"/>
      <c r="BC244" s="67"/>
      <c r="BD244" s="67" t="s">
        <v>121</v>
      </c>
      <c r="BE244" s="67"/>
      <c r="BF244" s="68" t="e">
        <f t="shared" si="127"/>
        <v>#DIV/0!</v>
      </c>
      <c r="BG244" s="68">
        <f t="shared" si="128"/>
        <v>0</v>
      </c>
      <c r="BH244" s="67"/>
      <c r="BI244" s="67"/>
      <c r="BJ244" s="67" t="s">
        <v>122</v>
      </c>
      <c r="BK244" s="67"/>
      <c r="BL244" s="68" t="e">
        <f t="shared" si="129"/>
        <v>#DIV/0!</v>
      </c>
      <c r="BM244" s="68">
        <f t="shared" si="130"/>
        <v>0</v>
      </c>
      <c r="BN244" s="67"/>
      <c r="BO244" s="67"/>
      <c r="BP244" s="67" t="s">
        <v>123</v>
      </c>
      <c r="BQ244" s="67"/>
      <c r="BR244" s="68" t="e">
        <f t="shared" si="131"/>
        <v>#DIV/0!</v>
      </c>
      <c r="BS244" s="68">
        <f t="shared" si="132"/>
        <v>0</v>
      </c>
      <c r="BT244" s="67"/>
      <c r="BU244" s="67"/>
      <c r="BV244" s="67" t="s">
        <v>124</v>
      </c>
      <c r="BW244" s="67"/>
      <c r="BX244" s="68" t="e">
        <f t="shared" si="133"/>
        <v>#DIV/0!</v>
      </c>
      <c r="BY244" s="68">
        <f t="shared" si="134"/>
        <v>0</v>
      </c>
      <c r="BZ244" s="67"/>
      <c r="CA244" s="67"/>
      <c r="CB244" s="67" t="s">
        <v>125</v>
      </c>
      <c r="CC244" s="67"/>
      <c r="CD244" s="68" t="e">
        <f t="shared" si="135"/>
        <v>#DIV/0!</v>
      </c>
      <c r="CE244" s="68">
        <f t="shared" si="136"/>
        <v>0</v>
      </c>
      <c r="CF244" s="67"/>
      <c r="CG244" s="67"/>
      <c r="CH244" s="67" t="s">
        <v>126</v>
      </c>
      <c r="CI244" s="67"/>
      <c r="CJ244" s="68" t="e">
        <f t="shared" si="137"/>
        <v>#DIV/0!</v>
      </c>
      <c r="CK244" s="68">
        <f t="shared" si="138"/>
        <v>0</v>
      </c>
      <c r="CL244" s="67"/>
      <c r="CM244" s="67"/>
      <c r="CN244" s="58">
        <f t="shared" si="139"/>
        <v>0</v>
      </c>
      <c r="CO244" s="58">
        <f t="shared" si="140"/>
        <v>0</v>
      </c>
      <c r="CP244" s="58">
        <f t="shared" si="141"/>
        <v>0</v>
      </c>
      <c r="CQ244" s="58">
        <f t="shared" si="142"/>
        <v>0</v>
      </c>
      <c r="CR244" s="58">
        <f t="shared" si="143"/>
        <v>0</v>
      </c>
      <c r="CS244" s="58">
        <f t="shared" si="144"/>
        <v>0</v>
      </c>
      <c r="CT244" s="58">
        <f t="shared" si="145"/>
        <v>0</v>
      </c>
      <c r="CU244" s="58">
        <f t="shared" si="146"/>
        <v>0</v>
      </c>
      <c r="CV244" s="58">
        <f t="shared" si="147"/>
        <v>0</v>
      </c>
      <c r="CW244" s="58">
        <f t="shared" si="148"/>
        <v>0</v>
      </c>
      <c r="CX244" s="58">
        <f t="shared" si="149"/>
        <v>0</v>
      </c>
      <c r="CY244" s="58">
        <f t="shared" si="150"/>
        <v>0</v>
      </c>
      <c r="CZ244" s="58">
        <f t="shared" si="151"/>
        <v>0</v>
      </c>
    </row>
    <row r="245" spans="1:104" ht="39" x14ac:dyDescent="0.35">
      <c r="A245" s="137" t="s">
        <v>330</v>
      </c>
      <c r="B245" s="281"/>
      <c r="C245" s="20" t="s">
        <v>912</v>
      </c>
      <c r="D245" s="123" t="s">
        <v>258</v>
      </c>
      <c r="E245" s="123" t="s">
        <v>265</v>
      </c>
      <c r="F245" s="123" t="s">
        <v>262</v>
      </c>
      <c r="G245" s="20">
        <f t="shared" si="114"/>
        <v>1</v>
      </c>
      <c r="H245" s="20"/>
      <c r="I245" s="20"/>
      <c r="J245" s="20"/>
      <c r="K245" s="20"/>
      <c r="L245" s="20"/>
      <c r="M245" s="124">
        <v>1</v>
      </c>
      <c r="N245" s="20"/>
      <c r="O245" s="20"/>
      <c r="P245" s="20"/>
      <c r="Q245" s="20"/>
      <c r="R245" s="20"/>
      <c r="S245" s="20"/>
      <c r="T245" s="67" t="s">
        <v>115</v>
      </c>
      <c r="U245" s="67"/>
      <c r="V245" s="68" t="e">
        <f t="shared" si="115"/>
        <v>#DIV/0!</v>
      </c>
      <c r="W245" s="68">
        <f t="shared" si="116"/>
        <v>0</v>
      </c>
      <c r="X245" s="67"/>
      <c r="Y245" s="67"/>
      <c r="Z245" s="67" t="s">
        <v>116</v>
      </c>
      <c r="AA245" s="67"/>
      <c r="AB245" s="68" t="e">
        <f t="shared" si="117"/>
        <v>#DIV/0!</v>
      </c>
      <c r="AC245" s="68">
        <f t="shared" si="118"/>
        <v>0</v>
      </c>
      <c r="AD245" s="67"/>
      <c r="AE245" s="67"/>
      <c r="AF245" s="67" t="s">
        <v>117</v>
      </c>
      <c r="AG245" s="67"/>
      <c r="AH245" s="68" t="e">
        <f t="shared" si="119"/>
        <v>#DIV/0!</v>
      </c>
      <c r="AI245" s="68">
        <f t="shared" si="120"/>
        <v>0</v>
      </c>
      <c r="AJ245" s="67"/>
      <c r="AK245" s="67"/>
      <c r="AL245" s="67" t="s">
        <v>118</v>
      </c>
      <c r="AM245" s="67"/>
      <c r="AN245" s="68" t="e">
        <f t="shared" si="121"/>
        <v>#DIV/0!</v>
      </c>
      <c r="AO245" s="68">
        <f t="shared" si="122"/>
        <v>0</v>
      </c>
      <c r="AP245" s="67"/>
      <c r="AQ245" s="67"/>
      <c r="AR245" s="67" t="s">
        <v>119</v>
      </c>
      <c r="AS245" s="67"/>
      <c r="AT245" s="68" t="e">
        <f t="shared" si="123"/>
        <v>#DIV/0!</v>
      </c>
      <c r="AU245" s="68">
        <f t="shared" si="124"/>
        <v>0</v>
      </c>
      <c r="AV245" s="67"/>
      <c r="AW245" s="67"/>
      <c r="AX245" s="67" t="s">
        <v>120</v>
      </c>
      <c r="AY245" s="67"/>
      <c r="AZ245" s="68">
        <f t="shared" si="125"/>
        <v>0</v>
      </c>
      <c r="BA245" s="68">
        <f t="shared" si="126"/>
        <v>0</v>
      </c>
      <c r="BB245" s="67"/>
      <c r="BC245" s="67"/>
      <c r="BD245" s="67" t="s">
        <v>121</v>
      </c>
      <c r="BE245" s="67"/>
      <c r="BF245" s="68" t="e">
        <f t="shared" si="127"/>
        <v>#DIV/0!</v>
      </c>
      <c r="BG245" s="68">
        <f t="shared" si="128"/>
        <v>0</v>
      </c>
      <c r="BH245" s="67"/>
      <c r="BI245" s="67"/>
      <c r="BJ245" s="67" t="s">
        <v>122</v>
      </c>
      <c r="BK245" s="67"/>
      <c r="BL245" s="68" t="e">
        <f t="shared" si="129"/>
        <v>#DIV/0!</v>
      </c>
      <c r="BM245" s="68">
        <f t="shared" si="130"/>
        <v>0</v>
      </c>
      <c r="BN245" s="67"/>
      <c r="BO245" s="67"/>
      <c r="BP245" s="67" t="s">
        <v>123</v>
      </c>
      <c r="BQ245" s="67"/>
      <c r="BR245" s="68" t="e">
        <f t="shared" si="131"/>
        <v>#DIV/0!</v>
      </c>
      <c r="BS245" s="68">
        <f t="shared" si="132"/>
        <v>0</v>
      </c>
      <c r="BT245" s="67"/>
      <c r="BU245" s="67"/>
      <c r="BV245" s="67" t="s">
        <v>124</v>
      </c>
      <c r="BW245" s="67"/>
      <c r="BX245" s="68" t="e">
        <f t="shared" si="133"/>
        <v>#DIV/0!</v>
      </c>
      <c r="BY245" s="68">
        <f t="shared" si="134"/>
        <v>0</v>
      </c>
      <c r="BZ245" s="67"/>
      <c r="CA245" s="67"/>
      <c r="CB245" s="67" t="s">
        <v>125</v>
      </c>
      <c r="CC245" s="67"/>
      <c r="CD245" s="68" t="e">
        <f t="shared" si="135"/>
        <v>#DIV/0!</v>
      </c>
      <c r="CE245" s="68">
        <f t="shared" si="136"/>
        <v>0</v>
      </c>
      <c r="CF245" s="67"/>
      <c r="CG245" s="67"/>
      <c r="CH245" s="67" t="s">
        <v>126</v>
      </c>
      <c r="CI245" s="67"/>
      <c r="CJ245" s="68" t="e">
        <f t="shared" si="137"/>
        <v>#DIV/0!</v>
      </c>
      <c r="CK245" s="68">
        <f t="shared" si="138"/>
        <v>0</v>
      </c>
      <c r="CL245" s="67"/>
      <c r="CM245" s="67"/>
      <c r="CN245" s="58">
        <f t="shared" si="139"/>
        <v>0</v>
      </c>
      <c r="CO245" s="58">
        <f t="shared" si="140"/>
        <v>0</v>
      </c>
      <c r="CP245" s="58">
        <f t="shared" si="141"/>
        <v>0</v>
      </c>
      <c r="CQ245" s="58">
        <f t="shared" si="142"/>
        <v>0</v>
      </c>
      <c r="CR245" s="58">
        <f t="shared" si="143"/>
        <v>0</v>
      </c>
      <c r="CS245" s="58">
        <f t="shared" si="144"/>
        <v>0</v>
      </c>
      <c r="CT245" s="58">
        <f t="shared" si="145"/>
        <v>0</v>
      </c>
      <c r="CU245" s="58">
        <f t="shared" si="146"/>
        <v>0</v>
      </c>
      <c r="CV245" s="58">
        <f t="shared" si="147"/>
        <v>0</v>
      </c>
      <c r="CW245" s="58">
        <f t="shared" si="148"/>
        <v>0</v>
      </c>
      <c r="CX245" s="58">
        <f t="shared" si="149"/>
        <v>0</v>
      </c>
      <c r="CY245" s="58">
        <f t="shared" si="150"/>
        <v>0</v>
      </c>
      <c r="CZ245" s="58">
        <f t="shared" si="151"/>
        <v>0</v>
      </c>
    </row>
    <row r="246" spans="1:104" ht="39" x14ac:dyDescent="0.35">
      <c r="A246" s="137" t="s">
        <v>330</v>
      </c>
      <c r="B246" s="281"/>
      <c r="C246" s="20" t="s">
        <v>913</v>
      </c>
      <c r="D246" s="123" t="s">
        <v>258</v>
      </c>
      <c r="E246" s="123" t="s">
        <v>266</v>
      </c>
      <c r="F246" s="123" t="s">
        <v>262</v>
      </c>
      <c r="G246" s="20">
        <f t="shared" si="114"/>
        <v>1</v>
      </c>
      <c r="H246" s="20"/>
      <c r="I246" s="20"/>
      <c r="J246" s="20"/>
      <c r="K246" s="20"/>
      <c r="L246" s="20"/>
      <c r="M246" s="124">
        <v>1</v>
      </c>
      <c r="N246" s="20"/>
      <c r="O246" s="20"/>
      <c r="P246" s="20"/>
      <c r="Q246" s="20"/>
      <c r="R246" s="20"/>
      <c r="S246" s="20"/>
      <c r="T246" s="67" t="s">
        <v>115</v>
      </c>
      <c r="U246" s="67"/>
      <c r="V246" s="68" t="e">
        <f t="shared" si="115"/>
        <v>#DIV/0!</v>
      </c>
      <c r="W246" s="68">
        <f t="shared" si="116"/>
        <v>0</v>
      </c>
      <c r="X246" s="67"/>
      <c r="Y246" s="67"/>
      <c r="Z246" s="67" t="s">
        <v>116</v>
      </c>
      <c r="AA246" s="67"/>
      <c r="AB246" s="68" t="e">
        <f t="shared" si="117"/>
        <v>#DIV/0!</v>
      </c>
      <c r="AC246" s="68">
        <f t="shared" si="118"/>
        <v>0</v>
      </c>
      <c r="AD246" s="67"/>
      <c r="AE246" s="67"/>
      <c r="AF246" s="67" t="s">
        <v>117</v>
      </c>
      <c r="AG246" s="67"/>
      <c r="AH246" s="68" t="e">
        <f t="shared" si="119"/>
        <v>#DIV/0!</v>
      </c>
      <c r="AI246" s="68">
        <f t="shared" si="120"/>
        <v>0</v>
      </c>
      <c r="AJ246" s="67"/>
      <c r="AK246" s="67"/>
      <c r="AL246" s="67" t="s">
        <v>118</v>
      </c>
      <c r="AM246" s="67"/>
      <c r="AN246" s="68" t="e">
        <f t="shared" si="121"/>
        <v>#DIV/0!</v>
      </c>
      <c r="AO246" s="68">
        <f t="shared" si="122"/>
        <v>0</v>
      </c>
      <c r="AP246" s="67"/>
      <c r="AQ246" s="67"/>
      <c r="AR246" s="67" t="s">
        <v>119</v>
      </c>
      <c r="AS246" s="67"/>
      <c r="AT246" s="68" t="e">
        <f t="shared" si="123"/>
        <v>#DIV/0!</v>
      </c>
      <c r="AU246" s="68">
        <f t="shared" si="124"/>
        <v>0</v>
      </c>
      <c r="AV246" s="67"/>
      <c r="AW246" s="67"/>
      <c r="AX246" s="67" t="s">
        <v>120</v>
      </c>
      <c r="AY246" s="67"/>
      <c r="AZ246" s="68">
        <f t="shared" si="125"/>
        <v>0</v>
      </c>
      <c r="BA246" s="68">
        <f t="shared" si="126"/>
        <v>0</v>
      </c>
      <c r="BB246" s="67"/>
      <c r="BC246" s="67"/>
      <c r="BD246" s="67" t="s">
        <v>121</v>
      </c>
      <c r="BE246" s="67"/>
      <c r="BF246" s="68" t="e">
        <f t="shared" si="127"/>
        <v>#DIV/0!</v>
      </c>
      <c r="BG246" s="68">
        <f t="shared" si="128"/>
        <v>0</v>
      </c>
      <c r="BH246" s="67"/>
      <c r="BI246" s="67"/>
      <c r="BJ246" s="67" t="s">
        <v>122</v>
      </c>
      <c r="BK246" s="67"/>
      <c r="BL246" s="68" t="e">
        <f t="shared" si="129"/>
        <v>#DIV/0!</v>
      </c>
      <c r="BM246" s="68">
        <f t="shared" si="130"/>
        <v>0</v>
      </c>
      <c r="BN246" s="67"/>
      <c r="BO246" s="67"/>
      <c r="BP246" s="67" t="s">
        <v>123</v>
      </c>
      <c r="BQ246" s="67"/>
      <c r="BR246" s="68" t="e">
        <f t="shared" si="131"/>
        <v>#DIV/0!</v>
      </c>
      <c r="BS246" s="68">
        <f t="shared" si="132"/>
        <v>0</v>
      </c>
      <c r="BT246" s="67"/>
      <c r="BU246" s="67"/>
      <c r="BV246" s="67" t="s">
        <v>124</v>
      </c>
      <c r="BW246" s="67"/>
      <c r="BX246" s="68" t="e">
        <f t="shared" si="133"/>
        <v>#DIV/0!</v>
      </c>
      <c r="BY246" s="68">
        <f t="shared" si="134"/>
        <v>0</v>
      </c>
      <c r="BZ246" s="67"/>
      <c r="CA246" s="67"/>
      <c r="CB246" s="67" t="s">
        <v>125</v>
      </c>
      <c r="CC246" s="67"/>
      <c r="CD246" s="68" t="e">
        <f t="shared" si="135"/>
        <v>#DIV/0!</v>
      </c>
      <c r="CE246" s="68">
        <f t="shared" si="136"/>
        <v>0</v>
      </c>
      <c r="CF246" s="67"/>
      <c r="CG246" s="67"/>
      <c r="CH246" s="67" t="s">
        <v>126</v>
      </c>
      <c r="CI246" s="67"/>
      <c r="CJ246" s="68" t="e">
        <f t="shared" si="137"/>
        <v>#DIV/0!</v>
      </c>
      <c r="CK246" s="68">
        <f t="shared" si="138"/>
        <v>0</v>
      </c>
      <c r="CL246" s="67"/>
      <c r="CM246" s="67"/>
      <c r="CN246" s="58">
        <f t="shared" si="139"/>
        <v>0</v>
      </c>
      <c r="CO246" s="58">
        <f t="shared" si="140"/>
        <v>0</v>
      </c>
      <c r="CP246" s="58">
        <f t="shared" si="141"/>
        <v>0</v>
      </c>
      <c r="CQ246" s="58">
        <f t="shared" si="142"/>
        <v>0</v>
      </c>
      <c r="CR246" s="58">
        <f t="shared" si="143"/>
        <v>0</v>
      </c>
      <c r="CS246" s="58">
        <f t="shared" si="144"/>
        <v>0</v>
      </c>
      <c r="CT246" s="58">
        <f t="shared" si="145"/>
        <v>0</v>
      </c>
      <c r="CU246" s="58">
        <f t="shared" si="146"/>
        <v>0</v>
      </c>
      <c r="CV246" s="58">
        <f t="shared" si="147"/>
        <v>0</v>
      </c>
      <c r="CW246" s="58">
        <f t="shared" si="148"/>
        <v>0</v>
      </c>
      <c r="CX246" s="58">
        <f t="shared" si="149"/>
        <v>0</v>
      </c>
      <c r="CY246" s="58">
        <f t="shared" si="150"/>
        <v>0</v>
      </c>
      <c r="CZ246" s="58">
        <f t="shared" si="151"/>
        <v>0</v>
      </c>
    </row>
    <row r="247" spans="1:104" ht="26" x14ac:dyDescent="0.35">
      <c r="A247" s="137" t="s">
        <v>330</v>
      </c>
      <c r="B247" s="282"/>
      <c r="C247" s="20" t="s">
        <v>914</v>
      </c>
      <c r="D247" s="22"/>
      <c r="E247" s="22"/>
      <c r="F247" s="22"/>
      <c r="G247" s="20">
        <f t="shared" si="114"/>
        <v>0</v>
      </c>
      <c r="H247" s="20"/>
      <c r="I247" s="20"/>
      <c r="J247" s="20"/>
      <c r="K247" s="20"/>
      <c r="L247" s="20"/>
      <c r="M247" s="20"/>
      <c r="N247" s="20"/>
      <c r="O247" s="20"/>
      <c r="P247" s="20"/>
      <c r="Q247" s="20"/>
      <c r="R247" s="20"/>
      <c r="S247" s="20"/>
      <c r="T247" s="67" t="s">
        <v>115</v>
      </c>
      <c r="U247" s="67"/>
      <c r="V247" s="68" t="e">
        <f t="shared" si="115"/>
        <v>#DIV/0!</v>
      </c>
      <c r="W247" s="68" t="e">
        <f t="shared" si="116"/>
        <v>#DIV/0!</v>
      </c>
      <c r="X247" s="67"/>
      <c r="Y247" s="67"/>
      <c r="Z247" s="67" t="s">
        <v>116</v>
      </c>
      <c r="AA247" s="67"/>
      <c r="AB247" s="68" t="e">
        <f t="shared" si="117"/>
        <v>#DIV/0!</v>
      </c>
      <c r="AC247" s="68" t="e">
        <f t="shared" si="118"/>
        <v>#DIV/0!</v>
      </c>
      <c r="AD247" s="67"/>
      <c r="AE247" s="67"/>
      <c r="AF247" s="67" t="s">
        <v>117</v>
      </c>
      <c r="AG247" s="67"/>
      <c r="AH247" s="68" t="e">
        <f t="shared" si="119"/>
        <v>#DIV/0!</v>
      </c>
      <c r="AI247" s="68" t="e">
        <f t="shared" si="120"/>
        <v>#DIV/0!</v>
      </c>
      <c r="AJ247" s="67"/>
      <c r="AK247" s="67"/>
      <c r="AL247" s="67" t="s">
        <v>118</v>
      </c>
      <c r="AM247" s="67"/>
      <c r="AN247" s="68" t="e">
        <f t="shared" si="121"/>
        <v>#DIV/0!</v>
      </c>
      <c r="AO247" s="68" t="e">
        <f t="shared" si="122"/>
        <v>#DIV/0!</v>
      </c>
      <c r="AP247" s="67"/>
      <c r="AQ247" s="67"/>
      <c r="AR247" s="67" t="s">
        <v>119</v>
      </c>
      <c r="AS247" s="67"/>
      <c r="AT247" s="68" t="e">
        <f t="shared" si="123"/>
        <v>#DIV/0!</v>
      </c>
      <c r="AU247" s="68" t="e">
        <f t="shared" si="124"/>
        <v>#DIV/0!</v>
      </c>
      <c r="AV247" s="67"/>
      <c r="AW247" s="67"/>
      <c r="AX247" s="67" t="s">
        <v>120</v>
      </c>
      <c r="AY247" s="67"/>
      <c r="AZ247" s="68" t="e">
        <f t="shared" si="125"/>
        <v>#DIV/0!</v>
      </c>
      <c r="BA247" s="68" t="e">
        <f t="shared" si="126"/>
        <v>#DIV/0!</v>
      </c>
      <c r="BB247" s="67"/>
      <c r="BC247" s="67"/>
      <c r="BD247" s="67" t="s">
        <v>121</v>
      </c>
      <c r="BE247" s="67"/>
      <c r="BF247" s="68" t="e">
        <f t="shared" si="127"/>
        <v>#DIV/0!</v>
      </c>
      <c r="BG247" s="68" t="e">
        <f t="shared" si="128"/>
        <v>#DIV/0!</v>
      </c>
      <c r="BH247" s="67"/>
      <c r="BI247" s="67"/>
      <c r="BJ247" s="67" t="s">
        <v>122</v>
      </c>
      <c r="BK247" s="67"/>
      <c r="BL247" s="68" t="e">
        <f t="shared" si="129"/>
        <v>#DIV/0!</v>
      </c>
      <c r="BM247" s="68" t="e">
        <f t="shared" si="130"/>
        <v>#DIV/0!</v>
      </c>
      <c r="BN247" s="67"/>
      <c r="BO247" s="67"/>
      <c r="BP247" s="67" t="s">
        <v>123</v>
      </c>
      <c r="BQ247" s="67"/>
      <c r="BR247" s="68" t="e">
        <f t="shared" si="131"/>
        <v>#DIV/0!</v>
      </c>
      <c r="BS247" s="68" t="e">
        <f t="shared" si="132"/>
        <v>#DIV/0!</v>
      </c>
      <c r="BT247" s="67"/>
      <c r="BU247" s="67"/>
      <c r="BV247" s="67" t="s">
        <v>124</v>
      </c>
      <c r="BW247" s="67"/>
      <c r="BX247" s="68" t="e">
        <f t="shared" si="133"/>
        <v>#DIV/0!</v>
      </c>
      <c r="BY247" s="68" t="e">
        <f t="shared" si="134"/>
        <v>#DIV/0!</v>
      </c>
      <c r="BZ247" s="67"/>
      <c r="CA247" s="67"/>
      <c r="CB247" s="67" t="s">
        <v>125</v>
      </c>
      <c r="CC247" s="67"/>
      <c r="CD247" s="68" t="e">
        <f t="shared" si="135"/>
        <v>#DIV/0!</v>
      </c>
      <c r="CE247" s="68" t="e">
        <f t="shared" si="136"/>
        <v>#DIV/0!</v>
      </c>
      <c r="CF247" s="67"/>
      <c r="CG247" s="67"/>
      <c r="CH247" s="67" t="s">
        <v>126</v>
      </c>
      <c r="CI247" s="67"/>
      <c r="CJ247" s="68" t="e">
        <f t="shared" si="137"/>
        <v>#DIV/0!</v>
      </c>
      <c r="CK247" s="68" t="e">
        <f t="shared" si="138"/>
        <v>#DIV/0!</v>
      </c>
      <c r="CL247" s="67"/>
      <c r="CM247" s="67"/>
      <c r="CN247" s="58">
        <f t="shared" si="139"/>
        <v>0</v>
      </c>
      <c r="CO247" s="58">
        <f t="shared" si="140"/>
        <v>0</v>
      </c>
      <c r="CP247" s="58">
        <f t="shared" si="141"/>
        <v>0</v>
      </c>
      <c r="CQ247" s="58">
        <f t="shared" si="142"/>
        <v>0</v>
      </c>
      <c r="CR247" s="58">
        <f t="shared" si="143"/>
        <v>0</v>
      </c>
      <c r="CS247" s="58">
        <f t="shared" si="144"/>
        <v>0</v>
      </c>
      <c r="CT247" s="58">
        <f t="shared" si="145"/>
        <v>0</v>
      </c>
      <c r="CU247" s="58">
        <f t="shared" si="146"/>
        <v>0</v>
      </c>
      <c r="CV247" s="58">
        <f t="shared" si="147"/>
        <v>0</v>
      </c>
      <c r="CW247" s="58">
        <f t="shared" si="148"/>
        <v>0</v>
      </c>
      <c r="CX247" s="58">
        <f t="shared" si="149"/>
        <v>0</v>
      </c>
      <c r="CY247" s="58">
        <f t="shared" si="150"/>
        <v>0</v>
      </c>
      <c r="CZ247" s="58">
        <f t="shared" si="151"/>
        <v>0</v>
      </c>
    </row>
    <row r="248" spans="1:104" ht="39" x14ac:dyDescent="0.35">
      <c r="A248" s="137" t="s">
        <v>330</v>
      </c>
      <c r="B248" s="280" t="s">
        <v>158</v>
      </c>
      <c r="C248" s="20" t="s">
        <v>915</v>
      </c>
      <c r="D248" s="22" t="s">
        <v>258</v>
      </c>
      <c r="E248" s="22" t="s">
        <v>267</v>
      </c>
      <c r="F248" s="22" t="s">
        <v>268</v>
      </c>
      <c r="G248" s="20">
        <f t="shared" si="114"/>
        <v>1</v>
      </c>
      <c r="H248" s="20"/>
      <c r="I248" s="20"/>
      <c r="J248" s="20"/>
      <c r="K248" s="20"/>
      <c r="L248" s="20"/>
      <c r="M248" s="124">
        <v>1</v>
      </c>
      <c r="N248" s="124"/>
      <c r="O248" s="124"/>
      <c r="P248" s="124"/>
      <c r="Q248" s="124"/>
      <c r="R248" s="124"/>
      <c r="S248" s="20"/>
      <c r="T248" s="67" t="s">
        <v>115</v>
      </c>
      <c r="U248" s="67"/>
      <c r="V248" s="68" t="e">
        <f t="shared" si="115"/>
        <v>#DIV/0!</v>
      </c>
      <c r="W248" s="68">
        <f t="shared" si="116"/>
        <v>0</v>
      </c>
      <c r="X248" s="67"/>
      <c r="Y248" s="67"/>
      <c r="Z248" s="67" t="s">
        <v>116</v>
      </c>
      <c r="AA248" s="67"/>
      <c r="AB248" s="68" t="e">
        <f t="shared" si="117"/>
        <v>#DIV/0!</v>
      </c>
      <c r="AC248" s="68">
        <f t="shared" si="118"/>
        <v>0</v>
      </c>
      <c r="AD248" s="67"/>
      <c r="AE248" s="67"/>
      <c r="AF248" s="67" t="s">
        <v>117</v>
      </c>
      <c r="AG248" s="67"/>
      <c r="AH248" s="68" t="e">
        <f t="shared" si="119"/>
        <v>#DIV/0!</v>
      </c>
      <c r="AI248" s="68">
        <f t="shared" si="120"/>
        <v>0</v>
      </c>
      <c r="AJ248" s="67"/>
      <c r="AK248" s="67"/>
      <c r="AL248" s="67" t="s">
        <v>118</v>
      </c>
      <c r="AM248" s="67"/>
      <c r="AN248" s="68" t="e">
        <f t="shared" si="121"/>
        <v>#DIV/0!</v>
      </c>
      <c r="AO248" s="68">
        <f t="shared" si="122"/>
        <v>0</v>
      </c>
      <c r="AP248" s="67"/>
      <c r="AQ248" s="67"/>
      <c r="AR248" s="67" t="s">
        <v>119</v>
      </c>
      <c r="AS248" s="67"/>
      <c r="AT248" s="68" t="e">
        <f t="shared" si="123"/>
        <v>#DIV/0!</v>
      </c>
      <c r="AU248" s="68">
        <f t="shared" si="124"/>
        <v>0</v>
      </c>
      <c r="AV248" s="67"/>
      <c r="AW248" s="67"/>
      <c r="AX248" s="67" t="s">
        <v>120</v>
      </c>
      <c r="AY248" s="67"/>
      <c r="AZ248" s="68">
        <f t="shared" si="125"/>
        <v>0</v>
      </c>
      <c r="BA248" s="68">
        <f t="shared" si="126"/>
        <v>0</v>
      </c>
      <c r="BB248" s="67"/>
      <c r="BC248" s="67"/>
      <c r="BD248" s="67" t="s">
        <v>121</v>
      </c>
      <c r="BE248" s="67"/>
      <c r="BF248" s="68" t="e">
        <f t="shared" si="127"/>
        <v>#DIV/0!</v>
      </c>
      <c r="BG248" s="68">
        <f t="shared" si="128"/>
        <v>0</v>
      </c>
      <c r="BH248" s="67"/>
      <c r="BI248" s="67"/>
      <c r="BJ248" s="67" t="s">
        <v>122</v>
      </c>
      <c r="BK248" s="67"/>
      <c r="BL248" s="68" t="e">
        <f t="shared" si="129"/>
        <v>#DIV/0!</v>
      </c>
      <c r="BM248" s="68">
        <f t="shared" si="130"/>
        <v>0</v>
      </c>
      <c r="BN248" s="67"/>
      <c r="BO248" s="67"/>
      <c r="BP248" s="67" t="s">
        <v>123</v>
      </c>
      <c r="BQ248" s="67"/>
      <c r="BR248" s="68" t="e">
        <f t="shared" si="131"/>
        <v>#DIV/0!</v>
      </c>
      <c r="BS248" s="68">
        <f t="shared" si="132"/>
        <v>0</v>
      </c>
      <c r="BT248" s="67"/>
      <c r="BU248" s="67"/>
      <c r="BV248" s="67" t="s">
        <v>124</v>
      </c>
      <c r="BW248" s="67"/>
      <c r="BX248" s="68" t="e">
        <f t="shared" si="133"/>
        <v>#DIV/0!</v>
      </c>
      <c r="BY248" s="68">
        <f t="shared" si="134"/>
        <v>0</v>
      </c>
      <c r="BZ248" s="67"/>
      <c r="CA248" s="67"/>
      <c r="CB248" s="67" t="s">
        <v>125</v>
      </c>
      <c r="CC248" s="67"/>
      <c r="CD248" s="68" t="e">
        <f t="shared" si="135"/>
        <v>#DIV/0!</v>
      </c>
      <c r="CE248" s="68">
        <f t="shared" si="136"/>
        <v>0</v>
      </c>
      <c r="CF248" s="67"/>
      <c r="CG248" s="67"/>
      <c r="CH248" s="67" t="s">
        <v>126</v>
      </c>
      <c r="CI248" s="67"/>
      <c r="CJ248" s="68" t="e">
        <f t="shared" si="137"/>
        <v>#DIV/0!</v>
      </c>
      <c r="CK248" s="68">
        <f t="shared" si="138"/>
        <v>0</v>
      </c>
      <c r="CL248" s="67"/>
      <c r="CM248" s="67"/>
      <c r="CN248" s="58">
        <f t="shared" si="139"/>
        <v>0</v>
      </c>
      <c r="CO248" s="58">
        <f t="shared" si="140"/>
        <v>0</v>
      </c>
      <c r="CP248" s="58">
        <f t="shared" si="141"/>
        <v>0</v>
      </c>
      <c r="CQ248" s="58">
        <f t="shared" si="142"/>
        <v>0</v>
      </c>
      <c r="CR248" s="58">
        <f t="shared" si="143"/>
        <v>0</v>
      </c>
      <c r="CS248" s="58">
        <f t="shared" si="144"/>
        <v>0</v>
      </c>
      <c r="CT248" s="58">
        <f t="shared" si="145"/>
        <v>0</v>
      </c>
      <c r="CU248" s="58">
        <f t="shared" si="146"/>
        <v>0</v>
      </c>
      <c r="CV248" s="58">
        <f t="shared" si="147"/>
        <v>0</v>
      </c>
      <c r="CW248" s="58">
        <f t="shared" si="148"/>
        <v>0</v>
      </c>
      <c r="CX248" s="58">
        <f t="shared" si="149"/>
        <v>0</v>
      </c>
      <c r="CY248" s="58">
        <f t="shared" si="150"/>
        <v>0</v>
      </c>
      <c r="CZ248" s="58">
        <f t="shared" si="151"/>
        <v>0</v>
      </c>
    </row>
    <row r="249" spans="1:104" ht="39" x14ac:dyDescent="0.35">
      <c r="A249" s="137" t="s">
        <v>330</v>
      </c>
      <c r="B249" s="281"/>
      <c r="C249" s="20" t="s">
        <v>916</v>
      </c>
      <c r="D249" s="22" t="s">
        <v>258</v>
      </c>
      <c r="E249" s="22" t="s">
        <v>269</v>
      </c>
      <c r="F249" s="22" t="s">
        <v>270</v>
      </c>
      <c r="G249" s="20">
        <f t="shared" si="114"/>
        <v>1</v>
      </c>
      <c r="H249" s="20"/>
      <c r="I249" s="20"/>
      <c r="J249" s="20"/>
      <c r="K249" s="20"/>
      <c r="L249" s="20"/>
      <c r="M249" s="124"/>
      <c r="N249" s="124"/>
      <c r="O249" s="124"/>
      <c r="P249" s="124"/>
      <c r="Q249" s="124"/>
      <c r="R249" s="124">
        <v>1</v>
      </c>
      <c r="S249" s="20"/>
      <c r="T249" s="67" t="s">
        <v>115</v>
      </c>
      <c r="U249" s="67"/>
      <c r="V249" s="68" t="e">
        <f t="shared" si="115"/>
        <v>#DIV/0!</v>
      </c>
      <c r="W249" s="68">
        <f t="shared" si="116"/>
        <v>0</v>
      </c>
      <c r="X249" s="67"/>
      <c r="Y249" s="67"/>
      <c r="Z249" s="67" t="s">
        <v>116</v>
      </c>
      <c r="AA249" s="67"/>
      <c r="AB249" s="68" t="e">
        <f t="shared" si="117"/>
        <v>#DIV/0!</v>
      </c>
      <c r="AC249" s="68">
        <f t="shared" si="118"/>
        <v>0</v>
      </c>
      <c r="AD249" s="67"/>
      <c r="AE249" s="67"/>
      <c r="AF249" s="67" t="s">
        <v>117</v>
      </c>
      <c r="AG249" s="67"/>
      <c r="AH249" s="68" t="e">
        <f t="shared" si="119"/>
        <v>#DIV/0!</v>
      </c>
      <c r="AI249" s="68">
        <f t="shared" si="120"/>
        <v>0</v>
      </c>
      <c r="AJ249" s="67"/>
      <c r="AK249" s="67"/>
      <c r="AL249" s="67" t="s">
        <v>118</v>
      </c>
      <c r="AM249" s="67"/>
      <c r="AN249" s="68" t="e">
        <f t="shared" si="121"/>
        <v>#DIV/0!</v>
      </c>
      <c r="AO249" s="68">
        <f t="shared" si="122"/>
        <v>0</v>
      </c>
      <c r="AP249" s="67"/>
      <c r="AQ249" s="67"/>
      <c r="AR249" s="67" t="s">
        <v>119</v>
      </c>
      <c r="AS249" s="67"/>
      <c r="AT249" s="68" t="e">
        <f t="shared" si="123"/>
        <v>#DIV/0!</v>
      </c>
      <c r="AU249" s="68">
        <f t="shared" si="124"/>
        <v>0</v>
      </c>
      <c r="AV249" s="67"/>
      <c r="AW249" s="67"/>
      <c r="AX249" s="67" t="s">
        <v>120</v>
      </c>
      <c r="AY249" s="67"/>
      <c r="AZ249" s="68" t="e">
        <f t="shared" si="125"/>
        <v>#DIV/0!</v>
      </c>
      <c r="BA249" s="68">
        <f t="shared" si="126"/>
        <v>0</v>
      </c>
      <c r="BB249" s="67"/>
      <c r="BC249" s="67"/>
      <c r="BD249" s="67" t="s">
        <v>121</v>
      </c>
      <c r="BE249" s="67"/>
      <c r="BF249" s="68" t="e">
        <f t="shared" si="127"/>
        <v>#DIV/0!</v>
      </c>
      <c r="BG249" s="68">
        <f t="shared" si="128"/>
        <v>0</v>
      </c>
      <c r="BH249" s="67"/>
      <c r="BI249" s="67"/>
      <c r="BJ249" s="67" t="s">
        <v>122</v>
      </c>
      <c r="BK249" s="67"/>
      <c r="BL249" s="68" t="e">
        <f t="shared" si="129"/>
        <v>#DIV/0!</v>
      </c>
      <c r="BM249" s="68">
        <f t="shared" si="130"/>
        <v>0</v>
      </c>
      <c r="BN249" s="67"/>
      <c r="BO249" s="67"/>
      <c r="BP249" s="67" t="s">
        <v>123</v>
      </c>
      <c r="BQ249" s="67"/>
      <c r="BR249" s="68" t="e">
        <f t="shared" si="131"/>
        <v>#DIV/0!</v>
      </c>
      <c r="BS249" s="68">
        <f t="shared" si="132"/>
        <v>0</v>
      </c>
      <c r="BT249" s="67"/>
      <c r="BU249" s="67"/>
      <c r="BV249" s="67" t="s">
        <v>124</v>
      </c>
      <c r="BW249" s="67"/>
      <c r="BX249" s="68" t="e">
        <f t="shared" si="133"/>
        <v>#DIV/0!</v>
      </c>
      <c r="BY249" s="68">
        <f t="shared" si="134"/>
        <v>0</v>
      </c>
      <c r="BZ249" s="67"/>
      <c r="CA249" s="67"/>
      <c r="CB249" s="67" t="s">
        <v>125</v>
      </c>
      <c r="CC249" s="67"/>
      <c r="CD249" s="68">
        <f t="shared" si="135"/>
        <v>0</v>
      </c>
      <c r="CE249" s="68">
        <f t="shared" si="136"/>
        <v>0</v>
      </c>
      <c r="CF249" s="67"/>
      <c r="CG249" s="67"/>
      <c r="CH249" s="67" t="s">
        <v>126</v>
      </c>
      <c r="CI249" s="67"/>
      <c r="CJ249" s="68" t="e">
        <f t="shared" si="137"/>
        <v>#DIV/0!</v>
      </c>
      <c r="CK249" s="68">
        <f t="shared" si="138"/>
        <v>0</v>
      </c>
      <c r="CL249" s="67"/>
      <c r="CM249" s="67"/>
      <c r="CN249" s="58">
        <f t="shared" si="139"/>
        <v>0</v>
      </c>
      <c r="CO249" s="58">
        <f t="shared" si="140"/>
        <v>0</v>
      </c>
      <c r="CP249" s="58">
        <f t="shared" si="141"/>
        <v>0</v>
      </c>
      <c r="CQ249" s="58">
        <f t="shared" si="142"/>
        <v>0</v>
      </c>
      <c r="CR249" s="58">
        <f t="shared" si="143"/>
        <v>0</v>
      </c>
      <c r="CS249" s="58">
        <f t="shared" si="144"/>
        <v>0</v>
      </c>
      <c r="CT249" s="58">
        <f t="shared" si="145"/>
        <v>0</v>
      </c>
      <c r="CU249" s="58">
        <f t="shared" si="146"/>
        <v>0</v>
      </c>
      <c r="CV249" s="58">
        <f t="shared" si="147"/>
        <v>0</v>
      </c>
      <c r="CW249" s="58">
        <f t="shared" si="148"/>
        <v>0</v>
      </c>
      <c r="CX249" s="58">
        <f t="shared" si="149"/>
        <v>0</v>
      </c>
      <c r="CY249" s="58">
        <f t="shared" si="150"/>
        <v>0</v>
      </c>
      <c r="CZ249" s="58">
        <f t="shared" si="151"/>
        <v>0</v>
      </c>
    </row>
    <row r="250" spans="1:104" ht="26" x14ac:dyDescent="0.35">
      <c r="A250" s="137" t="s">
        <v>330</v>
      </c>
      <c r="B250" s="281"/>
      <c r="C250" s="20" t="s">
        <v>917</v>
      </c>
      <c r="D250" s="22"/>
      <c r="E250" s="22"/>
      <c r="F250" s="22"/>
      <c r="G250" s="20">
        <f t="shared" si="114"/>
        <v>0</v>
      </c>
      <c r="H250" s="20"/>
      <c r="I250" s="20"/>
      <c r="J250" s="20"/>
      <c r="K250" s="20"/>
      <c r="L250" s="20"/>
      <c r="M250" s="20"/>
      <c r="N250" s="20"/>
      <c r="O250" s="20"/>
      <c r="P250" s="20"/>
      <c r="Q250" s="20"/>
      <c r="R250" s="20"/>
      <c r="S250" s="20"/>
      <c r="T250" s="67" t="s">
        <v>115</v>
      </c>
      <c r="U250" s="67"/>
      <c r="V250" s="68" t="e">
        <f t="shared" si="115"/>
        <v>#DIV/0!</v>
      </c>
      <c r="W250" s="68" t="e">
        <f t="shared" si="116"/>
        <v>#DIV/0!</v>
      </c>
      <c r="X250" s="67"/>
      <c r="Y250" s="67"/>
      <c r="Z250" s="67" t="s">
        <v>116</v>
      </c>
      <c r="AA250" s="67"/>
      <c r="AB250" s="68" t="e">
        <f t="shared" si="117"/>
        <v>#DIV/0!</v>
      </c>
      <c r="AC250" s="68" t="e">
        <f t="shared" si="118"/>
        <v>#DIV/0!</v>
      </c>
      <c r="AD250" s="67"/>
      <c r="AE250" s="67"/>
      <c r="AF250" s="67" t="s">
        <v>117</v>
      </c>
      <c r="AG250" s="67"/>
      <c r="AH250" s="68" t="e">
        <f t="shared" si="119"/>
        <v>#DIV/0!</v>
      </c>
      <c r="AI250" s="68" t="e">
        <f t="shared" si="120"/>
        <v>#DIV/0!</v>
      </c>
      <c r="AJ250" s="67"/>
      <c r="AK250" s="67"/>
      <c r="AL250" s="67" t="s">
        <v>118</v>
      </c>
      <c r="AM250" s="67"/>
      <c r="AN250" s="68" t="e">
        <f t="shared" si="121"/>
        <v>#DIV/0!</v>
      </c>
      <c r="AO250" s="68" t="e">
        <f t="shared" si="122"/>
        <v>#DIV/0!</v>
      </c>
      <c r="AP250" s="67"/>
      <c r="AQ250" s="67"/>
      <c r="AR250" s="67" t="s">
        <v>119</v>
      </c>
      <c r="AS250" s="67"/>
      <c r="AT250" s="68" t="e">
        <f t="shared" si="123"/>
        <v>#DIV/0!</v>
      </c>
      <c r="AU250" s="68" t="e">
        <f t="shared" si="124"/>
        <v>#DIV/0!</v>
      </c>
      <c r="AV250" s="67"/>
      <c r="AW250" s="67"/>
      <c r="AX250" s="67" t="s">
        <v>120</v>
      </c>
      <c r="AY250" s="67"/>
      <c r="AZ250" s="68" t="e">
        <f t="shared" si="125"/>
        <v>#DIV/0!</v>
      </c>
      <c r="BA250" s="68" t="e">
        <f t="shared" si="126"/>
        <v>#DIV/0!</v>
      </c>
      <c r="BB250" s="67"/>
      <c r="BC250" s="67"/>
      <c r="BD250" s="67" t="s">
        <v>121</v>
      </c>
      <c r="BE250" s="67"/>
      <c r="BF250" s="68" t="e">
        <f t="shared" si="127"/>
        <v>#DIV/0!</v>
      </c>
      <c r="BG250" s="68" t="e">
        <f t="shared" si="128"/>
        <v>#DIV/0!</v>
      </c>
      <c r="BH250" s="67"/>
      <c r="BI250" s="67"/>
      <c r="BJ250" s="67" t="s">
        <v>122</v>
      </c>
      <c r="BK250" s="67"/>
      <c r="BL250" s="68" t="e">
        <f t="shared" si="129"/>
        <v>#DIV/0!</v>
      </c>
      <c r="BM250" s="68" t="e">
        <f t="shared" si="130"/>
        <v>#DIV/0!</v>
      </c>
      <c r="BN250" s="67"/>
      <c r="BO250" s="67"/>
      <c r="BP250" s="67" t="s">
        <v>123</v>
      </c>
      <c r="BQ250" s="67"/>
      <c r="BR250" s="68" t="e">
        <f t="shared" si="131"/>
        <v>#DIV/0!</v>
      </c>
      <c r="BS250" s="68" t="e">
        <f t="shared" si="132"/>
        <v>#DIV/0!</v>
      </c>
      <c r="BT250" s="67"/>
      <c r="BU250" s="67"/>
      <c r="BV250" s="67" t="s">
        <v>124</v>
      </c>
      <c r="BW250" s="67"/>
      <c r="BX250" s="68" t="e">
        <f t="shared" si="133"/>
        <v>#DIV/0!</v>
      </c>
      <c r="BY250" s="68" t="e">
        <f t="shared" si="134"/>
        <v>#DIV/0!</v>
      </c>
      <c r="BZ250" s="67"/>
      <c r="CA250" s="67"/>
      <c r="CB250" s="67" t="s">
        <v>125</v>
      </c>
      <c r="CC250" s="67"/>
      <c r="CD250" s="68" t="e">
        <f t="shared" si="135"/>
        <v>#DIV/0!</v>
      </c>
      <c r="CE250" s="68" t="e">
        <f t="shared" si="136"/>
        <v>#DIV/0!</v>
      </c>
      <c r="CF250" s="67"/>
      <c r="CG250" s="67"/>
      <c r="CH250" s="67" t="s">
        <v>126</v>
      </c>
      <c r="CI250" s="67"/>
      <c r="CJ250" s="68" t="e">
        <f t="shared" si="137"/>
        <v>#DIV/0!</v>
      </c>
      <c r="CK250" s="68" t="e">
        <f t="shared" si="138"/>
        <v>#DIV/0!</v>
      </c>
      <c r="CL250" s="67"/>
      <c r="CM250" s="67"/>
      <c r="CN250" s="58">
        <f t="shared" si="139"/>
        <v>0</v>
      </c>
      <c r="CO250" s="58">
        <f t="shared" si="140"/>
        <v>0</v>
      </c>
      <c r="CP250" s="58">
        <f t="shared" si="141"/>
        <v>0</v>
      </c>
      <c r="CQ250" s="58">
        <f t="shared" si="142"/>
        <v>0</v>
      </c>
      <c r="CR250" s="58">
        <f t="shared" si="143"/>
        <v>0</v>
      </c>
      <c r="CS250" s="58">
        <f t="shared" si="144"/>
        <v>0</v>
      </c>
      <c r="CT250" s="58">
        <f t="shared" si="145"/>
        <v>0</v>
      </c>
      <c r="CU250" s="58">
        <f t="shared" si="146"/>
        <v>0</v>
      </c>
      <c r="CV250" s="58">
        <f t="shared" si="147"/>
        <v>0</v>
      </c>
      <c r="CW250" s="58">
        <f t="shared" si="148"/>
        <v>0</v>
      </c>
      <c r="CX250" s="58">
        <f t="shared" si="149"/>
        <v>0</v>
      </c>
      <c r="CY250" s="58">
        <f t="shared" si="150"/>
        <v>0</v>
      </c>
      <c r="CZ250" s="58">
        <f t="shared" si="151"/>
        <v>0</v>
      </c>
    </row>
    <row r="251" spans="1:104" ht="26" x14ac:dyDescent="0.35">
      <c r="A251" s="137" t="s">
        <v>330</v>
      </c>
      <c r="B251" s="282"/>
      <c r="C251" s="20" t="s">
        <v>918</v>
      </c>
      <c r="D251" s="22"/>
      <c r="E251" s="22"/>
      <c r="F251" s="22"/>
      <c r="G251" s="20">
        <f t="shared" si="114"/>
        <v>0</v>
      </c>
      <c r="H251" s="20"/>
      <c r="I251" s="20"/>
      <c r="J251" s="20"/>
      <c r="K251" s="20"/>
      <c r="L251" s="20"/>
      <c r="M251" s="20"/>
      <c r="N251" s="20"/>
      <c r="O251" s="20"/>
      <c r="P251" s="20"/>
      <c r="Q251" s="20"/>
      <c r="R251" s="20"/>
      <c r="S251" s="20"/>
      <c r="T251" s="67" t="s">
        <v>115</v>
      </c>
      <c r="U251" s="67"/>
      <c r="V251" s="68" t="e">
        <f t="shared" si="115"/>
        <v>#DIV/0!</v>
      </c>
      <c r="W251" s="68" t="e">
        <f t="shared" si="116"/>
        <v>#DIV/0!</v>
      </c>
      <c r="X251" s="67"/>
      <c r="Y251" s="67"/>
      <c r="Z251" s="67" t="s">
        <v>116</v>
      </c>
      <c r="AA251" s="67"/>
      <c r="AB251" s="68" t="e">
        <f t="shared" si="117"/>
        <v>#DIV/0!</v>
      </c>
      <c r="AC251" s="68" t="e">
        <f t="shared" si="118"/>
        <v>#DIV/0!</v>
      </c>
      <c r="AD251" s="67"/>
      <c r="AE251" s="67"/>
      <c r="AF251" s="67" t="s">
        <v>117</v>
      </c>
      <c r="AG251" s="67"/>
      <c r="AH251" s="68" t="e">
        <f t="shared" si="119"/>
        <v>#DIV/0!</v>
      </c>
      <c r="AI251" s="68" t="e">
        <f t="shared" si="120"/>
        <v>#DIV/0!</v>
      </c>
      <c r="AJ251" s="67"/>
      <c r="AK251" s="67"/>
      <c r="AL251" s="67" t="s">
        <v>118</v>
      </c>
      <c r="AM251" s="67"/>
      <c r="AN251" s="68" t="e">
        <f t="shared" si="121"/>
        <v>#DIV/0!</v>
      </c>
      <c r="AO251" s="68" t="e">
        <f t="shared" si="122"/>
        <v>#DIV/0!</v>
      </c>
      <c r="AP251" s="67"/>
      <c r="AQ251" s="67"/>
      <c r="AR251" s="67" t="s">
        <v>119</v>
      </c>
      <c r="AS251" s="67"/>
      <c r="AT251" s="68" t="e">
        <f t="shared" si="123"/>
        <v>#DIV/0!</v>
      </c>
      <c r="AU251" s="68" t="e">
        <f t="shared" si="124"/>
        <v>#DIV/0!</v>
      </c>
      <c r="AV251" s="67"/>
      <c r="AW251" s="67"/>
      <c r="AX251" s="67" t="s">
        <v>120</v>
      </c>
      <c r="AY251" s="67"/>
      <c r="AZ251" s="68" t="e">
        <f t="shared" si="125"/>
        <v>#DIV/0!</v>
      </c>
      <c r="BA251" s="68" t="e">
        <f t="shared" si="126"/>
        <v>#DIV/0!</v>
      </c>
      <c r="BB251" s="67"/>
      <c r="BC251" s="67"/>
      <c r="BD251" s="67" t="s">
        <v>121</v>
      </c>
      <c r="BE251" s="67"/>
      <c r="BF251" s="68" t="e">
        <f t="shared" si="127"/>
        <v>#DIV/0!</v>
      </c>
      <c r="BG251" s="68" t="e">
        <f t="shared" si="128"/>
        <v>#DIV/0!</v>
      </c>
      <c r="BH251" s="67"/>
      <c r="BI251" s="67"/>
      <c r="BJ251" s="67" t="s">
        <v>122</v>
      </c>
      <c r="BK251" s="67"/>
      <c r="BL251" s="68" t="e">
        <f t="shared" si="129"/>
        <v>#DIV/0!</v>
      </c>
      <c r="BM251" s="68" t="e">
        <f t="shared" si="130"/>
        <v>#DIV/0!</v>
      </c>
      <c r="BN251" s="67"/>
      <c r="BO251" s="67"/>
      <c r="BP251" s="67" t="s">
        <v>123</v>
      </c>
      <c r="BQ251" s="67"/>
      <c r="BR251" s="68" t="e">
        <f t="shared" si="131"/>
        <v>#DIV/0!</v>
      </c>
      <c r="BS251" s="68" t="e">
        <f t="shared" si="132"/>
        <v>#DIV/0!</v>
      </c>
      <c r="BT251" s="67"/>
      <c r="BU251" s="67"/>
      <c r="BV251" s="67" t="s">
        <v>124</v>
      </c>
      <c r="BW251" s="67"/>
      <c r="BX251" s="68" t="e">
        <f t="shared" si="133"/>
        <v>#DIV/0!</v>
      </c>
      <c r="BY251" s="68" t="e">
        <f t="shared" si="134"/>
        <v>#DIV/0!</v>
      </c>
      <c r="BZ251" s="67"/>
      <c r="CA251" s="67"/>
      <c r="CB251" s="67" t="s">
        <v>125</v>
      </c>
      <c r="CC251" s="67"/>
      <c r="CD251" s="68" t="e">
        <f t="shared" si="135"/>
        <v>#DIV/0!</v>
      </c>
      <c r="CE251" s="68" t="e">
        <f t="shared" si="136"/>
        <v>#DIV/0!</v>
      </c>
      <c r="CF251" s="67"/>
      <c r="CG251" s="67"/>
      <c r="CH251" s="67" t="s">
        <v>126</v>
      </c>
      <c r="CI251" s="67"/>
      <c r="CJ251" s="68" t="e">
        <f t="shared" si="137"/>
        <v>#DIV/0!</v>
      </c>
      <c r="CK251" s="68" t="e">
        <f t="shared" si="138"/>
        <v>#DIV/0!</v>
      </c>
      <c r="CL251" s="67"/>
      <c r="CM251" s="67"/>
      <c r="CN251" s="58">
        <f t="shared" si="139"/>
        <v>0</v>
      </c>
      <c r="CO251" s="58">
        <f t="shared" si="140"/>
        <v>0</v>
      </c>
      <c r="CP251" s="58">
        <f t="shared" si="141"/>
        <v>0</v>
      </c>
      <c r="CQ251" s="58">
        <f t="shared" si="142"/>
        <v>0</v>
      </c>
      <c r="CR251" s="58">
        <f t="shared" si="143"/>
        <v>0</v>
      </c>
      <c r="CS251" s="58">
        <f t="shared" si="144"/>
        <v>0</v>
      </c>
      <c r="CT251" s="58">
        <f t="shared" si="145"/>
        <v>0</v>
      </c>
      <c r="CU251" s="58">
        <f t="shared" si="146"/>
        <v>0</v>
      </c>
      <c r="CV251" s="58">
        <f t="shared" si="147"/>
        <v>0</v>
      </c>
      <c r="CW251" s="58">
        <f t="shared" si="148"/>
        <v>0</v>
      </c>
      <c r="CX251" s="58">
        <f t="shared" si="149"/>
        <v>0</v>
      </c>
      <c r="CY251" s="58">
        <f t="shared" si="150"/>
        <v>0</v>
      </c>
      <c r="CZ251" s="58">
        <f t="shared" si="151"/>
        <v>0</v>
      </c>
    </row>
    <row r="252" spans="1:104" ht="39" x14ac:dyDescent="0.35">
      <c r="A252" s="137" t="s">
        <v>330</v>
      </c>
      <c r="B252" s="280" t="s">
        <v>158</v>
      </c>
      <c r="C252" s="20" t="s">
        <v>919</v>
      </c>
      <c r="D252" s="123" t="s">
        <v>291</v>
      </c>
      <c r="E252" s="123" t="s">
        <v>292</v>
      </c>
      <c r="F252" s="123" t="s">
        <v>293</v>
      </c>
      <c r="G252" s="20">
        <f t="shared" si="114"/>
        <v>3</v>
      </c>
      <c r="H252" s="124"/>
      <c r="I252" s="124"/>
      <c r="J252" s="124"/>
      <c r="K252" s="124"/>
      <c r="L252" s="124"/>
      <c r="M252" s="124"/>
      <c r="N252" s="124"/>
      <c r="O252" s="124"/>
      <c r="P252" s="124"/>
      <c r="Q252" s="124">
        <v>1</v>
      </c>
      <c r="R252" s="124">
        <v>1</v>
      </c>
      <c r="S252" s="124">
        <v>1</v>
      </c>
      <c r="T252" s="67" t="s">
        <v>115</v>
      </c>
      <c r="U252" s="67"/>
      <c r="V252" s="68" t="e">
        <f t="shared" si="115"/>
        <v>#DIV/0!</v>
      </c>
      <c r="W252" s="68">
        <f t="shared" si="116"/>
        <v>0</v>
      </c>
      <c r="X252" s="67"/>
      <c r="Y252" s="67"/>
      <c r="Z252" s="67" t="s">
        <v>116</v>
      </c>
      <c r="AA252" s="67"/>
      <c r="AB252" s="68" t="e">
        <f t="shared" si="117"/>
        <v>#DIV/0!</v>
      </c>
      <c r="AC252" s="68">
        <f t="shared" si="118"/>
        <v>0</v>
      </c>
      <c r="AD252" s="67"/>
      <c r="AE252" s="67"/>
      <c r="AF252" s="67" t="s">
        <v>117</v>
      </c>
      <c r="AG252" s="67"/>
      <c r="AH252" s="68" t="e">
        <f t="shared" si="119"/>
        <v>#DIV/0!</v>
      </c>
      <c r="AI252" s="68">
        <f t="shared" si="120"/>
        <v>0</v>
      </c>
      <c r="AJ252" s="67"/>
      <c r="AK252" s="67"/>
      <c r="AL252" s="67" t="s">
        <v>118</v>
      </c>
      <c r="AM252" s="67"/>
      <c r="AN252" s="68" t="e">
        <f t="shared" si="121"/>
        <v>#DIV/0!</v>
      </c>
      <c r="AO252" s="68">
        <f t="shared" si="122"/>
        <v>0</v>
      </c>
      <c r="AP252" s="67"/>
      <c r="AQ252" s="67"/>
      <c r="AR252" s="67" t="s">
        <v>119</v>
      </c>
      <c r="AS252" s="67"/>
      <c r="AT252" s="68" t="e">
        <f t="shared" si="123"/>
        <v>#DIV/0!</v>
      </c>
      <c r="AU252" s="68">
        <f t="shared" si="124"/>
        <v>0</v>
      </c>
      <c r="AV252" s="67"/>
      <c r="AW252" s="67"/>
      <c r="AX252" s="67" t="s">
        <v>120</v>
      </c>
      <c r="AY252" s="67"/>
      <c r="AZ252" s="68" t="e">
        <f t="shared" si="125"/>
        <v>#DIV/0!</v>
      </c>
      <c r="BA252" s="68">
        <f t="shared" si="126"/>
        <v>0</v>
      </c>
      <c r="BB252" s="67"/>
      <c r="BC252" s="67"/>
      <c r="BD252" s="67" t="s">
        <v>121</v>
      </c>
      <c r="BE252" s="67"/>
      <c r="BF252" s="68" t="e">
        <f t="shared" si="127"/>
        <v>#DIV/0!</v>
      </c>
      <c r="BG252" s="68">
        <f t="shared" si="128"/>
        <v>0</v>
      </c>
      <c r="BH252" s="67"/>
      <c r="BI252" s="67"/>
      <c r="BJ252" s="67" t="s">
        <v>122</v>
      </c>
      <c r="BK252" s="67"/>
      <c r="BL252" s="68" t="e">
        <f t="shared" si="129"/>
        <v>#DIV/0!</v>
      </c>
      <c r="BM252" s="68">
        <f t="shared" si="130"/>
        <v>0</v>
      </c>
      <c r="BN252" s="67"/>
      <c r="BO252" s="67"/>
      <c r="BP252" s="67" t="s">
        <v>123</v>
      </c>
      <c r="BQ252" s="67"/>
      <c r="BR252" s="68" t="e">
        <f t="shared" si="131"/>
        <v>#DIV/0!</v>
      </c>
      <c r="BS252" s="68">
        <f t="shared" si="132"/>
        <v>0</v>
      </c>
      <c r="BT252" s="67"/>
      <c r="BU252" s="67"/>
      <c r="BV252" s="67" t="s">
        <v>124</v>
      </c>
      <c r="BW252" s="67"/>
      <c r="BX252" s="68">
        <f t="shared" si="133"/>
        <v>0</v>
      </c>
      <c r="BY252" s="68">
        <f t="shared" si="134"/>
        <v>0</v>
      </c>
      <c r="BZ252" s="67"/>
      <c r="CA252" s="67"/>
      <c r="CB252" s="67" t="s">
        <v>125</v>
      </c>
      <c r="CC252" s="67"/>
      <c r="CD252" s="68">
        <f t="shared" si="135"/>
        <v>0</v>
      </c>
      <c r="CE252" s="68">
        <f t="shared" si="136"/>
        <v>0</v>
      </c>
      <c r="CF252" s="67"/>
      <c r="CG252" s="67"/>
      <c r="CH252" s="67" t="s">
        <v>126</v>
      </c>
      <c r="CI252" s="67"/>
      <c r="CJ252" s="68">
        <f t="shared" si="137"/>
        <v>0</v>
      </c>
      <c r="CK252" s="68">
        <f t="shared" si="138"/>
        <v>0</v>
      </c>
      <c r="CL252" s="67"/>
      <c r="CM252" s="67"/>
      <c r="CN252" s="58">
        <f t="shared" si="139"/>
        <v>0</v>
      </c>
      <c r="CO252" s="58">
        <f t="shared" si="140"/>
        <v>0</v>
      </c>
      <c r="CP252" s="58">
        <f t="shared" si="141"/>
        <v>0</v>
      </c>
      <c r="CQ252" s="58">
        <f t="shared" si="142"/>
        <v>0</v>
      </c>
      <c r="CR252" s="58">
        <f t="shared" si="143"/>
        <v>0</v>
      </c>
      <c r="CS252" s="58">
        <f t="shared" si="144"/>
        <v>0</v>
      </c>
      <c r="CT252" s="58">
        <f t="shared" si="145"/>
        <v>0</v>
      </c>
      <c r="CU252" s="58">
        <f t="shared" si="146"/>
        <v>0</v>
      </c>
      <c r="CV252" s="58">
        <f t="shared" si="147"/>
        <v>0</v>
      </c>
      <c r="CW252" s="58">
        <f t="shared" si="148"/>
        <v>0</v>
      </c>
      <c r="CX252" s="58">
        <f t="shared" si="149"/>
        <v>0</v>
      </c>
      <c r="CY252" s="58">
        <f t="shared" si="150"/>
        <v>0</v>
      </c>
      <c r="CZ252" s="58">
        <f t="shared" si="151"/>
        <v>0</v>
      </c>
    </row>
    <row r="253" spans="1:104" ht="26" x14ac:dyDescent="0.35">
      <c r="A253" s="137" t="s">
        <v>330</v>
      </c>
      <c r="B253" s="281"/>
      <c r="C253" s="20" t="s">
        <v>920</v>
      </c>
      <c r="D253" s="123" t="s">
        <v>291</v>
      </c>
      <c r="E253" s="123" t="s">
        <v>294</v>
      </c>
      <c r="F253" s="123" t="s">
        <v>295</v>
      </c>
      <c r="G253" s="20">
        <f t="shared" si="114"/>
        <v>2</v>
      </c>
      <c r="H253" s="124"/>
      <c r="I253" s="124"/>
      <c r="J253" s="124"/>
      <c r="K253" s="124"/>
      <c r="L253" s="124"/>
      <c r="M253" s="124"/>
      <c r="N253" s="124">
        <v>1</v>
      </c>
      <c r="O253" s="124"/>
      <c r="P253" s="124"/>
      <c r="Q253" s="124"/>
      <c r="R253" s="124">
        <v>1</v>
      </c>
      <c r="S253" s="124"/>
      <c r="T253" s="67" t="s">
        <v>115</v>
      </c>
      <c r="U253" s="67"/>
      <c r="V253" s="68" t="e">
        <f t="shared" si="115"/>
        <v>#DIV/0!</v>
      </c>
      <c r="W253" s="68">
        <f t="shared" si="116"/>
        <v>0</v>
      </c>
      <c r="X253" s="67"/>
      <c r="Y253" s="67"/>
      <c r="Z253" s="67" t="s">
        <v>116</v>
      </c>
      <c r="AA253" s="67"/>
      <c r="AB253" s="68" t="e">
        <f t="shared" si="117"/>
        <v>#DIV/0!</v>
      </c>
      <c r="AC253" s="68">
        <f t="shared" si="118"/>
        <v>0</v>
      </c>
      <c r="AD253" s="67"/>
      <c r="AE253" s="67"/>
      <c r="AF253" s="67" t="s">
        <v>117</v>
      </c>
      <c r="AG253" s="67"/>
      <c r="AH253" s="68" t="e">
        <f t="shared" si="119"/>
        <v>#DIV/0!</v>
      </c>
      <c r="AI253" s="68">
        <f t="shared" si="120"/>
        <v>0</v>
      </c>
      <c r="AJ253" s="67"/>
      <c r="AK253" s="67"/>
      <c r="AL253" s="67" t="s">
        <v>118</v>
      </c>
      <c r="AM253" s="67"/>
      <c r="AN253" s="68" t="e">
        <f t="shared" si="121"/>
        <v>#DIV/0!</v>
      </c>
      <c r="AO253" s="68">
        <f t="shared" si="122"/>
        <v>0</v>
      </c>
      <c r="AP253" s="67"/>
      <c r="AQ253" s="67"/>
      <c r="AR253" s="67" t="s">
        <v>119</v>
      </c>
      <c r="AS253" s="67"/>
      <c r="AT253" s="68" t="e">
        <f t="shared" si="123"/>
        <v>#DIV/0!</v>
      </c>
      <c r="AU253" s="68">
        <f t="shared" si="124"/>
        <v>0</v>
      </c>
      <c r="AV253" s="67"/>
      <c r="AW253" s="67"/>
      <c r="AX253" s="67" t="s">
        <v>120</v>
      </c>
      <c r="AY253" s="67"/>
      <c r="AZ253" s="68" t="e">
        <f t="shared" si="125"/>
        <v>#DIV/0!</v>
      </c>
      <c r="BA253" s="68">
        <f t="shared" si="126"/>
        <v>0</v>
      </c>
      <c r="BB253" s="67"/>
      <c r="BC253" s="67"/>
      <c r="BD253" s="67" t="s">
        <v>121</v>
      </c>
      <c r="BE253" s="67"/>
      <c r="BF253" s="68">
        <f t="shared" si="127"/>
        <v>0</v>
      </c>
      <c r="BG253" s="68">
        <f t="shared" si="128"/>
        <v>0</v>
      </c>
      <c r="BH253" s="67"/>
      <c r="BI253" s="67"/>
      <c r="BJ253" s="67" t="s">
        <v>122</v>
      </c>
      <c r="BK253" s="67"/>
      <c r="BL253" s="68" t="e">
        <f t="shared" si="129"/>
        <v>#DIV/0!</v>
      </c>
      <c r="BM253" s="68">
        <f t="shared" si="130"/>
        <v>0</v>
      </c>
      <c r="BN253" s="67"/>
      <c r="BO253" s="67"/>
      <c r="BP253" s="67" t="s">
        <v>123</v>
      </c>
      <c r="BQ253" s="67"/>
      <c r="BR253" s="68" t="e">
        <f t="shared" si="131"/>
        <v>#DIV/0!</v>
      </c>
      <c r="BS253" s="68">
        <f t="shared" si="132"/>
        <v>0</v>
      </c>
      <c r="BT253" s="67"/>
      <c r="BU253" s="67"/>
      <c r="BV253" s="67" t="s">
        <v>124</v>
      </c>
      <c r="BW253" s="67"/>
      <c r="BX253" s="68" t="e">
        <f t="shared" si="133"/>
        <v>#DIV/0!</v>
      </c>
      <c r="BY253" s="68">
        <f t="shared" si="134"/>
        <v>0</v>
      </c>
      <c r="BZ253" s="67"/>
      <c r="CA253" s="67"/>
      <c r="CB253" s="67" t="s">
        <v>125</v>
      </c>
      <c r="CC253" s="67"/>
      <c r="CD253" s="68">
        <f t="shared" si="135"/>
        <v>0</v>
      </c>
      <c r="CE253" s="68">
        <f t="shared" si="136"/>
        <v>0</v>
      </c>
      <c r="CF253" s="67"/>
      <c r="CG253" s="67"/>
      <c r="CH253" s="67" t="s">
        <v>126</v>
      </c>
      <c r="CI253" s="67"/>
      <c r="CJ253" s="68" t="e">
        <f t="shared" si="137"/>
        <v>#DIV/0!</v>
      </c>
      <c r="CK253" s="68">
        <f t="shared" si="138"/>
        <v>0</v>
      </c>
      <c r="CL253" s="67"/>
      <c r="CM253" s="67"/>
      <c r="CN253" s="58">
        <f t="shared" si="139"/>
        <v>0</v>
      </c>
      <c r="CO253" s="58">
        <f t="shared" si="140"/>
        <v>0</v>
      </c>
      <c r="CP253" s="58">
        <f t="shared" si="141"/>
        <v>0</v>
      </c>
      <c r="CQ253" s="58">
        <f t="shared" si="142"/>
        <v>0</v>
      </c>
      <c r="CR253" s="58">
        <f t="shared" si="143"/>
        <v>0</v>
      </c>
      <c r="CS253" s="58">
        <f t="shared" si="144"/>
        <v>0</v>
      </c>
      <c r="CT253" s="58">
        <f t="shared" si="145"/>
        <v>0</v>
      </c>
      <c r="CU253" s="58">
        <f t="shared" si="146"/>
        <v>0</v>
      </c>
      <c r="CV253" s="58">
        <f t="shared" si="147"/>
        <v>0</v>
      </c>
      <c r="CW253" s="58">
        <f t="shared" si="148"/>
        <v>0</v>
      </c>
      <c r="CX253" s="58">
        <f t="shared" si="149"/>
        <v>0</v>
      </c>
      <c r="CY253" s="58">
        <f t="shared" si="150"/>
        <v>0</v>
      </c>
      <c r="CZ253" s="58">
        <f t="shared" si="151"/>
        <v>0</v>
      </c>
    </row>
    <row r="254" spans="1:104" ht="26" x14ac:dyDescent="0.35">
      <c r="A254" s="137" t="s">
        <v>330</v>
      </c>
      <c r="B254" s="281"/>
      <c r="C254" s="20" t="s">
        <v>921</v>
      </c>
      <c r="D254" s="123"/>
      <c r="E254" s="123"/>
      <c r="F254" s="123"/>
      <c r="G254" s="20">
        <f t="shared" si="114"/>
        <v>0</v>
      </c>
      <c r="H254" s="124"/>
      <c r="I254" s="124"/>
      <c r="J254" s="124"/>
      <c r="K254" s="124"/>
      <c r="L254" s="124"/>
      <c r="M254" s="124"/>
      <c r="N254" s="124"/>
      <c r="O254" s="124"/>
      <c r="P254" s="124"/>
      <c r="Q254" s="124"/>
      <c r="R254" s="124"/>
      <c r="S254" s="124"/>
      <c r="T254" s="67" t="s">
        <v>115</v>
      </c>
      <c r="U254" s="67"/>
      <c r="V254" s="68" t="e">
        <f t="shared" si="115"/>
        <v>#DIV/0!</v>
      </c>
      <c r="W254" s="68" t="e">
        <f t="shared" si="116"/>
        <v>#DIV/0!</v>
      </c>
      <c r="X254" s="67"/>
      <c r="Y254" s="67"/>
      <c r="Z254" s="67" t="s">
        <v>116</v>
      </c>
      <c r="AA254" s="67"/>
      <c r="AB254" s="68" t="e">
        <f t="shared" si="117"/>
        <v>#DIV/0!</v>
      </c>
      <c r="AC254" s="68" t="e">
        <f t="shared" si="118"/>
        <v>#DIV/0!</v>
      </c>
      <c r="AD254" s="67"/>
      <c r="AE254" s="67"/>
      <c r="AF254" s="67" t="s">
        <v>117</v>
      </c>
      <c r="AG254" s="67"/>
      <c r="AH254" s="68" t="e">
        <f t="shared" si="119"/>
        <v>#DIV/0!</v>
      </c>
      <c r="AI254" s="68" t="e">
        <f t="shared" si="120"/>
        <v>#DIV/0!</v>
      </c>
      <c r="AJ254" s="67"/>
      <c r="AK254" s="67"/>
      <c r="AL254" s="67" t="s">
        <v>118</v>
      </c>
      <c r="AM254" s="67"/>
      <c r="AN254" s="68" t="e">
        <f t="shared" si="121"/>
        <v>#DIV/0!</v>
      </c>
      <c r="AO254" s="68" t="e">
        <f t="shared" si="122"/>
        <v>#DIV/0!</v>
      </c>
      <c r="AP254" s="67"/>
      <c r="AQ254" s="67"/>
      <c r="AR254" s="67" t="s">
        <v>119</v>
      </c>
      <c r="AS254" s="67"/>
      <c r="AT254" s="68" t="e">
        <f t="shared" si="123"/>
        <v>#DIV/0!</v>
      </c>
      <c r="AU254" s="68" t="e">
        <f t="shared" si="124"/>
        <v>#DIV/0!</v>
      </c>
      <c r="AV254" s="67"/>
      <c r="AW254" s="67"/>
      <c r="AX254" s="67" t="s">
        <v>120</v>
      </c>
      <c r="AY254" s="67"/>
      <c r="AZ254" s="68" t="e">
        <f t="shared" si="125"/>
        <v>#DIV/0!</v>
      </c>
      <c r="BA254" s="68" t="e">
        <f t="shared" si="126"/>
        <v>#DIV/0!</v>
      </c>
      <c r="BB254" s="67"/>
      <c r="BC254" s="67"/>
      <c r="BD254" s="67" t="s">
        <v>121</v>
      </c>
      <c r="BE254" s="67"/>
      <c r="BF254" s="68" t="e">
        <f t="shared" si="127"/>
        <v>#DIV/0!</v>
      </c>
      <c r="BG254" s="68" t="e">
        <f t="shared" si="128"/>
        <v>#DIV/0!</v>
      </c>
      <c r="BH254" s="67"/>
      <c r="BI254" s="67"/>
      <c r="BJ254" s="67" t="s">
        <v>122</v>
      </c>
      <c r="BK254" s="67"/>
      <c r="BL254" s="68" t="e">
        <f t="shared" si="129"/>
        <v>#DIV/0!</v>
      </c>
      <c r="BM254" s="68" t="e">
        <f t="shared" si="130"/>
        <v>#DIV/0!</v>
      </c>
      <c r="BN254" s="67"/>
      <c r="BO254" s="67"/>
      <c r="BP254" s="67" t="s">
        <v>123</v>
      </c>
      <c r="BQ254" s="67"/>
      <c r="BR254" s="68" t="e">
        <f t="shared" si="131"/>
        <v>#DIV/0!</v>
      </c>
      <c r="BS254" s="68" t="e">
        <f t="shared" si="132"/>
        <v>#DIV/0!</v>
      </c>
      <c r="BT254" s="67"/>
      <c r="BU254" s="67"/>
      <c r="BV254" s="67" t="s">
        <v>124</v>
      </c>
      <c r="BW254" s="67"/>
      <c r="BX254" s="68" t="e">
        <f t="shared" si="133"/>
        <v>#DIV/0!</v>
      </c>
      <c r="BY254" s="68" t="e">
        <f t="shared" si="134"/>
        <v>#DIV/0!</v>
      </c>
      <c r="BZ254" s="67"/>
      <c r="CA254" s="67"/>
      <c r="CB254" s="67" t="s">
        <v>125</v>
      </c>
      <c r="CC254" s="67"/>
      <c r="CD254" s="68" t="e">
        <f t="shared" si="135"/>
        <v>#DIV/0!</v>
      </c>
      <c r="CE254" s="68" t="e">
        <f t="shared" si="136"/>
        <v>#DIV/0!</v>
      </c>
      <c r="CF254" s="67"/>
      <c r="CG254" s="67"/>
      <c r="CH254" s="67" t="s">
        <v>126</v>
      </c>
      <c r="CI254" s="67"/>
      <c r="CJ254" s="68" t="e">
        <f t="shared" si="137"/>
        <v>#DIV/0!</v>
      </c>
      <c r="CK254" s="68" t="e">
        <f t="shared" si="138"/>
        <v>#DIV/0!</v>
      </c>
      <c r="CL254" s="67"/>
      <c r="CM254" s="67"/>
      <c r="CN254" s="58">
        <f t="shared" si="139"/>
        <v>0</v>
      </c>
      <c r="CO254" s="58">
        <f t="shared" si="140"/>
        <v>0</v>
      </c>
      <c r="CP254" s="58">
        <f t="shared" si="141"/>
        <v>0</v>
      </c>
      <c r="CQ254" s="58">
        <f t="shared" si="142"/>
        <v>0</v>
      </c>
      <c r="CR254" s="58">
        <f t="shared" si="143"/>
        <v>0</v>
      </c>
      <c r="CS254" s="58">
        <f t="shared" si="144"/>
        <v>0</v>
      </c>
      <c r="CT254" s="58">
        <f t="shared" si="145"/>
        <v>0</v>
      </c>
      <c r="CU254" s="58">
        <f t="shared" si="146"/>
        <v>0</v>
      </c>
      <c r="CV254" s="58">
        <f t="shared" si="147"/>
        <v>0</v>
      </c>
      <c r="CW254" s="58">
        <f t="shared" si="148"/>
        <v>0</v>
      </c>
      <c r="CX254" s="58">
        <f t="shared" si="149"/>
        <v>0</v>
      </c>
      <c r="CY254" s="58">
        <f t="shared" si="150"/>
        <v>0</v>
      </c>
      <c r="CZ254" s="58">
        <f t="shared" si="151"/>
        <v>0</v>
      </c>
    </row>
    <row r="255" spans="1:104" ht="26" x14ac:dyDescent="0.35">
      <c r="A255" s="137" t="s">
        <v>330</v>
      </c>
      <c r="B255" s="282"/>
      <c r="C255" s="20" t="s">
        <v>922</v>
      </c>
      <c r="D255" s="123"/>
      <c r="E255" s="123"/>
      <c r="F255" s="123"/>
      <c r="G255" s="20">
        <f t="shared" si="114"/>
        <v>0</v>
      </c>
      <c r="H255" s="124"/>
      <c r="I255" s="124"/>
      <c r="J255" s="124"/>
      <c r="K255" s="124"/>
      <c r="L255" s="124"/>
      <c r="M255" s="124"/>
      <c r="N255" s="124"/>
      <c r="O255" s="124"/>
      <c r="P255" s="124"/>
      <c r="Q255" s="124"/>
      <c r="R255" s="124"/>
      <c r="S255" s="124"/>
      <c r="T255" s="67" t="s">
        <v>115</v>
      </c>
      <c r="U255" s="67"/>
      <c r="V255" s="68" t="e">
        <f t="shared" si="115"/>
        <v>#DIV/0!</v>
      </c>
      <c r="W255" s="68" t="e">
        <f t="shared" si="116"/>
        <v>#DIV/0!</v>
      </c>
      <c r="X255" s="67"/>
      <c r="Y255" s="67"/>
      <c r="Z255" s="67" t="s">
        <v>116</v>
      </c>
      <c r="AA255" s="67"/>
      <c r="AB255" s="68" t="e">
        <f t="shared" si="117"/>
        <v>#DIV/0!</v>
      </c>
      <c r="AC255" s="68" t="e">
        <f t="shared" si="118"/>
        <v>#DIV/0!</v>
      </c>
      <c r="AD255" s="67"/>
      <c r="AE255" s="67"/>
      <c r="AF255" s="67" t="s">
        <v>117</v>
      </c>
      <c r="AG255" s="67"/>
      <c r="AH255" s="68" t="e">
        <f t="shared" si="119"/>
        <v>#DIV/0!</v>
      </c>
      <c r="AI255" s="68" t="e">
        <f t="shared" si="120"/>
        <v>#DIV/0!</v>
      </c>
      <c r="AJ255" s="67"/>
      <c r="AK255" s="67"/>
      <c r="AL255" s="67" t="s">
        <v>118</v>
      </c>
      <c r="AM255" s="67"/>
      <c r="AN255" s="68" t="e">
        <f t="shared" si="121"/>
        <v>#DIV/0!</v>
      </c>
      <c r="AO255" s="68" t="e">
        <f t="shared" si="122"/>
        <v>#DIV/0!</v>
      </c>
      <c r="AP255" s="67"/>
      <c r="AQ255" s="67"/>
      <c r="AR255" s="67" t="s">
        <v>119</v>
      </c>
      <c r="AS255" s="67"/>
      <c r="AT255" s="68" t="e">
        <f t="shared" si="123"/>
        <v>#DIV/0!</v>
      </c>
      <c r="AU255" s="68" t="e">
        <f t="shared" si="124"/>
        <v>#DIV/0!</v>
      </c>
      <c r="AV255" s="67"/>
      <c r="AW255" s="67"/>
      <c r="AX255" s="67" t="s">
        <v>120</v>
      </c>
      <c r="AY255" s="67"/>
      <c r="AZ255" s="68" t="e">
        <f t="shared" si="125"/>
        <v>#DIV/0!</v>
      </c>
      <c r="BA255" s="68" t="e">
        <f t="shared" si="126"/>
        <v>#DIV/0!</v>
      </c>
      <c r="BB255" s="67"/>
      <c r="BC255" s="67"/>
      <c r="BD255" s="67" t="s">
        <v>121</v>
      </c>
      <c r="BE255" s="67"/>
      <c r="BF255" s="68" t="e">
        <f t="shared" si="127"/>
        <v>#DIV/0!</v>
      </c>
      <c r="BG255" s="68" t="e">
        <f t="shared" si="128"/>
        <v>#DIV/0!</v>
      </c>
      <c r="BH255" s="67"/>
      <c r="BI255" s="67"/>
      <c r="BJ255" s="67" t="s">
        <v>122</v>
      </c>
      <c r="BK255" s="67"/>
      <c r="BL255" s="68" t="e">
        <f t="shared" si="129"/>
        <v>#DIV/0!</v>
      </c>
      <c r="BM255" s="68" t="e">
        <f t="shared" si="130"/>
        <v>#DIV/0!</v>
      </c>
      <c r="BN255" s="67"/>
      <c r="BO255" s="67"/>
      <c r="BP255" s="67" t="s">
        <v>123</v>
      </c>
      <c r="BQ255" s="67"/>
      <c r="BR255" s="68" t="e">
        <f t="shared" si="131"/>
        <v>#DIV/0!</v>
      </c>
      <c r="BS255" s="68" t="e">
        <f t="shared" si="132"/>
        <v>#DIV/0!</v>
      </c>
      <c r="BT255" s="67"/>
      <c r="BU255" s="67"/>
      <c r="BV255" s="67" t="s">
        <v>124</v>
      </c>
      <c r="BW255" s="67"/>
      <c r="BX255" s="68" t="e">
        <f t="shared" si="133"/>
        <v>#DIV/0!</v>
      </c>
      <c r="BY255" s="68" t="e">
        <f t="shared" si="134"/>
        <v>#DIV/0!</v>
      </c>
      <c r="BZ255" s="67"/>
      <c r="CA255" s="67"/>
      <c r="CB255" s="67" t="s">
        <v>125</v>
      </c>
      <c r="CC255" s="67"/>
      <c r="CD255" s="68" t="e">
        <f t="shared" si="135"/>
        <v>#DIV/0!</v>
      </c>
      <c r="CE255" s="68" t="e">
        <f t="shared" si="136"/>
        <v>#DIV/0!</v>
      </c>
      <c r="CF255" s="67"/>
      <c r="CG255" s="67"/>
      <c r="CH255" s="67" t="s">
        <v>126</v>
      </c>
      <c r="CI255" s="67"/>
      <c r="CJ255" s="68" t="e">
        <f t="shared" si="137"/>
        <v>#DIV/0!</v>
      </c>
      <c r="CK255" s="68" t="e">
        <f t="shared" si="138"/>
        <v>#DIV/0!</v>
      </c>
      <c r="CL255" s="67"/>
      <c r="CM255" s="67"/>
      <c r="CN255" s="58">
        <f t="shared" si="139"/>
        <v>0</v>
      </c>
      <c r="CO255" s="58">
        <f t="shared" si="140"/>
        <v>0</v>
      </c>
      <c r="CP255" s="58">
        <f t="shared" si="141"/>
        <v>0</v>
      </c>
      <c r="CQ255" s="58">
        <f t="shared" si="142"/>
        <v>0</v>
      </c>
      <c r="CR255" s="58">
        <f t="shared" si="143"/>
        <v>0</v>
      </c>
      <c r="CS255" s="58">
        <f t="shared" si="144"/>
        <v>0</v>
      </c>
      <c r="CT255" s="58">
        <f t="shared" si="145"/>
        <v>0</v>
      </c>
      <c r="CU255" s="58">
        <f t="shared" si="146"/>
        <v>0</v>
      </c>
      <c r="CV255" s="58">
        <f t="shared" si="147"/>
        <v>0</v>
      </c>
      <c r="CW255" s="58">
        <f t="shared" si="148"/>
        <v>0</v>
      </c>
      <c r="CX255" s="58">
        <f t="shared" si="149"/>
        <v>0</v>
      </c>
      <c r="CY255" s="58">
        <f t="shared" si="150"/>
        <v>0</v>
      </c>
      <c r="CZ255" s="58">
        <f t="shared" si="151"/>
        <v>0</v>
      </c>
    </row>
    <row r="256" spans="1:104" ht="78" x14ac:dyDescent="0.35">
      <c r="A256" s="137" t="s">
        <v>330</v>
      </c>
      <c r="B256" s="280" t="s">
        <v>158</v>
      </c>
      <c r="C256" s="20" t="s">
        <v>923</v>
      </c>
      <c r="D256" s="123" t="s">
        <v>291</v>
      </c>
      <c r="E256" s="123" t="s">
        <v>296</v>
      </c>
      <c r="F256" s="123" t="s">
        <v>297</v>
      </c>
      <c r="G256" s="20">
        <f t="shared" si="114"/>
        <v>2</v>
      </c>
      <c r="H256" s="124"/>
      <c r="I256" s="124"/>
      <c r="J256" s="124"/>
      <c r="K256" s="124"/>
      <c r="L256" s="124"/>
      <c r="M256" s="124"/>
      <c r="N256" s="124">
        <v>1</v>
      </c>
      <c r="O256" s="124"/>
      <c r="P256" s="124"/>
      <c r="Q256" s="124">
        <v>1</v>
      </c>
      <c r="R256" s="124"/>
      <c r="S256" s="124"/>
      <c r="T256" s="67" t="s">
        <v>115</v>
      </c>
      <c r="U256" s="67"/>
      <c r="V256" s="68" t="e">
        <f t="shared" si="115"/>
        <v>#DIV/0!</v>
      </c>
      <c r="W256" s="68">
        <f t="shared" si="116"/>
        <v>0</v>
      </c>
      <c r="X256" s="67"/>
      <c r="Y256" s="67"/>
      <c r="Z256" s="67" t="s">
        <v>116</v>
      </c>
      <c r="AA256" s="67"/>
      <c r="AB256" s="68" t="e">
        <f t="shared" si="117"/>
        <v>#DIV/0!</v>
      </c>
      <c r="AC256" s="68">
        <f t="shared" si="118"/>
        <v>0</v>
      </c>
      <c r="AD256" s="67"/>
      <c r="AE256" s="67"/>
      <c r="AF256" s="67" t="s">
        <v>117</v>
      </c>
      <c r="AG256" s="67"/>
      <c r="AH256" s="68" t="e">
        <f t="shared" si="119"/>
        <v>#DIV/0!</v>
      </c>
      <c r="AI256" s="68">
        <f t="shared" si="120"/>
        <v>0</v>
      </c>
      <c r="AJ256" s="67"/>
      <c r="AK256" s="67"/>
      <c r="AL256" s="67" t="s">
        <v>118</v>
      </c>
      <c r="AM256" s="67"/>
      <c r="AN256" s="68" t="e">
        <f t="shared" si="121"/>
        <v>#DIV/0!</v>
      </c>
      <c r="AO256" s="68">
        <f t="shared" si="122"/>
        <v>0</v>
      </c>
      <c r="AP256" s="67"/>
      <c r="AQ256" s="67"/>
      <c r="AR256" s="67" t="s">
        <v>119</v>
      </c>
      <c r="AS256" s="67"/>
      <c r="AT256" s="68" t="e">
        <f t="shared" si="123"/>
        <v>#DIV/0!</v>
      </c>
      <c r="AU256" s="68">
        <f t="shared" si="124"/>
        <v>0</v>
      </c>
      <c r="AV256" s="67"/>
      <c r="AW256" s="67"/>
      <c r="AX256" s="67" t="s">
        <v>120</v>
      </c>
      <c r="AY256" s="67"/>
      <c r="AZ256" s="68" t="e">
        <f t="shared" si="125"/>
        <v>#DIV/0!</v>
      </c>
      <c r="BA256" s="68">
        <f t="shared" si="126"/>
        <v>0</v>
      </c>
      <c r="BB256" s="67"/>
      <c r="BC256" s="67"/>
      <c r="BD256" s="67" t="s">
        <v>121</v>
      </c>
      <c r="BE256" s="67"/>
      <c r="BF256" s="68">
        <f t="shared" si="127"/>
        <v>0</v>
      </c>
      <c r="BG256" s="68">
        <f t="shared" si="128"/>
        <v>0</v>
      </c>
      <c r="BH256" s="67"/>
      <c r="BI256" s="67"/>
      <c r="BJ256" s="67" t="s">
        <v>122</v>
      </c>
      <c r="BK256" s="67"/>
      <c r="BL256" s="68" t="e">
        <f t="shared" si="129"/>
        <v>#DIV/0!</v>
      </c>
      <c r="BM256" s="68">
        <f t="shared" si="130"/>
        <v>0</v>
      </c>
      <c r="BN256" s="67"/>
      <c r="BO256" s="67"/>
      <c r="BP256" s="67" t="s">
        <v>123</v>
      </c>
      <c r="BQ256" s="67"/>
      <c r="BR256" s="68" t="e">
        <f t="shared" si="131"/>
        <v>#DIV/0!</v>
      </c>
      <c r="BS256" s="68">
        <f t="shared" si="132"/>
        <v>0</v>
      </c>
      <c r="BT256" s="67"/>
      <c r="BU256" s="67"/>
      <c r="BV256" s="67" t="s">
        <v>124</v>
      </c>
      <c r="BW256" s="67"/>
      <c r="BX256" s="68">
        <f t="shared" si="133"/>
        <v>0</v>
      </c>
      <c r="BY256" s="68">
        <f t="shared" si="134"/>
        <v>0</v>
      </c>
      <c r="BZ256" s="67"/>
      <c r="CA256" s="67"/>
      <c r="CB256" s="67" t="s">
        <v>125</v>
      </c>
      <c r="CC256" s="67"/>
      <c r="CD256" s="68" t="e">
        <f t="shared" si="135"/>
        <v>#DIV/0!</v>
      </c>
      <c r="CE256" s="68">
        <f t="shared" si="136"/>
        <v>0</v>
      </c>
      <c r="CF256" s="67"/>
      <c r="CG256" s="67"/>
      <c r="CH256" s="67" t="s">
        <v>126</v>
      </c>
      <c r="CI256" s="67"/>
      <c r="CJ256" s="68" t="e">
        <f t="shared" si="137"/>
        <v>#DIV/0!</v>
      </c>
      <c r="CK256" s="68">
        <f t="shared" si="138"/>
        <v>0</v>
      </c>
      <c r="CL256" s="67"/>
      <c r="CM256" s="67"/>
      <c r="CN256" s="58">
        <f t="shared" si="139"/>
        <v>0</v>
      </c>
      <c r="CO256" s="58">
        <f t="shared" si="140"/>
        <v>0</v>
      </c>
      <c r="CP256" s="58">
        <f t="shared" si="141"/>
        <v>0</v>
      </c>
      <c r="CQ256" s="58">
        <f t="shared" si="142"/>
        <v>0</v>
      </c>
      <c r="CR256" s="58">
        <f t="shared" si="143"/>
        <v>0</v>
      </c>
      <c r="CS256" s="58">
        <f t="shared" si="144"/>
        <v>0</v>
      </c>
      <c r="CT256" s="58">
        <f t="shared" si="145"/>
        <v>0</v>
      </c>
      <c r="CU256" s="58">
        <f t="shared" si="146"/>
        <v>0</v>
      </c>
      <c r="CV256" s="58">
        <f t="shared" si="147"/>
        <v>0</v>
      </c>
      <c r="CW256" s="58">
        <f t="shared" si="148"/>
        <v>0</v>
      </c>
      <c r="CX256" s="58">
        <f t="shared" si="149"/>
        <v>0</v>
      </c>
      <c r="CY256" s="58">
        <f t="shared" si="150"/>
        <v>0</v>
      </c>
      <c r="CZ256" s="58">
        <f t="shared" si="151"/>
        <v>0</v>
      </c>
    </row>
    <row r="257" spans="1:104" ht="39" x14ac:dyDescent="0.35">
      <c r="A257" s="137" t="s">
        <v>330</v>
      </c>
      <c r="B257" s="281"/>
      <c r="C257" s="20" t="s">
        <v>924</v>
      </c>
      <c r="D257" s="123" t="s">
        <v>291</v>
      </c>
      <c r="E257" s="123" t="s">
        <v>298</v>
      </c>
      <c r="F257" s="123" t="s">
        <v>299</v>
      </c>
      <c r="G257" s="20">
        <f t="shared" si="114"/>
        <v>2</v>
      </c>
      <c r="H257" s="124"/>
      <c r="I257" s="124"/>
      <c r="J257" s="124"/>
      <c r="K257" s="124"/>
      <c r="L257" s="124"/>
      <c r="M257" s="124"/>
      <c r="N257" s="124">
        <v>1</v>
      </c>
      <c r="O257" s="124"/>
      <c r="P257" s="124"/>
      <c r="Q257" s="124">
        <v>1</v>
      </c>
      <c r="R257" s="124"/>
      <c r="S257" s="124"/>
      <c r="T257" s="67" t="s">
        <v>115</v>
      </c>
      <c r="U257" s="67"/>
      <c r="V257" s="68" t="e">
        <f t="shared" si="115"/>
        <v>#DIV/0!</v>
      </c>
      <c r="W257" s="68">
        <f t="shared" si="116"/>
        <v>0</v>
      </c>
      <c r="X257" s="67"/>
      <c r="Y257" s="67"/>
      <c r="Z257" s="67" t="s">
        <v>116</v>
      </c>
      <c r="AA257" s="67"/>
      <c r="AB257" s="68" t="e">
        <f t="shared" si="117"/>
        <v>#DIV/0!</v>
      </c>
      <c r="AC257" s="68">
        <f t="shared" si="118"/>
        <v>0</v>
      </c>
      <c r="AD257" s="67"/>
      <c r="AE257" s="67"/>
      <c r="AF257" s="67" t="s">
        <v>117</v>
      </c>
      <c r="AG257" s="67"/>
      <c r="AH257" s="68" t="e">
        <f t="shared" si="119"/>
        <v>#DIV/0!</v>
      </c>
      <c r="AI257" s="68">
        <f t="shared" si="120"/>
        <v>0</v>
      </c>
      <c r="AJ257" s="67"/>
      <c r="AK257" s="67"/>
      <c r="AL257" s="67" t="s">
        <v>118</v>
      </c>
      <c r="AM257" s="67"/>
      <c r="AN257" s="68" t="e">
        <f t="shared" si="121"/>
        <v>#DIV/0!</v>
      </c>
      <c r="AO257" s="68">
        <f t="shared" si="122"/>
        <v>0</v>
      </c>
      <c r="AP257" s="67"/>
      <c r="AQ257" s="67"/>
      <c r="AR257" s="67" t="s">
        <v>119</v>
      </c>
      <c r="AS257" s="67"/>
      <c r="AT257" s="68" t="e">
        <f t="shared" si="123"/>
        <v>#DIV/0!</v>
      </c>
      <c r="AU257" s="68">
        <f t="shared" si="124"/>
        <v>0</v>
      </c>
      <c r="AV257" s="67"/>
      <c r="AW257" s="67"/>
      <c r="AX257" s="67" t="s">
        <v>120</v>
      </c>
      <c r="AY257" s="67"/>
      <c r="AZ257" s="68" t="e">
        <f t="shared" si="125"/>
        <v>#DIV/0!</v>
      </c>
      <c r="BA257" s="68">
        <f t="shared" si="126"/>
        <v>0</v>
      </c>
      <c r="BB257" s="67"/>
      <c r="BC257" s="67"/>
      <c r="BD257" s="67" t="s">
        <v>121</v>
      </c>
      <c r="BE257" s="67"/>
      <c r="BF257" s="68">
        <f t="shared" si="127"/>
        <v>0</v>
      </c>
      <c r="BG257" s="68">
        <f t="shared" si="128"/>
        <v>0</v>
      </c>
      <c r="BH257" s="67"/>
      <c r="BI257" s="67"/>
      <c r="BJ257" s="67" t="s">
        <v>122</v>
      </c>
      <c r="BK257" s="67"/>
      <c r="BL257" s="68" t="e">
        <f t="shared" si="129"/>
        <v>#DIV/0!</v>
      </c>
      <c r="BM257" s="68">
        <f t="shared" si="130"/>
        <v>0</v>
      </c>
      <c r="BN257" s="67"/>
      <c r="BO257" s="67"/>
      <c r="BP257" s="67" t="s">
        <v>123</v>
      </c>
      <c r="BQ257" s="67"/>
      <c r="BR257" s="68" t="e">
        <f t="shared" si="131"/>
        <v>#DIV/0!</v>
      </c>
      <c r="BS257" s="68">
        <f t="shared" si="132"/>
        <v>0</v>
      </c>
      <c r="BT257" s="67"/>
      <c r="BU257" s="67"/>
      <c r="BV257" s="67" t="s">
        <v>124</v>
      </c>
      <c r="BW257" s="67"/>
      <c r="BX257" s="68">
        <f t="shared" si="133"/>
        <v>0</v>
      </c>
      <c r="BY257" s="68">
        <f t="shared" si="134"/>
        <v>0</v>
      </c>
      <c r="BZ257" s="67"/>
      <c r="CA257" s="67"/>
      <c r="CB257" s="67" t="s">
        <v>125</v>
      </c>
      <c r="CC257" s="67"/>
      <c r="CD257" s="68" t="e">
        <f t="shared" si="135"/>
        <v>#DIV/0!</v>
      </c>
      <c r="CE257" s="68">
        <f t="shared" si="136"/>
        <v>0</v>
      </c>
      <c r="CF257" s="67"/>
      <c r="CG257" s="67"/>
      <c r="CH257" s="67" t="s">
        <v>126</v>
      </c>
      <c r="CI257" s="67"/>
      <c r="CJ257" s="68" t="e">
        <f t="shared" si="137"/>
        <v>#DIV/0!</v>
      </c>
      <c r="CK257" s="68">
        <f t="shared" si="138"/>
        <v>0</v>
      </c>
      <c r="CL257" s="67"/>
      <c r="CM257" s="67"/>
      <c r="CN257" s="58">
        <f t="shared" si="139"/>
        <v>0</v>
      </c>
      <c r="CO257" s="58">
        <f t="shared" si="140"/>
        <v>0</v>
      </c>
      <c r="CP257" s="58">
        <f t="shared" si="141"/>
        <v>0</v>
      </c>
      <c r="CQ257" s="58">
        <f t="shared" si="142"/>
        <v>0</v>
      </c>
      <c r="CR257" s="58">
        <f t="shared" si="143"/>
        <v>0</v>
      </c>
      <c r="CS257" s="58">
        <f t="shared" si="144"/>
        <v>0</v>
      </c>
      <c r="CT257" s="58">
        <f t="shared" si="145"/>
        <v>0</v>
      </c>
      <c r="CU257" s="58">
        <f t="shared" si="146"/>
        <v>0</v>
      </c>
      <c r="CV257" s="58">
        <f t="shared" si="147"/>
        <v>0</v>
      </c>
      <c r="CW257" s="58">
        <f t="shared" si="148"/>
        <v>0</v>
      </c>
      <c r="CX257" s="58">
        <f t="shared" si="149"/>
        <v>0</v>
      </c>
      <c r="CY257" s="58">
        <f t="shared" si="150"/>
        <v>0</v>
      </c>
      <c r="CZ257" s="58">
        <f t="shared" si="151"/>
        <v>0</v>
      </c>
    </row>
    <row r="258" spans="1:104" ht="39" x14ac:dyDescent="0.35">
      <c r="A258" s="137" t="s">
        <v>330</v>
      </c>
      <c r="B258" s="281"/>
      <c r="C258" s="20" t="s">
        <v>925</v>
      </c>
      <c r="D258" s="123" t="s">
        <v>291</v>
      </c>
      <c r="E258" s="123" t="s">
        <v>300</v>
      </c>
      <c r="F258" s="123" t="s">
        <v>301</v>
      </c>
      <c r="G258" s="20">
        <f t="shared" si="114"/>
        <v>1</v>
      </c>
      <c r="H258" s="124"/>
      <c r="I258" s="124"/>
      <c r="J258" s="124"/>
      <c r="K258" s="124"/>
      <c r="L258" s="124"/>
      <c r="M258" s="124"/>
      <c r="N258" s="124"/>
      <c r="O258" s="124"/>
      <c r="P258" s="124">
        <v>1</v>
      </c>
      <c r="Q258" s="124"/>
      <c r="R258" s="124"/>
      <c r="S258" s="124"/>
      <c r="T258" s="67" t="s">
        <v>115</v>
      </c>
      <c r="U258" s="67"/>
      <c r="V258" s="68" t="e">
        <f t="shared" si="115"/>
        <v>#DIV/0!</v>
      </c>
      <c r="W258" s="68">
        <f t="shared" si="116"/>
        <v>0</v>
      </c>
      <c r="X258" s="67"/>
      <c r="Y258" s="67"/>
      <c r="Z258" s="67" t="s">
        <v>116</v>
      </c>
      <c r="AA258" s="67"/>
      <c r="AB258" s="68" t="e">
        <f t="shared" si="117"/>
        <v>#DIV/0!</v>
      </c>
      <c r="AC258" s="68">
        <f t="shared" si="118"/>
        <v>0</v>
      </c>
      <c r="AD258" s="67"/>
      <c r="AE258" s="67"/>
      <c r="AF258" s="67" t="s">
        <v>117</v>
      </c>
      <c r="AG258" s="67"/>
      <c r="AH258" s="68" t="e">
        <f t="shared" si="119"/>
        <v>#DIV/0!</v>
      </c>
      <c r="AI258" s="68">
        <f t="shared" si="120"/>
        <v>0</v>
      </c>
      <c r="AJ258" s="67"/>
      <c r="AK258" s="67"/>
      <c r="AL258" s="67" t="s">
        <v>118</v>
      </c>
      <c r="AM258" s="67"/>
      <c r="AN258" s="68" t="e">
        <f t="shared" si="121"/>
        <v>#DIV/0!</v>
      </c>
      <c r="AO258" s="68">
        <f t="shared" si="122"/>
        <v>0</v>
      </c>
      <c r="AP258" s="67"/>
      <c r="AQ258" s="67"/>
      <c r="AR258" s="67" t="s">
        <v>119</v>
      </c>
      <c r="AS258" s="67"/>
      <c r="AT258" s="68" t="e">
        <f t="shared" si="123"/>
        <v>#DIV/0!</v>
      </c>
      <c r="AU258" s="68">
        <f t="shared" si="124"/>
        <v>0</v>
      </c>
      <c r="AV258" s="67"/>
      <c r="AW258" s="67"/>
      <c r="AX258" s="67" t="s">
        <v>120</v>
      </c>
      <c r="AY258" s="67"/>
      <c r="AZ258" s="68" t="e">
        <f t="shared" si="125"/>
        <v>#DIV/0!</v>
      </c>
      <c r="BA258" s="68">
        <f t="shared" si="126"/>
        <v>0</v>
      </c>
      <c r="BB258" s="67"/>
      <c r="BC258" s="67"/>
      <c r="BD258" s="67" t="s">
        <v>121</v>
      </c>
      <c r="BE258" s="67"/>
      <c r="BF258" s="68" t="e">
        <f t="shared" si="127"/>
        <v>#DIV/0!</v>
      </c>
      <c r="BG258" s="68">
        <f t="shared" si="128"/>
        <v>0</v>
      </c>
      <c r="BH258" s="67"/>
      <c r="BI258" s="67"/>
      <c r="BJ258" s="67" t="s">
        <v>122</v>
      </c>
      <c r="BK258" s="67"/>
      <c r="BL258" s="68" t="e">
        <f t="shared" si="129"/>
        <v>#DIV/0!</v>
      </c>
      <c r="BM258" s="68">
        <f t="shared" si="130"/>
        <v>0</v>
      </c>
      <c r="BN258" s="67"/>
      <c r="BO258" s="67"/>
      <c r="BP258" s="67" t="s">
        <v>123</v>
      </c>
      <c r="BQ258" s="67"/>
      <c r="BR258" s="68">
        <f t="shared" si="131"/>
        <v>0</v>
      </c>
      <c r="BS258" s="68">
        <f t="shared" si="132"/>
        <v>0</v>
      </c>
      <c r="BT258" s="67"/>
      <c r="BU258" s="67"/>
      <c r="BV258" s="67" t="s">
        <v>124</v>
      </c>
      <c r="BW258" s="67"/>
      <c r="BX258" s="68" t="e">
        <f t="shared" si="133"/>
        <v>#DIV/0!</v>
      </c>
      <c r="BY258" s="68">
        <f t="shared" si="134"/>
        <v>0</v>
      </c>
      <c r="BZ258" s="67"/>
      <c r="CA258" s="67"/>
      <c r="CB258" s="67" t="s">
        <v>125</v>
      </c>
      <c r="CC258" s="67"/>
      <c r="CD258" s="68" t="e">
        <f t="shared" si="135"/>
        <v>#DIV/0!</v>
      </c>
      <c r="CE258" s="68">
        <f t="shared" si="136"/>
        <v>0</v>
      </c>
      <c r="CF258" s="67"/>
      <c r="CG258" s="67"/>
      <c r="CH258" s="67" t="s">
        <v>126</v>
      </c>
      <c r="CI258" s="67"/>
      <c r="CJ258" s="68" t="e">
        <f t="shared" si="137"/>
        <v>#DIV/0!</v>
      </c>
      <c r="CK258" s="68">
        <f t="shared" si="138"/>
        <v>0</v>
      </c>
      <c r="CL258" s="67"/>
      <c r="CM258" s="67"/>
      <c r="CN258" s="58">
        <f t="shared" si="139"/>
        <v>0</v>
      </c>
      <c r="CO258" s="58">
        <f t="shared" si="140"/>
        <v>0</v>
      </c>
      <c r="CP258" s="58">
        <f t="shared" si="141"/>
        <v>0</v>
      </c>
      <c r="CQ258" s="58">
        <f t="shared" si="142"/>
        <v>0</v>
      </c>
      <c r="CR258" s="58">
        <f t="shared" si="143"/>
        <v>0</v>
      </c>
      <c r="CS258" s="58">
        <f t="shared" si="144"/>
        <v>0</v>
      </c>
      <c r="CT258" s="58">
        <f t="shared" si="145"/>
        <v>0</v>
      </c>
      <c r="CU258" s="58">
        <f t="shared" si="146"/>
        <v>0</v>
      </c>
      <c r="CV258" s="58">
        <f t="shared" si="147"/>
        <v>0</v>
      </c>
      <c r="CW258" s="58">
        <f t="shared" si="148"/>
        <v>0</v>
      </c>
      <c r="CX258" s="58">
        <f t="shared" si="149"/>
        <v>0</v>
      </c>
      <c r="CY258" s="58">
        <f t="shared" si="150"/>
        <v>0</v>
      </c>
      <c r="CZ258" s="58">
        <f t="shared" si="151"/>
        <v>0</v>
      </c>
    </row>
    <row r="259" spans="1:104" ht="26" x14ac:dyDescent="0.35">
      <c r="A259" s="137" t="s">
        <v>330</v>
      </c>
      <c r="B259" s="282"/>
      <c r="C259" s="20" t="s">
        <v>926</v>
      </c>
      <c r="D259" s="123"/>
      <c r="E259" s="123"/>
      <c r="F259" s="123"/>
      <c r="G259" s="20">
        <f t="shared" si="114"/>
        <v>0</v>
      </c>
      <c r="H259" s="124"/>
      <c r="I259" s="124"/>
      <c r="J259" s="124"/>
      <c r="K259" s="124"/>
      <c r="L259" s="124"/>
      <c r="M259" s="124"/>
      <c r="N259" s="124"/>
      <c r="O259" s="124"/>
      <c r="P259" s="124"/>
      <c r="Q259" s="124"/>
      <c r="R259" s="124"/>
      <c r="S259" s="124"/>
      <c r="T259" s="67" t="s">
        <v>115</v>
      </c>
      <c r="U259" s="67"/>
      <c r="V259" s="68" t="e">
        <f t="shared" si="115"/>
        <v>#DIV/0!</v>
      </c>
      <c r="W259" s="68" t="e">
        <f t="shared" si="116"/>
        <v>#DIV/0!</v>
      </c>
      <c r="X259" s="67"/>
      <c r="Y259" s="67"/>
      <c r="Z259" s="67" t="s">
        <v>116</v>
      </c>
      <c r="AA259" s="67"/>
      <c r="AB259" s="68" t="e">
        <f t="shared" si="117"/>
        <v>#DIV/0!</v>
      </c>
      <c r="AC259" s="68" t="e">
        <f t="shared" si="118"/>
        <v>#DIV/0!</v>
      </c>
      <c r="AD259" s="67"/>
      <c r="AE259" s="67"/>
      <c r="AF259" s="67" t="s">
        <v>117</v>
      </c>
      <c r="AG259" s="67"/>
      <c r="AH259" s="68" t="e">
        <f t="shared" si="119"/>
        <v>#DIV/0!</v>
      </c>
      <c r="AI259" s="68" t="e">
        <f t="shared" si="120"/>
        <v>#DIV/0!</v>
      </c>
      <c r="AJ259" s="67"/>
      <c r="AK259" s="67"/>
      <c r="AL259" s="67" t="s">
        <v>118</v>
      </c>
      <c r="AM259" s="67"/>
      <c r="AN259" s="68" t="e">
        <f t="shared" si="121"/>
        <v>#DIV/0!</v>
      </c>
      <c r="AO259" s="68" t="e">
        <f t="shared" si="122"/>
        <v>#DIV/0!</v>
      </c>
      <c r="AP259" s="67"/>
      <c r="AQ259" s="67"/>
      <c r="AR259" s="67" t="s">
        <v>119</v>
      </c>
      <c r="AS259" s="67"/>
      <c r="AT259" s="68" t="e">
        <f t="shared" si="123"/>
        <v>#DIV/0!</v>
      </c>
      <c r="AU259" s="68" t="e">
        <f t="shared" si="124"/>
        <v>#DIV/0!</v>
      </c>
      <c r="AV259" s="67"/>
      <c r="AW259" s="67"/>
      <c r="AX259" s="67" t="s">
        <v>120</v>
      </c>
      <c r="AY259" s="67"/>
      <c r="AZ259" s="68" t="e">
        <f t="shared" si="125"/>
        <v>#DIV/0!</v>
      </c>
      <c r="BA259" s="68" t="e">
        <f t="shared" si="126"/>
        <v>#DIV/0!</v>
      </c>
      <c r="BB259" s="67"/>
      <c r="BC259" s="67"/>
      <c r="BD259" s="67" t="s">
        <v>121</v>
      </c>
      <c r="BE259" s="67"/>
      <c r="BF259" s="68" t="e">
        <f t="shared" si="127"/>
        <v>#DIV/0!</v>
      </c>
      <c r="BG259" s="68" t="e">
        <f t="shared" si="128"/>
        <v>#DIV/0!</v>
      </c>
      <c r="BH259" s="67"/>
      <c r="BI259" s="67"/>
      <c r="BJ259" s="67" t="s">
        <v>122</v>
      </c>
      <c r="BK259" s="67"/>
      <c r="BL259" s="68" t="e">
        <f t="shared" si="129"/>
        <v>#DIV/0!</v>
      </c>
      <c r="BM259" s="68" t="e">
        <f t="shared" si="130"/>
        <v>#DIV/0!</v>
      </c>
      <c r="BN259" s="67"/>
      <c r="BO259" s="67"/>
      <c r="BP259" s="67" t="s">
        <v>123</v>
      </c>
      <c r="BQ259" s="67"/>
      <c r="BR259" s="68" t="e">
        <f t="shared" si="131"/>
        <v>#DIV/0!</v>
      </c>
      <c r="BS259" s="68" t="e">
        <f t="shared" si="132"/>
        <v>#DIV/0!</v>
      </c>
      <c r="BT259" s="67"/>
      <c r="BU259" s="67"/>
      <c r="BV259" s="67" t="s">
        <v>124</v>
      </c>
      <c r="BW259" s="67"/>
      <c r="BX259" s="68" t="e">
        <f t="shared" si="133"/>
        <v>#DIV/0!</v>
      </c>
      <c r="BY259" s="68" t="e">
        <f t="shared" si="134"/>
        <v>#DIV/0!</v>
      </c>
      <c r="BZ259" s="67"/>
      <c r="CA259" s="67"/>
      <c r="CB259" s="67" t="s">
        <v>125</v>
      </c>
      <c r="CC259" s="67"/>
      <c r="CD259" s="68" t="e">
        <f t="shared" si="135"/>
        <v>#DIV/0!</v>
      </c>
      <c r="CE259" s="68" t="e">
        <f t="shared" si="136"/>
        <v>#DIV/0!</v>
      </c>
      <c r="CF259" s="67"/>
      <c r="CG259" s="67"/>
      <c r="CH259" s="67" t="s">
        <v>126</v>
      </c>
      <c r="CI259" s="67"/>
      <c r="CJ259" s="68" t="e">
        <f t="shared" si="137"/>
        <v>#DIV/0!</v>
      </c>
      <c r="CK259" s="68" t="e">
        <f t="shared" si="138"/>
        <v>#DIV/0!</v>
      </c>
      <c r="CL259" s="67"/>
      <c r="CM259" s="67"/>
      <c r="CN259" s="58">
        <f t="shared" si="139"/>
        <v>0</v>
      </c>
      <c r="CO259" s="58">
        <f t="shared" si="140"/>
        <v>0</v>
      </c>
      <c r="CP259" s="58">
        <f t="shared" si="141"/>
        <v>0</v>
      </c>
      <c r="CQ259" s="58">
        <f t="shared" si="142"/>
        <v>0</v>
      </c>
      <c r="CR259" s="58">
        <f t="shared" si="143"/>
        <v>0</v>
      </c>
      <c r="CS259" s="58">
        <f t="shared" si="144"/>
        <v>0</v>
      </c>
      <c r="CT259" s="58">
        <f t="shared" si="145"/>
        <v>0</v>
      </c>
      <c r="CU259" s="58">
        <f t="shared" si="146"/>
        <v>0</v>
      </c>
      <c r="CV259" s="58">
        <f t="shared" si="147"/>
        <v>0</v>
      </c>
      <c r="CW259" s="58">
        <f t="shared" si="148"/>
        <v>0</v>
      </c>
      <c r="CX259" s="58">
        <f t="shared" si="149"/>
        <v>0</v>
      </c>
      <c r="CY259" s="58">
        <f t="shared" si="150"/>
        <v>0</v>
      </c>
      <c r="CZ259" s="58">
        <f t="shared" si="151"/>
        <v>0</v>
      </c>
    </row>
    <row r="260" spans="1:104" ht="26" x14ac:dyDescent="0.35">
      <c r="A260" s="137" t="s">
        <v>330</v>
      </c>
      <c r="B260" s="280" t="s">
        <v>158</v>
      </c>
      <c r="C260" s="20" t="s">
        <v>927</v>
      </c>
      <c r="D260" s="123" t="s">
        <v>291</v>
      </c>
      <c r="E260" s="123" t="s">
        <v>302</v>
      </c>
      <c r="F260" s="123" t="s">
        <v>303</v>
      </c>
      <c r="G260" s="20">
        <f t="shared" si="114"/>
        <v>2</v>
      </c>
      <c r="H260" s="124"/>
      <c r="I260" s="124"/>
      <c r="J260" s="124"/>
      <c r="K260" s="124"/>
      <c r="L260" s="124"/>
      <c r="M260" s="124"/>
      <c r="N260" s="124">
        <v>1</v>
      </c>
      <c r="O260" s="124"/>
      <c r="P260" s="124"/>
      <c r="Q260" s="124"/>
      <c r="R260" s="124">
        <v>1</v>
      </c>
      <c r="S260" s="124"/>
      <c r="T260" s="67" t="s">
        <v>115</v>
      </c>
      <c r="U260" s="67"/>
      <c r="V260" s="68" t="e">
        <f t="shared" si="115"/>
        <v>#DIV/0!</v>
      </c>
      <c r="W260" s="68">
        <f t="shared" si="116"/>
        <v>0</v>
      </c>
      <c r="X260" s="67"/>
      <c r="Y260" s="67"/>
      <c r="Z260" s="67" t="s">
        <v>116</v>
      </c>
      <c r="AA260" s="67"/>
      <c r="AB260" s="68" t="e">
        <f t="shared" si="117"/>
        <v>#DIV/0!</v>
      </c>
      <c r="AC260" s="68">
        <f t="shared" si="118"/>
        <v>0</v>
      </c>
      <c r="AD260" s="67"/>
      <c r="AE260" s="67"/>
      <c r="AF260" s="67" t="s">
        <v>117</v>
      </c>
      <c r="AG260" s="67"/>
      <c r="AH260" s="68" t="e">
        <f t="shared" si="119"/>
        <v>#DIV/0!</v>
      </c>
      <c r="AI260" s="68">
        <f t="shared" si="120"/>
        <v>0</v>
      </c>
      <c r="AJ260" s="67"/>
      <c r="AK260" s="67"/>
      <c r="AL260" s="67" t="s">
        <v>118</v>
      </c>
      <c r="AM260" s="67"/>
      <c r="AN260" s="68" t="e">
        <f t="shared" si="121"/>
        <v>#DIV/0!</v>
      </c>
      <c r="AO260" s="68">
        <f t="shared" si="122"/>
        <v>0</v>
      </c>
      <c r="AP260" s="67"/>
      <c r="AQ260" s="67"/>
      <c r="AR260" s="67" t="s">
        <v>119</v>
      </c>
      <c r="AS260" s="67"/>
      <c r="AT260" s="68" t="e">
        <f t="shared" si="123"/>
        <v>#DIV/0!</v>
      </c>
      <c r="AU260" s="68">
        <f t="shared" si="124"/>
        <v>0</v>
      </c>
      <c r="AV260" s="67"/>
      <c r="AW260" s="67"/>
      <c r="AX260" s="67" t="s">
        <v>120</v>
      </c>
      <c r="AY260" s="67"/>
      <c r="AZ260" s="68" t="e">
        <f t="shared" si="125"/>
        <v>#DIV/0!</v>
      </c>
      <c r="BA260" s="68">
        <f t="shared" si="126"/>
        <v>0</v>
      </c>
      <c r="BB260" s="67"/>
      <c r="BC260" s="67"/>
      <c r="BD260" s="67" t="s">
        <v>121</v>
      </c>
      <c r="BE260" s="67"/>
      <c r="BF260" s="68">
        <f t="shared" si="127"/>
        <v>0</v>
      </c>
      <c r="BG260" s="68">
        <f t="shared" si="128"/>
        <v>0</v>
      </c>
      <c r="BH260" s="67"/>
      <c r="BI260" s="67"/>
      <c r="BJ260" s="67" t="s">
        <v>122</v>
      </c>
      <c r="BK260" s="67"/>
      <c r="BL260" s="68" t="e">
        <f t="shared" si="129"/>
        <v>#DIV/0!</v>
      </c>
      <c r="BM260" s="68">
        <f t="shared" si="130"/>
        <v>0</v>
      </c>
      <c r="BN260" s="67"/>
      <c r="BO260" s="67"/>
      <c r="BP260" s="67" t="s">
        <v>123</v>
      </c>
      <c r="BQ260" s="67"/>
      <c r="BR260" s="68" t="e">
        <f t="shared" si="131"/>
        <v>#DIV/0!</v>
      </c>
      <c r="BS260" s="68">
        <f t="shared" si="132"/>
        <v>0</v>
      </c>
      <c r="BT260" s="67"/>
      <c r="BU260" s="67"/>
      <c r="BV260" s="67" t="s">
        <v>124</v>
      </c>
      <c r="BW260" s="67"/>
      <c r="BX260" s="68" t="e">
        <f t="shared" si="133"/>
        <v>#DIV/0!</v>
      </c>
      <c r="BY260" s="68">
        <f t="shared" si="134"/>
        <v>0</v>
      </c>
      <c r="BZ260" s="67"/>
      <c r="CA260" s="67"/>
      <c r="CB260" s="67" t="s">
        <v>125</v>
      </c>
      <c r="CC260" s="67"/>
      <c r="CD260" s="68">
        <f t="shared" si="135"/>
        <v>0</v>
      </c>
      <c r="CE260" s="68">
        <f t="shared" si="136"/>
        <v>0</v>
      </c>
      <c r="CF260" s="67"/>
      <c r="CG260" s="67"/>
      <c r="CH260" s="67" t="s">
        <v>126</v>
      </c>
      <c r="CI260" s="67"/>
      <c r="CJ260" s="68" t="e">
        <f t="shared" si="137"/>
        <v>#DIV/0!</v>
      </c>
      <c r="CK260" s="68">
        <f t="shared" si="138"/>
        <v>0</v>
      </c>
      <c r="CL260" s="67"/>
      <c r="CM260" s="67"/>
      <c r="CN260" s="58">
        <f t="shared" si="139"/>
        <v>0</v>
      </c>
      <c r="CO260" s="58">
        <f t="shared" si="140"/>
        <v>0</v>
      </c>
      <c r="CP260" s="58">
        <f t="shared" si="141"/>
        <v>0</v>
      </c>
      <c r="CQ260" s="58">
        <f t="shared" si="142"/>
        <v>0</v>
      </c>
      <c r="CR260" s="58">
        <f t="shared" si="143"/>
        <v>0</v>
      </c>
      <c r="CS260" s="58">
        <f t="shared" si="144"/>
        <v>0</v>
      </c>
      <c r="CT260" s="58">
        <f t="shared" si="145"/>
        <v>0</v>
      </c>
      <c r="CU260" s="58">
        <f t="shared" si="146"/>
        <v>0</v>
      </c>
      <c r="CV260" s="58">
        <f t="shared" si="147"/>
        <v>0</v>
      </c>
      <c r="CW260" s="58">
        <f t="shared" si="148"/>
        <v>0</v>
      </c>
      <c r="CX260" s="58">
        <f t="shared" si="149"/>
        <v>0</v>
      </c>
      <c r="CY260" s="58">
        <f t="shared" si="150"/>
        <v>0</v>
      </c>
      <c r="CZ260" s="58">
        <f t="shared" si="151"/>
        <v>0</v>
      </c>
    </row>
    <row r="261" spans="1:104" ht="26" x14ac:dyDescent="0.35">
      <c r="A261" s="137" t="s">
        <v>330</v>
      </c>
      <c r="B261" s="281"/>
      <c r="C261" s="20" t="s">
        <v>928</v>
      </c>
      <c r="D261" s="123"/>
      <c r="E261" s="123"/>
      <c r="F261" s="123"/>
      <c r="G261" s="20">
        <f t="shared" si="114"/>
        <v>0</v>
      </c>
      <c r="H261" s="124"/>
      <c r="I261" s="124"/>
      <c r="J261" s="124"/>
      <c r="K261" s="124"/>
      <c r="L261" s="124"/>
      <c r="M261" s="124"/>
      <c r="N261" s="124"/>
      <c r="O261" s="124"/>
      <c r="P261" s="124"/>
      <c r="Q261" s="124"/>
      <c r="R261" s="124"/>
      <c r="S261" s="124"/>
      <c r="T261" s="67" t="s">
        <v>115</v>
      </c>
      <c r="U261" s="67"/>
      <c r="V261" s="68" t="e">
        <f t="shared" si="115"/>
        <v>#DIV/0!</v>
      </c>
      <c r="W261" s="68" t="e">
        <f t="shared" si="116"/>
        <v>#DIV/0!</v>
      </c>
      <c r="X261" s="67"/>
      <c r="Y261" s="67"/>
      <c r="Z261" s="67" t="s">
        <v>116</v>
      </c>
      <c r="AA261" s="67"/>
      <c r="AB261" s="68" t="e">
        <f t="shared" si="117"/>
        <v>#DIV/0!</v>
      </c>
      <c r="AC261" s="68" t="e">
        <f t="shared" si="118"/>
        <v>#DIV/0!</v>
      </c>
      <c r="AD261" s="67"/>
      <c r="AE261" s="67"/>
      <c r="AF261" s="67" t="s">
        <v>117</v>
      </c>
      <c r="AG261" s="67"/>
      <c r="AH261" s="68" t="e">
        <f t="shared" si="119"/>
        <v>#DIV/0!</v>
      </c>
      <c r="AI261" s="68" t="e">
        <f t="shared" si="120"/>
        <v>#DIV/0!</v>
      </c>
      <c r="AJ261" s="67"/>
      <c r="AK261" s="67"/>
      <c r="AL261" s="67" t="s">
        <v>118</v>
      </c>
      <c r="AM261" s="67"/>
      <c r="AN261" s="68" t="e">
        <f t="shared" si="121"/>
        <v>#DIV/0!</v>
      </c>
      <c r="AO261" s="68" t="e">
        <f t="shared" si="122"/>
        <v>#DIV/0!</v>
      </c>
      <c r="AP261" s="67"/>
      <c r="AQ261" s="67"/>
      <c r="AR261" s="67" t="s">
        <v>119</v>
      </c>
      <c r="AS261" s="67"/>
      <c r="AT261" s="68" t="e">
        <f t="shared" si="123"/>
        <v>#DIV/0!</v>
      </c>
      <c r="AU261" s="68" t="e">
        <f t="shared" si="124"/>
        <v>#DIV/0!</v>
      </c>
      <c r="AV261" s="67"/>
      <c r="AW261" s="67"/>
      <c r="AX261" s="67" t="s">
        <v>120</v>
      </c>
      <c r="AY261" s="67"/>
      <c r="AZ261" s="68" t="e">
        <f t="shared" si="125"/>
        <v>#DIV/0!</v>
      </c>
      <c r="BA261" s="68" t="e">
        <f t="shared" si="126"/>
        <v>#DIV/0!</v>
      </c>
      <c r="BB261" s="67"/>
      <c r="BC261" s="67"/>
      <c r="BD261" s="67" t="s">
        <v>121</v>
      </c>
      <c r="BE261" s="67"/>
      <c r="BF261" s="68" t="e">
        <f t="shared" si="127"/>
        <v>#DIV/0!</v>
      </c>
      <c r="BG261" s="68" t="e">
        <f t="shared" si="128"/>
        <v>#DIV/0!</v>
      </c>
      <c r="BH261" s="67"/>
      <c r="BI261" s="67"/>
      <c r="BJ261" s="67" t="s">
        <v>122</v>
      </c>
      <c r="BK261" s="67"/>
      <c r="BL261" s="68" t="e">
        <f t="shared" si="129"/>
        <v>#DIV/0!</v>
      </c>
      <c r="BM261" s="68" t="e">
        <f t="shared" si="130"/>
        <v>#DIV/0!</v>
      </c>
      <c r="BN261" s="67"/>
      <c r="BO261" s="67"/>
      <c r="BP261" s="67" t="s">
        <v>123</v>
      </c>
      <c r="BQ261" s="67"/>
      <c r="BR261" s="68" t="e">
        <f t="shared" si="131"/>
        <v>#DIV/0!</v>
      </c>
      <c r="BS261" s="68" t="e">
        <f t="shared" si="132"/>
        <v>#DIV/0!</v>
      </c>
      <c r="BT261" s="67"/>
      <c r="BU261" s="67"/>
      <c r="BV261" s="67" t="s">
        <v>124</v>
      </c>
      <c r="BW261" s="67"/>
      <c r="BX261" s="68" t="e">
        <f t="shared" si="133"/>
        <v>#DIV/0!</v>
      </c>
      <c r="BY261" s="68" t="e">
        <f t="shared" si="134"/>
        <v>#DIV/0!</v>
      </c>
      <c r="BZ261" s="67"/>
      <c r="CA261" s="67"/>
      <c r="CB261" s="67" t="s">
        <v>125</v>
      </c>
      <c r="CC261" s="67"/>
      <c r="CD261" s="68" t="e">
        <f t="shared" si="135"/>
        <v>#DIV/0!</v>
      </c>
      <c r="CE261" s="68" t="e">
        <f t="shared" si="136"/>
        <v>#DIV/0!</v>
      </c>
      <c r="CF261" s="67"/>
      <c r="CG261" s="67"/>
      <c r="CH261" s="67" t="s">
        <v>126</v>
      </c>
      <c r="CI261" s="67"/>
      <c r="CJ261" s="68" t="e">
        <f t="shared" si="137"/>
        <v>#DIV/0!</v>
      </c>
      <c r="CK261" s="68" t="e">
        <f t="shared" si="138"/>
        <v>#DIV/0!</v>
      </c>
      <c r="CL261" s="67"/>
      <c r="CM261" s="67"/>
      <c r="CN261" s="58">
        <f t="shared" si="139"/>
        <v>0</v>
      </c>
      <c r="CO261" s="58">
        <f t="shared" si="140"/>
        <v>0</v>
      </c>
      <c r="CP261" s="58">
        <f t="shared" si="141"/>
        <v>0</v>
      </c>
      <c r="CQ261" s="58">
        <f t="shared" si="142"/>
        <v>0</v>
      </c>
      <c r="CR261" s="58">
        <f t="shared" si="143"/>
        <v>0</v>
      </c>
      <c r="CS261" s="58">
        <f t="shared" si="144"/>
        <v>0</v>
      </c>
      <c r="CT261" s="58">
        <f t="shared" si="145"/>
        <v>0</v>
      </c>
      <c r="CU261" s="58">
        <f t="shared" si="146"/>
        <v>0</v>
      </c>
      <c r="CV261" s="58">
        <f t="shared" si="147"/>
        <v>0</v>
      </c>
      <c r="CW261" s="58">
        <f t="shared" si="148"/>
        <v>0</v>
      </c>
      <c r="CX261" s="58">
        <f t="shared" si="149"/>
        <v>0</v>
      </c>
      <c r="CY261" s="58">
        <f t="shared" si="150"/>
        <v>0</v>
      </c>
      <c r="CZ261" s="58">
        <f t="shared" si="151"/>
        <v>0</v>
      </c>
    </row>
    <row r="262" spans="1:104" ht="26" x14ac:dyDescent="0.35">
      <c r="A262" s="137" t="s">
        <v>330</v>
      </c>
      <c r="B262" s="281"/>
      <c r="C262" s="20" t="s">
        <v>929</v>
      </c>
      <c r="D262" s="123"/>
      <c r="E262" s="123"/>
      <c r="F262" s="123"/>
      <c r="G262" s="20">
        <f t="shared" si="114"/>
        <v>0</v>
      </c>
      <c r="H262" s="124"/>
      <c r="I262" s="124"/>
      <c r="J262" s="124"/>
      <c r="K262" s="124"/>
      <c r="L262" s="124"/>
      <c r="M262" s="124"/>
      <c r="N262" s="124"/>
      <c r="O262" s="124"/>
      <c r="P262" s="124"/>
      <c r="Q262" s="124"/>
      <c r="R262" s="124"/>
      <c r="S262" s="124"/>
      <c r="T262" s="67" t="s">
        <v>115</v>
      </c>
      <c r="U262" s="67"/>
      <c r="V262" s="68" t="e">
        <f t="shared" si="115"/>
        <v>#DIV/0!</v>
      </c>
      <c r="W262" s="68" t="e">
        <f t="shared" si="116"/>
        <v>#DIV/0!</v>
      </c>
      <c r="X262" s="67"/>
      <c r="Y262" s="67"/>
      <c r="Z262" s="67" t="s">
        <v>116</v>
      </c>
      <c r="AA262" s="67"/>
      <c r="AB262" s="68" t="e">
        <f t="shared" si="117"/>
        <v>#DIV/0!</v>
      </c>
      <c r="AC262" s="68" t="e">
        <f t="shared" si="118"/>
        <v>#DIV/0!</v>
      </c>
      <c r="AD262" s="67"/>
      <c r="AE262" s="67"/>
      <c r="AF262" s="67" t="s">
        <v>117</v>
      </c>
      <c r="AG262" s="67"/>
      <c r="AH262" s="68" t="e">
        <f t="shared" si="119"/>
        <v>#DIV/0!</v>
      </c>
      <c r="AI262" s="68" t="e">
        <f t="shared" si="120"/>
        <v>#DIV/0!</v>
      </c>
      <c r="AJ262" s="67"/>
      <c r="AK262" s="67"/>
      <c r="AL262" s="67" t="s">
        <v>118</v>
      </c>
      <c r="AM262" s="67"/>
      <c r="AN262" s="68" t="e">
        <f t="shared" si="121"/>
        <v>#DIV/0!</v>
      </c>
      <c r="AO262" s="68" t="e">
        <f t="shared" si="122"/>
        <v>#DIV/0!</v>
      </c>
      <c r="AP262" s="67"/>
      <c r="AQ262" s="67"/>
      <c r="AR262" s="67" t="s">
        <v>119</v>
      </c>
      <c r="AS262" s="67"/>
      <c r="AT262" s="68" t="e">
        <f t="shared" si="123"/>
        <v>#DIV/0!</v>
      </c>
      <c r="AU262" s="68" t="e">
        <f t="shared" si="124"/>
        <v>#DIV/0!</v>
      </c>
      <c r="AV262" s="67"/>
      <c r="AW262" s="67"/>
      <c r="AX262" s="67" t="s">
        <v>120</v>
      </c>
      <c r="AY262" s="67"/>
      <c r="AZ262" s="68" t="e">
        <f t="shared" si="125"/>
        <v>#DIV/0!</v>
      </c>
      <c r="BA262" s="68" t="e">
        <f t="shared" si="126"/>
        <v>#DIV/0!</v>
      </c>
      <c r="BB262" s="67"/>
      <c r="BC262" s="67"/>
      <c r="BD262" s="67" t="s">
        <v>121</v>
      </c>
      <c r="BE262" s="67"/>
      <c r="BF262" s="68" t="e">
        <f t="shared" si="127"/>
        <v>#DIV/0!</v>
      </c>
      <c r="BG262" s="68" t="e">
        <f t="shared" si="128"/>
        <v>#DIV/0!</v>
      </c>
      <c r="BH262" s="67"/>
      <c r="BI262" s="67"/>
      <c r="BJ262" s="67" t="s">
        <v>122</v>
      </c>
      <c r="BK262" s="67"/>
      <c r="BL262" s="68" t="e">
        <f t="shared" si="129"/>
        <v>#DIV/0!</v>
      </c>
      <c r="BM262" s="68" t="e">
        <f t="shared" si="130"/>
        <v>#DIV/0!</v>
      </c>
      <c r="BN262" s="67"/>
      <c r="BO262" s="67"/>
      <c r="BP262" s="67" t="s">
        <v>123</v>
      </c>
      <c r="BQ262" s="67"/>
      <c r="BR262" s="68" t="e">
        <f t="shared" si="131"/>
        <v>#DIV/0!</v>
      </c>
      <c r="BS262" s="68" t="e">
        <f t="shared" si="132"/>
        <v>#DIV/0!</v>
      </c>
      <c r="BT262" s="67"/>
      <c r="BU262" s="67"/>
      <c r="BV262" s="67" t="s">
        <v>124</v>
      </c>
      <c r="BW262" s="67"/>
      <c r="BX262" s="68" t="e">
        <f t="shared" si="133"/>
        <v>#DIV/0!</v>
      </c>
      <c r="BY262" s="68" t="e">
        <f t="shared" si="134"/>
        <v>#DIV/0!</v>
      </c>
      <c r="BZ262" s="67"/>
      <c r="CA262" s="67"/>
      <c r="CB262" s="67" t="s">
        <v>125</v>
      </c>
      <c r="CC262" s="67"/>
      <c r="CD262" s="68" t="e">
        <f t="shared" si="135"/>
        <v>#DIV/0!</v>
      </c>
      <c r="CE262" s="68" t="e">
        <f t="shared" si="136"/>
        <v>#DIV/0!</v>
      </c>
      <c r="CF262" s="67"/>
      <c r="CG262" s="67"/>
      <c r="CH262" s="67" t="s">
        <v>126</v>
      </c>
      <c r="CI262" s="67"/>
      <c r="CJ262" s="68" t="e">
        <f t="shared" si="137"/>
        <v>#DIV/0!</v>
      </c>
      <c r="CK262" s="68" t="e">
        <f t="shared" si="138"/>
        <v>#DIV/0!</v>
      </c>
      <c r="CL262" s="67"/>
      <c r="CM262" s="67"/>
      <c r="CN262" s="58">
        <f t="shared" si="139"/>
        <v>0</v>
      </c>
      <c r="CO262" s="58">
        <f t="shared" si="140"/>
        <v>0</v>
      </c>
      <c r="CP262" s="58">
        <f t="shared" si="141"/>
        <v>0</v>
      </c>
      <c r="CQ262" s="58">
        <f t="shared" si="142"/>
        <v>0</v>
      </c>
      <c r="CR262" s="58">
        <f t="shared" si="143"/>
        <v>0</v>
      </c>
      <c r="CS262" s="58">
        <f t="shared" si="144"/>
        <v>0</v>
      </c>
      <c r="CT262" s="58">
        <f t="shared" si="145"/>
        <v>0</v>
      </c>
      <c r="CU262" s="58">
        <f t="shared" si="146"/>
        <v>0</v>
      </c>
      <c r="CV262" s="58">
        <f t="shared" si="147"/>
        <v>0</v>
      </c>
      <c r="CW262" s="58">
        <f t="shared" si="148"/>
        <v>0</v>
      </c>
      <c r="CX262" s="58">
        <f t="shared" si="149"/>
        <v>0</v>
      </c>
      <c r="CY262" s="58">
        <f t="shared" si="150"/>
        <v>0</v>
      </c>
      <c r="CZ262" s="58">
        <f t="shared" si="151"/>
        <v>0</v>
      </c>
    </row>
    <row r="263" spans="1:104" ht="26" x14ac:dyDescent="0.35">
      <c r="A263" s="137" t="s">
        <v>330</v>
      </c>
      <c r="B263" s="282"/>
      <c r="C263" s="20" t="s">
        <v>930</v>
      </c>
      <c r="D263" s="22"/>
      <c r="E263" s="22"/>
      <c r="F263" s="22"/>
      <c r="G263" s="20">
        <f t="shared" si="114"/>
        <v>0</v>
      </c>
      <c r="H263" s="20"/>
      <c r="I263" s="20"/>
      <c r="J263" s="20"/>
      <c r="K263" s="20"/>
      <c r="L263" s="20"/>
      <c r="M263" s="20"/>
      <c r="N263" s="20"/>
      <c r="O263" s="20"/>
      <c r="P263" s="20"/>
      <c r="Q263" s="20"/>
      <c r="R263" s="20"/>
      <c r="S263" s="20"/>
      <c r="T263" s="67" t="s">
        <v>115</v>
      </c>
      <c r="U263" s="67"/>
      <c r="V263" s="68" t="e">
        <f t="shared" si="115"/>
        <v>#DIV/0!</v>
      </c>
      <c r="W263" s="68" t="e">
        <f t="shared" si="116"/>
        <v>#DIV/0!</v>
      </c>
      <c r="X263" s="67"/>
      <c r="Y263" s="67"/>
      <c r="Z263" s="67" t="s">
        <v>116</v>
      </c>
      <c r="AA263" s="67"/>
      <c r="AB263" s="68" t="e">
        <f t="shared" si="117"/>
        <v>#DIV/0!</v>
      </c>
      <c r="AC263" s="68" t="e">
        <f t="shared" si="118"/>
        <v>#DIV/0!</v>
      </c>
      <c r="AD263" s="67"/>
      <c r="AE263" s="67"/>
      <c r="AF263" s="67" t="s">
        <v>117</v>
      </c>
      <c r="AG263" s="67"/>
      <c r="AH263" s="68" t="e">
        <f t="shared" si="119"/>
        <v>#DIV/0!</v>
      </c>
      <c r="AI263" s="68" t="e">
        <f t="shared" si="120"/>
        <v>#DIV/0!</v>
      </c>
      <c r="AJ263" s="67"/>
      <c r="AK263" s="67"/>
      <c r="AL263" s="67" t="s">
        <v>118</v>
      </c>
      <c r="AM263" s="67"/>
      <c r="AN263" s="68" t="e">
        <f t="shared" si="121"/>
        <v>#DIV/0!</v>
      </c>
      <c r="AO263" s="68" t="e">
        <f t="shared" si="122"/>
        <v>#DIV/0!</v>
      </c>
      <c r="AP263" s="67"/>
      <c r="AQ263" s="67"/>
      <c r="AR263" s="67" t="s">
        <v>119</v>
      </c>
      <c r="AS263" s="67"/>
      <c r="AT263" s="68" t="e">
        <f t="shared" si="123"/>
        <v>#DIV/0!</v>
      </c>
      <c r="AU263" s="68" t="e">
        <f t="shared" si="124"/>
        <v>#DIV/0!</v>
      </c>
      <c r="AV263" s="67"/>
      <c r="AW263" s="67"/>
      <c r="AX263" s="67" t="s">
        <v>120</v>
      </c>
      <c r="AY263" s="67"/>
      <c r="AZ263" s="68" t="e">
        <f t="shared" si="125"/>
        <v>#DIV/0!</v>
      </c>
      <c r="BA263" s="68" t="e">
        <f t="shared" si="126"/>
        <v>#DIV/0!</v>
      </c>
      <c r="BB263" s="67"/>
      <c r="BC263" s="67"/>
      <c r="BD263" s="67" t="s">
        <v>121</v>
      </c>
      <c r="BE263" s="67"/>
      <c r="BF263" s="68" t="e">
        <f t="shared" si="127"/>
        <v>#DIV/0!</v>
      </c>
      <c r="BG263" s="68" t="e">
        <f t="shared" si="128"/>
        <v>#DIV/0!</v>
      </c>
      <c r="BH263" s="67"/>
      <c r="BI263" s="67"/>
      <c r="BJ263" s="67" t="s">
        <v>122</v>
      </c>
      <c r="BK263" s="67"/>
      <c r="BL263" s="68" t="e">
        <f t="shared" si="129"/>
        <v>#DIV/0!</v>
      </c>
      <c r="BM263" s="68" t="e">
        <f t="shared" si="130"/>
        <v>#DIV/0!</v>
      </c>
      <c r="BN263" s="67"/>
      <c r="BO263" s="67"/>
      <c r="BP263" s="67" t="s">
        <v>123</v>
      </c>
      <c r="BQ263" s="67"/>
      <c r="BR263" s="68" t="e">
        <f t="shared" si="131"/>
        <v>#DIV/0!</v>
      </c>
      <c r="BS263" s="68" t="e">
        <f t="shared" si="132"/>
        <v>#DIV/0!</v>
      </c>
      <c r="BT263" s="67"/>
      <c r="BU263" s="67"/>
      <c r="BV263" s="67" t="s">
        <v>124</v>
      </c>
      <c r="BW263" s="67"/>
      <c r="BX263" s="68" t="e">
        <f t="shared" si="133"/>
        <v>#DIV/0!</v>
      </c>
      <c r="BY263" s="68" t="e">
        <f t="shared" si="134"/>
        <v>#DIV/0!</v>
      </c>
      <c r="BZ263" s="67"/>
      <c r="CA263" s="67"/>
      <c r="CB263" s="67" t="s">
        <v>125</v>
      </c>
      <c r="CC263" s="67"/>
      <c r="CD263" s="68" t="e">
        <f t="shared" si="135"/>
        <v>#DIV/0!</v>
      </c>
      <c r="CE263" s="68" t="e">
        <f t="shared" si="136"/>
        <v>#DIV/0!</v>
      </c>
      <c r="CF263" s="67"/>
      <c r="CG263" s="67"/>
      <c r="CH263" s="67" t="s">
        <v>126</v>
      </c>
      <c r="CI263" s="67"/>
      <c r="CJ263" s="68" t="e">
        <f t="shared" si="137"/>
        <v>#DIV/0!</v>
      </c>
      <c r="CK263" s="68" t="e">
        <f t="shared" si="138"/>
        <v>#DIV/0!</v>
      </c>
      <c r="CL263" s="67"/>
      <c r="CM263" s="67"/>
      <c r="CN263" s="58">
        <f t="shared" si="139"/>
        <v>0</v>
      </c>
      <c r="CO263" s="58">
        <f t="shared" si="140"/>
        <v>0</v>
      </c>
      <c r="CP263" s="58">
        <f t="shared" si="141"/>
        <v>0</v>
      </c>
      <c r="CQ263" s="58">
        <f t="shared" si="142"/>
        <v>0</v>
      </c>
      <c r="CR263" s="58">
        <f t="shared" si="143"/>
        <v>0</v>
      </c>
      <c r="CS263" s="58">
        <f t="shared" si="144"/>
        <v>0</v>
      </c>
      <c r="CT263" s="58">
        <f t="shared" si="145"/>
        <v>0</v>
      </c>
      <c r="CU263" s="58">
        <f t="shared" si="146"/>
        <v>0</v>
      </c>
      <c r="CV263" s="58">
        <f t="shared" si="147"/>
        <v>0</v>
      </c>
      <c r="CW263" s="58">
        <f t="shared" si="148"/>
        <v>0</v>
      </c>
      <c r="CX263" s="58">
        <f t="shared" si="149"/>
        <v>0</v>
      </c>
      <c r="CY263" s="58">
        <f t="shared" si="150"/>
        <v>0</v>
      </c>
      <c r="CZ263" s="58">
        <f t="shared" si="151"/>
        <v>0</v>
      </c>
    </row>
    <row r="264" spans="1:104" ht="52" x14ac:dyDescent="0.35">
      <c r="A264" s="137" t="s">
        <v>330</v>
      </c>
      <c r="B264" s="280" t="s">
        <v>158</v>
      </c>
      <c r="C264" s="20" t="s">
        <v>931</v>
      </c>
      <c r="D264" s="123" t="s">
        <v>368</v>
      </c>
      <c r="E264" s="123" t="s">
        <v>338</v>
      </c>
      <c r="F264" s="123" t="s">
        <v>339</v>
      </c>
      <c r="G264" s="20">
        <f t="shared" ref="G264:G327" si="152">+SUM(H264:S264)</f>
        <v>2</v>
      </c>
      <c r="H264" s="124"/>
      <c r="I264" s="124"/>
      <c r="J264" s="124"/>
      <c r="K264" s="124"/>
      <c r="L264" s="124"/>
      <c r="M264" s="124"/>
      <c r="N264" s="124">
        <v>1</v>
      </c>
      <c r="O264" s="124"/>
      <c r="P264" s="124"/>
      <c r="Q264" s="124"/>
      <c r="R264" s="124">
        <v>1</v>
      </c>
      <c r="S264" s="124"/>
      <c r="T264" s="67" t="s">
        <v>115</v>
      </c>
      <c r="U264" s="67"/>
      <c r="V264" s="68" t="e">
        <f t="shared" ref="V264:V327" si="153">+U264/$H264</f>
        <v>#DIV/0!</v>
      </c>
      <c r="W264" s="68">
        <f t="shared" ref="W264:W327" si="154">+U264/$G264</f>
        <v>0</v>
      </c>
      <c r="X264" s="67"/>
      <c r="Y264" s="67"/>
      <c r="Z264" s="67" t="s">
        <v>116</v>
      </c>
      <c r="AA264" s="67"/>
      <c r="AB264" s="68" t="e">
        <f t="shared" ref="AB264:AB327" si="155">+AA264/$I264</f>
        <v>#DIV/0!</v>
      </c>
      <c r="AC264" s="68">
        <f t="shared" ref="AC264:AC327" si="156">+(AA264/$G264)+W264</f>
        <v>0</v>
      </c>
      <c r="AD264" s="67"/>
      <c r="AE264" s="67"/>
      <c r="AF264" s="67" t="s">
        <v>117</v>
      </c>
      <c r="AG264" s="67"/>
      <c r="AH264" s="68" t="e">
        <f t="shared" ref="AH264:AH327" si="157">+AG264/$J264</f>
        <v>#DIV/0!</v>
      </c>
      <c r="AI264" s="68">
        <f t="shared" ref="AI264:AI327" si="158">+(AG264/$G264)+AC264</f>
        <v>0</v>
      </c>
      <c r="AJ264" s="67"/>
      <c r="AK264" s="67"/>
      <c r="AL264" s="67" t="s">
        <v>118</v>
      </c>
      <c r="AM264" s="67"/>
      <c r="AN264" s="68" t="e">
        <f t="shared" ref="AN264:AN327" si="159">+AM264/$K264</f>
        <v>#DIV/0!</v>
      </c>
      <c r="AO264" s="68">
        <f t="shared" ref="AO264:AO327" si="160">+(AM264/$G264)+AI264</f>
        <v>0</v>
      </c>
      <c r="AP264" s="67"/>
      <c r="AQ264" s="67"/>
      <c r="AR264" s="67" t="s">
        <v>119</v>
      </c>
      <c r="AS264" s="67"/>
      <c r="AT264" s="68" t="e">
        <f t="shared" ref="AT264:AT327" si="161">+AS264/$L264</f>
        <v>#DIV/0!</v>
      </c>
      <c r="AU264" s="68">
        <f t="shared" ref="AU264:AU327" si="162">+(AS264/$G264)+AO264</f>
        <v>0</v>
      </c>
      <c r="AV264" s="67"/>
      <c r="AW264" s="67"/>
      <c r="AX264" s="67" t="s">
        <v>120</v>
      </c>
      <c r="AY264" s="67"/>
      <c r="AZ264" s="68" t="e">
        <f t="shared" ref="AZ264:AZ327" si="163">+AY264/$M264</f>
        <v>#DIV/0!</v>
      </c>
      <c r="BA264" s="68">
        <f t="shared" ref="BA264:BA327" si="164">+(AY264/$G264)+AU264</f>
        <v>0</v>
      </c>
      <c r="BB264" s="67"/>
      <c r="BC264" s="67"/>
      <c r="BD264" s="67" t="s">
        <v>121</v>
      </c>
      <c r="BE264" s="67"/>
      <c r="BF264" s="68">
        <f t="shared" ref="BF264:BF327" si="165">+BE264/$N264</f>
        <v>0</v>
      </c>
      <c r="BG264" s="68">
        <f t="shared" ref="BG264:BG327" si="166">+(BE264/$G264)+BA264</f>
        <v>0</v>
      </c>
      <c r="BH264" s="67"/>
      <c r="BI264" s="67"/>
      <c r="BJ264" s="67" t="s">
        <v>122</v>
      </c>
      <c r="BK264" s="67"/>
      <c r="BL264" s="68" t="e">
        <f t="shared" ref="BL264:BL327" si="167">+BK264/$O264</f>
        <v>#DIV/0!</v>
      </c>
      <c r="BM264" s="68">
        <f t="shared" ref="BM264:BM327" si="168">+(BK264/$G264)+BG264</f>
        <v>0</v>
      </c>
      <c r="BN264" s="67"/>
      <c r="BO264" s="67"/>
      <c r="BP264" s="67" t="s">
        <v>123</v>
      </c>
      <c r="BQ264" s="67"/>
      <c r="BR264" s="68" t="e">
        <f t="shared" ref="BR264:BR327" si="169">+BQ264/$P264</f>
        <v>#DIV/0!</v>
      </c>
      <c r="BS264" s="68">
        <f t="shared" ref="BS264:BS327" si="170">+(BQ264/$G264)+BM264</f>
        <v>0</v>
      </c>
      <c r="BT264" s="67"/>
      <c r="BU264" s="67"/>
      <c r="BV264" s="67" t="s">
        <v>124</v>
      </c>
      <c r="BW264" s="67"/>
      <c r="BX264" s="68" t="e">
        <f t="shared" ref="BX264:BX327" si="171">+BW264/$Q264</f>
        <v>#DIV/0!</v>
      </c>
      <c r="BY264" s="68">
        <f t="shared" ref="BY264:BY327" si="172">+(BW264/$G264)+BS264</f>
        <v>0</v>
      </c>
      <c r="BZ264" s="67"/>
      <c r="CA264" s="67"/>
      <c r="CB264" s="67" t="s">
        <v>125</v>
      </c>
      <c r="CC264" s="67"/>
      <c r="CD264" s="68">
        <f t="shared" ref="CD264:CD327" si="173">+CC264/$R264</f>
        <v>0</v>
      </c>
      <c r="CE264" s="68">
        <f t="shared" ref="CE264:CE327" si="174">+(CC264/$G264)+BY264</f>
        <v>0</v>
      </c>
      <c r="CF264" s="67"/>
      <c r="CG264" s="67"/>
      <c r="CH264" s="67" t="s">
        <v>126</v>
      </c>
      <c r="CI264" s="67"/>
      <c r="CJ264" s="68" t="e">
        <f t="shared" ref="CJ264:CJ327" si="175">+CI264/$S264</f>
        <v>#DIV/0!</v>
      </c>
      <c r="CK264" s="68">
        <f t="shared" ref="CK264:CK327" si="176">+(CI264/$G264)+CE264</f>
        <v>0</v>
      </c>
      <c r="CL264" s="67"/>
      <c r="CM264" s="67"/>
      <c r="CN264" s="58">
        <f t="shared" ref="CN264:CN327" si="177">+U264</f>
        <v>0</v>
      </c>
      <c r="CO264" s="58">
        <f t="shared" ref="CO264:CO327" si="178">+AA264</f>
        <v>0</v>
      </c>
      <c r="CP264" s="58">
        <f t="shared" ref="CP264:CP327" si="179">+AG264</f>
        <v>0</v>
      </c>
      <c r="CQ264" s="58">
        <f t="shared" ref="CQ264:CQ327" si="180">+AM264</f>
        <v>0</v>
      </c>
      <c r="CR264" s="58">
        <f t="shared" ref="CR264:CR327" si="181">+AS264</f>
        <v>0</v>
      </c>
      <c r="CS264" s="58">
        <f t="shared" ref="CS264:CS327" si="182">+AY264</f>
        <v>0</v>
      </c>
      <c r="CT264" s="58">
        <f t="shared" ref="CT264:CT327" si="183">+BE264</f>
        <v>0</v>
      </c>
      <c r="CU264" s="58">
        <f t="shared" ref="CU264:CU327" si="184">+BK264</f>
        <v>0</v>
      </c>
      <c r="CV264" s="58">
        <f t="shared" ref="CV264:CV327" si="185">+BQ264</f>
        <v>0</v>
      </c>
      <c r="CW264" s="58">
        <f t="shared" ref="CW264:CW327" si="186">+BW264</f>
        <v>0</v>
      </c>
      <c r="CX264" s="58">
        <f t="shared" ref="CX264:CX327" si="187">+CC264</f>
        <v>0</v>
      </c>
      <c r="CY264" s="58">
        <f t="shared" ref="CY264:CY327" si="188">+CI264</f>
        <v>0</v>
      </c>
      <c r="CZ264" s="58">
        <f t="shared" ref="CZ264:CZ327" si="189">+SUM(CN264:CY264)</f>
        <v>0</v>
      </c>
    </row>
    <row r="265" spans="1:104" ht="26" x14ac:dyDescent="0.35">
      <c r="A265" s="137" t="s">
        <v>330</v>
      </c>
      <c r="B265" s="281"/>
      <c r="C265" s="20" t="s">
        <v>932</v>
      </c>
      <c r="D265" s="123" t="s">
        <v>368</v>
      </c>
      <c r="E265" s="123" t="s">
        <v>400</v>
      </c>
      <c r="F265" s="123" t="s">
        <v>401</v>
      </c>
      <c r="G265" s="20">
        <f t="shared" si="152"/>
        <v>1</v>
      </c>
      <c r="H265" s="124"/>
      <c r="I265" s="124"/>
      <c r="J265" s="124"/>
      <c r="K265" s="124"/>
      <c r="L265" s="124"/>
      <c r="M265" s="124"/>
      <c r="N265" s="124"/>
      <c r="O265" s="124"/>
      <c r="P265" s="124"/>
      <c r="Q265" s="124"/>
      <c r="R265" s="124">
        <v>1</v>
      </c>
      <c r="S265" s="124"/>
      <c r="T265" s="67" t="s">
        <v>115</v>
      </c>
      <c r="U265" s="67"/>
      <c r="V265" s="68" t="e">
        <f t="shared" si="153"/>
        <v>#DIV/0!</v>
      </c>
      <c r="W265" s="68">
        <f t="shared" si="154"/>
        <v>0</v>
      </c>
      <c r="X265" s="67"/>
      <c r="Y265" s="67"/>
      <c r="Z265" s="67" t="s">
        <v>116</v>
      </c>
      <c r="AA265" s="67"/>
      <c r="AB265" s="68" t="e">
        <f t="shared" si="155"/>
        <v>#DIV/0!</v>
      </c>
      <c r="AC265" s="68">
        <f t="shared" si="156"/>
        <v>0</v>
      </c>
      <c r="AD265" s="67"/>
      <c r="AE265" s="67"/>
      <c r="AF265" s="67" t="s">
        <v>117</v>
      </c>
      <c r="AG265" s="67"/>
      <c r="AH265" s="68" t="e">
        <f t="shared" si="157"/>
        <v>#DIV/0!</v>
      </c>
      <c r="AI265" s="68">
        <f t="shared" si="158"/>
        <v>0</v>
      </c>
      <c r="AJ265" s="67"/>
      <c r="AK265" s="67"/>
      <c r="AL265" s="67" t="s">
        <v>118</v>
      </c>
      <c r="AM265" s="67"/>
      <c r="AN265" s="68" t="e">
        <f t="shared" si="159"/>
        <v>#DIV/0!</v>
      </c>
      <c r="AO265" s="68">
        <f t="shared" si="160"/>
        <v>0</v>
      </c>
      <c r="AP265" s="67"/>
      <c r="AQ265" s="67"/>
      <c r="AR265" s="67" t="s">
        <v>119</v>
      </c>
      <c r="AS265" s="67"/>
      <c r="AT265" s="68" t="e">
        <f t="shared" si="161"/>
        <v>#DIV/0!</v>
      </c>
      <c r="AU265" s="68">
        <f t="shared" si="162"/>
        <v>0</v>
      </c>
      <c r="AV265" s="67"/>
      <c r="AW265" s="67"/>
      <c r="AX265" s="67" t="s">
        <v>120</v>
      </c>
      <c r="AY265" s="67"/>
      <c r="AZ265" s="68" t="e">
        <f t="shared" si="163"/>
        <v>#DIV/0!</v>
      </c>
      <c r="BA265" s="68">
        <f t="shared" si="164"/>
        <v>0</v>
      </c>
      <c r="BB265" s="67"/>
      <c r="BC265" s="67"/>
      <c r="BD265" s="67" t="s">
        <v>121</v>
      </c>
      <c r="BE265" s="67"/>
      <c r="BF265" s="68" t="e">
        <f t="shared" si="165"/>
        <v>#DIV/0!</v>
      </c>
      <c r="BG265" s="68">
        <f t="shared" si="166"/>
        <v>0</v>
      </c>
      <c r="BH265" s="67"/>
      <c r="BI265" s="67"/>
      <c r="BJ265" s="67" t="s">
        <v>122</v>
      </c>
      <c r="BK265" s="67"/>
      <c r="BL265" s="68" t="e">
        <f t="shared" si="167"/>
        <v>#DIV/0!</v>
      </c>
      <c r="BM265" s="68">
        <f t="shared" si="168"/>
        <v>0</v>
      </c>
      <c r="BN265" s="67"/>
      <c r="BO265" s="67"/>
      <c r="BP265" s="67" t="s">
        <v>123</v>
      </c>
      <c r="BQ265" s="67"/>
      <c r="BR265" s="68" t="e">
        <f t="shared" si="169"/>
        <v>#DIV/0!</v>
      </c>
      <c r="BS265" s="68">
        <f t="shared" si="170"/>
        <v>0</v>
      </c>
      <c r="BT265" s="67"/>
      <c r="BU265" s="67"/>
      <c r="BV265" s="67" t="s">
        <v>124</v>
      </c>
      <c r="BW265" s="67"/>
      <c r="BX265" s="68" t="e">
        <f t="shared" si="171"/>
        <v>#DIV/0!</v>
      </c>
      <c r="BY265" s="68">
        <f t="shared" si="172"/>
        <v>0</v>
      </c>
      <c r="BZ265" s="67"/>
      <c r="CA265" s="67"/>
      <c r="CB265" s="67" t="s">
        <v>125</v>
      </c>
      <c r="CC265" s="67"/>
      <c r="CD265" s="68">
        <f t="shared" si="173"/>
        <v>0</v>
      </c>
      <c r="CE265" s="68">
        <f t="shared" si="174"/>
        <v>0</v>
      </c>
      <c r="CF265" s="67"/>
      <c r="CG265" s="67"/>
      <c r="CH265" s="67" t="s">
        <v>126</v>
      </c>
      <c r="CI265" s="67"/>
      <c r="CJ265" s="68" t="e">
        <f t="shared" si="175"/>
        <v>#DIV/0!</v>
      </c>
      <c r="CK265" s="68">
        <f t="shared" si="176"/>
        <v>0</v>
      </c>
      <c r="CL265" s="67"/>
      <c r="CM265" s="67"/>
      <c r="CN265" s="58">
        <f t="shared" si="177"/>
        <v>0</v>
      </c>
      <c r="CO265" s="58">
        <f t="shared" si="178"/>
        <v>0</v>
      </c>
      <c r="CP265" s="58">
        <f t="shared" si="179"/>
        <v>0</v>
      </c>
      <c r="CQ265" s="58">
        <f t="shared" si="180"/>
        <v>0</v>
      </c>
      <c r="CR265" s="58">
        <f t="shared" si="181"/>
        <v>0</v>
      </c>
      <c r="CS265" s="58">
        <f t="shared" si="182"/>
        <v>0</v>
      </c>
      <c r="CT265" s="58">
        <f t="shared" si="183"/>
        <v>0</v>
      </c>
      <c r="CU265" s="58">
        <f t="shared" si="184"/>
        <v>0</v>
      </c>
      <c r="CV265" s="58">
        <f t="shared" si="185"/>
        <v>0</v>
      </c>
      <c r="CW265" s="58">
        <f t="shared" si="186"/>
        <v>0</v>
      </c>
      <c r="CX265" s="58">
        <f t="shared" si="187"/>
        <v>0</v>
      </c>
      <c r="CY265" s="58">
        <f t="shared" si="188"/>
        <v>0</v>
      </c>
      <c r="CZ265" s="58">
        <f t="shared" si="189"/>
        <v>0</v>
      </c>
    </row>
    <row r="266" spans="1:104" ht="26" x14ac:dyDescent="0.35">
      <c r="A266" s="137" t="s">
        <v>330</v>
      </c>
      <c r="B266" s="281"/>
      <c r="C266" s="20" t="s">
        <v>933</v>
      </c>
      <c r="D266" s="22"/>
      <c r="E266" s="22"/>
      <c r="F266" s="20"/>
      <c r="G266" s="20">
        <f t="shared" si="152"/>
        <v>0</v>
      </c>
      <c r="H266" s="20"/>
      <c r="I266" s="20"/>
      <c r="J266" s="20"/>
      <c r="K266" s="20"/>
      <c r="L266" s="20"/>
      <c r="M266" s="20"/>
      <c r="N266" s="20"/>
      <c r="O266" s="20"/>
      <c r="P266" s="20"/>
      <c r="Q266" s="20"/>
      <c r="R266" s="20"/>
      <c r="S266" s="20"/>
      <c r="T266" s="67" t="s">
        <v>115</v>
      </c>
      <c r="U266" s="67"/>
      <c r="V266" s="68" t="e">
        <f t="shared" si="153"/>
        <v>#DIV/0!</v>
      </c>
      <c r="W266" s="68" t="e">
        <f t="shared" si="154"/>
        <v>#DIV/0!</v>
      </c>
      <c r="X266" s="67"/>
      <c r="Y266" s="67"/>
      <c r="Z266" s="67" t="s">
        <v>116</v>
      </c>
      <c r="AA266" s="67"/>
      <c r="AB266" s="68" t="e">
        <f t="shared" si="155"/>
        <v>#DIV/0!</v>
      </c>
      <c r="AC266" s="68" t="e">
        <f t="shared" si="156"/>
        <v>#DIV/0!</v>
      </c>
      <c r="AD266" s="67"/>
      <c r="AE266" s="67"/>
      <c r="AF266" s="67" t="s">
        <v>117</v>
      </c>
      <c r="AG266" s="67"/>
      <c r="AH266" s="68" t="e">
        <f t="shared" si="157"/>
        <v>#DIV/0!</v>
      </c>
      <c r="AI266" s="68" t="e">
        <f t="shared" si="158"/>
        <v>#DIV/0!</v>
      </c>
      <c r="AJ266" s="67"/>
      <c r="AK266" s="67"/>
      <c r="AL266" s="67" t="s">
        <v>118</v>
      </c>
      <c r="AM266" s="67"/>
      <c r="AN266" s="68" t="e">
        <f t="shared" si="159"/>
        <v>#DIV/0!</v>
      </c>
      <c r="AO266" s="68" t="e">
        <f t="shared" si="160"/>
        <v>#DIV/0!</v>
      </c>
      <c r="AP266" s="67"/>
      <c r="AQ266" s="67"/>
      <c r="AR266" s="67" t="s">
        <v>119</v>
      </c>
      <c r="AS266" s="67"/>
      <c r="AT266" s="68" t="e">
        <f t="shared" si="161"/>
        <v>#DIV/0!</v>
      </c>
      <c r="AU266" s="68" t="e">
        <f t="shared" si="162"/>
        <v>#DIV/0!</v>
      </c>
      <c r="AV266" s="67"/>
      <c r="AW266" s="67"/>
      <c r="AX266" s="67" t="s">
        <v>120</v>
      </c>
      <c r="AY266" s="67"/>
      <c r="AZ266" s="68" t="e">
        <f t="shared" si="163"/>
        <v>#DIV/0!</v>
      </c>
      <c r="BA266" s="68" t="e">
        <f t="shared" si="164"/>
        <v>#DIV/0!</v>
      </c>
      <c r="BB266" s="67"/>
      <c r="BC266" s="67"/>
      <c r="BD266" s="67" t="s">
        <v>121</v>
      </c>
      <c r="BE266" s="67"/>
      <c r="BF266" s="68" t="e">
        <f t="shared" si="165"/>
        <v>#DIV/0!</v>
      </c>
      <c r="BG266" s="68" t="e">
        <f t="shared" si="166"/>
        <v>#DIV/0!</v>
      </c>
      <c r="BH266" s="67"/>
      <c r="BI266" s="67"/>
      <c r="BJ266" s="67" t="s">
        <v>122</v>
      </c>
      <c r="BK266" s="67"/>
      <c r="BL266" s="68" t="e">
        <f t="shared" si="167"/>
        <v>#DIV/0!</v>
      </c>
      <c r="BM266" s="68" t="e">
        <f t="shared" si="168"/>
        <v>#DIV/0!</v>
      </c>
      <c r="BN266" s="67"/>
      <c r="BO266" s="67"/>
      <c r="BP266" s="67" t="s">
        <v>123</v>
      </c>
      <c r="BQ266" s="67"/>
      <c r="BR266" s="68" t="e">
        <f t="shared" si="169"/>
        <v>#DIV/0!</v>
      </c>
      <c r="BS266" s="68" t="e">
        <f t="shared" si="170"/>
        <v>#DIV/0!</v>
      </c>
      <c r="BT266" s="67"/>
      <c r="BU266" s="67"/>
      <c r="BV266" s="67" t="s">
        <v>124</v>
      </c>
      <c r="BW266" s="67"/>
      <c r="BX266" s="68" t="e">
        <f t="shared" si="171"/>
        <v>#DIV/0!</v>
      </c>
      <c r="BY266" s="68" t="e">
        <f t="shared" si="172"/>
        <v>#DIV/0!</v>
      </c>
      <c r="BZ266" s="67"/>
      <c r="CA266" s="67"/>
      <c r="CB266" s="67" t="s">
        <v>125</v>
      </c>
      <c r="CC266" s="67"/>
      <c r="CD266" s="68" t="e">
        <f t="shared" si="173"/>
        <v>#DIV/0!</v>
      </c>
      <c r="CE266" s="68" t="e">
        <f t="shared" si="174"/>
        <v>#DIV/0!</v>
      </c>
      <c r="CF266" s="67"/>
      <c r="CG266" s="67"/>
      <c r="CH266" s="67" t="s">
        <v>126</v>
      </c>
      <c r="CI266" s="67"/>
      <c r="CJ266" s="68" t="e">
        <f t="shared" si="175"/>
        <v>#DIV/0!</v>
      </c>
      <c r="CK266" s="68" t="e">
        <f t="shared" si="176"/>
        <v>#DIV/0!</v>
      </c>
      <c r="CL266" s="67"/>
      <c r="CM266" s="67"/>
      <c r="CN266" s="58">
        <f t="shared" si="177"/>
        <v>0</v>
      </c>
      <c r="CO266" s="58">
        <f t="shared" si="178"/>
        <v>0</v>
      </c>
      <c r="CP266" s="58">
        <f t="shared" si="179"/>
        <v>0</v>
      </c>
      <c r="CQ266" s="58">
        <f t="shared" si="180"/>
        <v>0</v>
      </c>
      <c r="CR266" s="58">
        <f t="shared" si="181"/>
        <v>0</v>
      </c>
      <c r="CS266" s="58">
        <f t="shared" si="182"/>
        <v>0</v>
      </c>
      <c r="CT266" s="58">
        <f t="shared" si="183"/>
        <v>0</v>
      </c>
      <c r="CU266" s="58">
        <f t="shared" si="184"/>
        <v>0</v>
      </c>
      <c r="CV266" s="58">
        <f t="shared" si="185"/>
        <v>0</v>
      </c>
      <c r="CW266" s="58">
        <f t="shared" si="186"/>
        <v>0</v>
      </c>
      <c r="CX266" s="58">
        <f t="shared" si="187"/>
        <v>0</v>
      </c>
      <c r="CY266" s="58">
        <f t="shared" si="188"/>
        <v>0</v>
      </c>
      <c r="CZ266" s="58">
        <f t="shared" si="189"/>
        <v>0</v>
      </c>
    </row>
    <row r="267" spans="1:104" ht="26" x14ac:dyDescent="0.35">
      <c r="A267" s="137" t="s">
        <v>330</v>
      </c>
      <c r="B267" s="282"/>
      <c r="C267" s="20" t="s">
        <v>934</v>
      </c>
      <c r="D267" s="22"/>
      <c r="E267" s="22"/>
      <c r="F267" s="20"/>
      <c r="G267" s="20">
        <f t="shared" si="152"/>
        <v>0</v>
      </c>
      <c r="H267" s="20"/>
      <c r="I267" s="20"/>
      <c r="J267" s="20"/>
      <c r="K267" s="20"/>
      <c r="L267" s="20"/>
      <c r="M267" s="20"/>
      <c r="N267" s="20"/>
      <c r="O267" s="20"/>
      <c r="P267" s="20"/>
      <c r="Q267" s="20"/>
      <c r="R267" s="20"/>
      <c r="S267" s="20"/>
      <c r="T267" s="67" t="s">
        <v>115</v>
      </c>
      <c r="U267" s="67"/>
      <c r="V267" s="68" t="e">
        <f t="shared" si="153"/>
        <v>#DIV/0!</v>
      </c>
      <c r="W267" s="68" t="e">
        <f t="shared" si="154"/>
        <v>#DIV/0!</v>
      </c>
      <c r="X267" s="67"/>
      <c r="Y267" s="67"/>
      <c r="Z267" s="67" t="s">
        <v>116</v>
      </c>
      <c r="AA267" s="67"/>
      <c r="AB267" s="68" t="e">
        <f t="shared" si="155"/>
        <v>#DIV/0!</v>
      </c>
      <c r="AC267" s="68" t="e">
        <f t="shared" si="156"/>
        <v>#DIV/0!</v>
      </c>
      <c r="AD267" s="67"/>
      <c r="AE267" s="67"/>
      <c r="AF267" s="67" t="s">
        <v>117</v>
      </c>
      <c r="AG267" s="67"/>
      <c r="AH267" s="68" t="e">
        <f t="shared" si="157"/>
        <v>#DIV/0!</v>
      </c>
      <c r="AI267" s="68" t="e">
        <f t="shared" si="158"/>
        <v>#DIV/0!</v>
      </c>
      <c r="AJ267" s="67"/>
      <c r="AK267" s="67"/>
      <c r="AL267" s="67" t="s">
        <v>118</v>
      </c>
      <c r="AM267" s="67"/>
      <c r="AN267" s="68" t="e">
        <f t="shared" si="159"/>
        <v>#DIV/0!</v>
      </c>
      <c r="AO267" s="68" t="e">
        <f t="shared" si="160"/>
        <v>#DIV/0!</v>
      </c>
      <c r="AP267" s="67"/>
      <c r="AQ267" s="67"/>
      <c r="AR267" s="67" t="s">
        <v>119</v>
      </c>
      <c r="AS267" s="67"/>
      <c r="AT267" s="68" t="e">
        <f t="shared" si="161"/>
        <v>#DIV/0!</v>
      </c>
      <c r="AU267" s="68" t="e">
        <f t="shared" si="162"/>
        <v>#DIV/0!</v>
      </c>
      <c r="AV267" s="67"/>
      <c r="AW267" s="67"/>
      <c r="AX267" s="67" t="s">
        <v>120</v>
      </c>
      <c r="AY267" s="67"/>
      <c r="AZ267" s="68" t="e">
        <f t="shared" si="163"/>
        <v>#DIV/0!</v>
      </c>
      <c r="BA267" s="68" t="e">
        <f t="shared" si="164"/>
        <v>#DIV/0!</v>
      </c>
      <c r="BB267" s="67"/>
      <c r="BC267" s="67"/>
      <c r="BD267" s="67" t="s">
        <v>121</v>
      </c>
      <c r="BE267" s="67"/>
      <c r="BF267" s="68" t="e">
        <f t="shared" si="165"/>
        <v>#DIV/0!</v>
      </c>
      <c r="BG267" s="68" t="e">
        <f t="shared" si="166"/>
        <v>#DIV/0!</v>
      </c>
      <c r="BH267" s="67"/>
      <c r="BI267" s="67"/>
      <c r="BJ267" s="67" t="s">
        <v>122</v>
      </c>
      <c r="BK267" s="67"/>
      <c r="BL267" s="68" t="e">
        <f t="shared" si="167"/>
        <v>#DIV/0!</v>
      </c>
      <c r="BM267" s="68" t="e">
        <f t="shared" si="168"/>
        <v>#DIV/0!</v>
      </c>
      <c r="BN267" s="67"/>
      <c r="BO267" s="67"/>
      <c r="BP267" s="67" t="s">
        <v>123</v>
      </c>
      <c r="BQ267" s="67"/>
      <c r="BR267" s="68" t="e">
        <f t="shared" si="169"/>
        <v>#DIV/0!</v>
      </c>
      <c r="BS267" s="68" t="e">
        <f t="shared" si="170"/>
        <v>#DIV/0!</v>
      </c>
      <c r="BT267" s="67"/>
      <c r="BU267" s="67"/>
      <c r="BV267" s="67" t="s">
        <v>124</v>
      </c>
      <c r="BW267" s="67"/>
      <c r="BX267" s="68" t="e">
        <f t="shared" si="171"/>
        <v>#DIV/0!</v>
      </c>
      <c r="BY267" s="68" t="e">
        <f t="shared" si="172"/>
        <v>#DIV/0!</v>
      </c>
      <c r="BZ267" s="67"/>
      <c r="CA267" s="67"/>
      <c r="CB267" s="67" t="s">
        <v>125</v>
      </c>
      <c r="CC267" s="67"/>
      <c r="CD267" s="68" t="e">
        <f t="shared" si="173"/>
        <v>#DIV/0!</v>
      </c>
      <c r="CE267" s="68" t="e">
        <f t="shared" si="174"/>
        <v>#DIV/0!</v>
      </c>
      <c r="CF267" s="67"/>
      <c r="CG267" s="67"/>
      <c r="CH267" s="67" t="s">
        <v>126</v>
      </c>
      <c r="CI267" s="67"/>
      <c r="CJ267" s="68" t="e">
        <f t="shared" si="175"/>
        <v>#DIV/0!</v>
      </c>
      <c r="CK267" s="68" t="e">
        <f t="shared" si="176"/>
        <v>#DIV/0!</v>
      </c>
      <c r="CL267" s="67"/>
      <c r="CM267" s="67"/>
      <c r="CN267" s="58">
        <f t="shared" si="177"/>
        <v>0</v>
      </c>
      <c r="CO267" s="58">
        <f t="shared" si="178"/>
        <v>0</v>
      </c>
      <c r="CP267" s="58">
        <f t="shared" si="179"/>
        <v>0</v>
      </c>
      <c r="CQ267" s="58">
        <f t="shared" si="180"/>
        <v>0</v>
      </c>
      <c r="CR267" s="58">
        <f t="shared" si="181"/>
        <v>0</v>
      </c>
      <c r="CS267" s="58">
        <f t="shared" si="182"/>
        <v>0</v>
      </c>
      <c r="CT267" s="58">
        <f t="shared" si="183"/>
        <v>0</v>
      </c>
      <c r="CU267" s="58">
        <f t="shared" si="184"/>
        <v>0</v>
      </c>
      <c r="CV267" s="58">
        <f t="shared" si="185"/>
        <v>0</v>
      </c>
      <c r="CW267" s="58">
        <f t="shared" si="186"/>
        <v>0</v>
      </c>
      <c r="CX267" s="58">
        <f t="shared" si="187"/>
        <v>0</v>
      </c>
      <c r="CY267" s="58">
        <f t="shared" si="188"/>
        <v>0</v>
      </c>
      <c r="CZ267" s="58">
        <f t="shared" si="189"/>
        <v>0</v>
      </c>
    </row>
    <row r="268" spans="1:104" ht="39" x14ac:dyDescent="0.35">
      <c r="A268" s="137" t="s">
        <v>330</v>
      </c>
      <c r="B268" s="280" t="s">
        <v>158</v>
      </c>
      <c r="C268" s="20" t="s">
        <v>935</v>
      </c>
      <c r="D268" s="123" t="s">
        <v>340</v>
      </c>
      <c r="E268" s="123" t="s">
        <v>341</v>
      </c>
      <c r="F268" s="123" t="s">
        <v>369</v>
      </c>
      <c r="G268" s="20">
        <f t="shared" si="152"/>
        <v>1</v>
      </c>
      <c r="H268" s="124"/>
      <c r="I268" s="124"/>
      <c r="J268" s="124"/>
      <c r="K268" s="124"/>
      <c r="L268" s="124"/>
      <c r="M268" s="124"/>
      <c r="N268" s="124"/>
      <c r="O268" s="124"/>
      <c r="P268" s="124"/>
      <c r="Q268" s="124"/>
      <c r="R268" s="124">
        <v>1</v>
      </c>
      <c r="S268" s="124"/>
      <c r="T268" s="67" t="s">
        <v>115</v>
      </c>
      <c r="U268" s="67"/>
      <c r="V268" s="68" t="e">
        <f t="shared" si="153"/>
        <v>#DIV/0!</v>
      </c>
      <c r="W268" s="68">
        <f t="shared" si="154"/>
        <v>0</v>
      </c>
      <c r="X268" s="67"/>
      <c r="Y268" s="67"/>
      <c r="Z268" s="67" t="s">
        <v>116</v>
      </c>
      <c r="AA268" s="67"/>
      <c r="AB268" s="68" t="e">
        <f t="shared" si="155"/>
        <v>#DIV/0!</v>
      </c>
      <c r="AC268" s="68">
        <f t="shared" si="156"/>
        <v>0</v>
      </c>
      <c r="AD268" s="67"/>
      <c r="AE268" s="67"/>
      <c r="AF268" s="67" t="s">
        <v>117</v>
      </c>
      <c r="AG268" s="67"/>
      <c r="AH268" s="68" t="e">
        <f t="shared" si="157"/>
        <v>#DIV/0!</v>
      </c>
      <c r="AI268" s="68">
        <f t="shared" si="158"/>
        <v>0</v>
      </c>
      <c r="AJ268" s="67"/>
      <c r="AK268" s="67"/>
      <c r="AL268" s="67" t="s">
        <v>118</v>
      </c>
      <c r="AM268" s="67"/>
      <c r="AN268" s="68" t="e">
        <f t="shared" si="159"/>
        <v>#DIV/0!</v>
      </c>
      <c r="AO268" s="68">
        <f t="shared" si="160"/>
        <v>0</v>
      </c>
      <c r="AP268" s="67"/>
      <c r="AQ268" s="67"/>
      <c r="AR268" s="67" t="s">
        <v>119</v>
      </c>
      <c r="AS268" s="67"/>
      <c r="AT268" s="68" t="e">
        <f t="shared" si="161"/>
        <v>#DIV/0!</v>
      </c>
      <c r="AU268" s="68">
        <f t="shared" si="162"/>
        <v>0</v>
      </c>
      <c r="AV268" s="67"/>
      <c r="AW268" s="67"/>
      <c r="AX268" s="67" t="s">
        <v>120</v>
      </c>
      <c r="AY268" s="67"/>
      <c r="AZ268" s="68" t="e">
        <f t="shared" si="163"/>
        <v>#DIV/0!</v>
      </c>
      <c r="BA268" s="68">
        <f t="shared" si="164"/>
        <v>0</v>
      </c>
      <c r="BB268" s="67"/>
      <c r="BC268" s="67"/>
      <c r="BD268" s="67" t="s">
        <v>121</v>
      </c>
      <c r="BE268" s="67"/>
      <c r="BF268" s="68" t="e">
        <f t="shared" si="165"/>
        <v>#DIV/0!</v>
      </c>
      <c r="BG268" s="68">
        <f t="shared" si="166"/>
        <v>0</v>
      </c>
      <c r="BH268" s="67"/>
      <c r="BI268" s="67"/>
      <c r="BJ268" s="67" t="s">
        <v>122</v>
      </c>
      <c r="BK268" s="67"/>
      <c r="BL268" s="68" t="e">
        <f t="shared" si="167"/>
        <v>#DIV/0!</v>
      </c>
      <c r="BM268" s="68">
        <f t="shared" si="168"/>
        <v>0</v>
      </c>
      <c r="BN268" s="67"/>
      <c r="BO268" s="67"/>
      <c r="BP268" s="67" t="s">
        <v>123</v>
      </c>
      <c r="BQ268" s="67"/>
      <c r="BR268" s="68" t="e">
        <f t="shared" si="169"/>
        <v>#DIV/0!</v>
      </c>
      <c r="BS268" s="68">
        <f t="shared" si="170"/>
        <v>0</v>
      </c>
      <c r="BT268" s="67"/>
      <c r="BU268" s="67"/>
      <c r="BV268" s="67" t="s">
        <v>124</v>
      </c>
      <c r="BW268" s="67"/>
      <c r="BX268" s="68" t="e">
        <f t="shared" si="171"/>
        <v>#DIV/0!</v>
      </c>
      <c r="BY268" s="68">
        <f t="shared" si="172"/>
        <v>0</v>
      </c>
      <c r="BZ268" s="67"/>
      <c r="CA268" s="67"/>
      <c r="CB268" s="67" t="s">
        <v>125</v>
      </c>
      <c r="CC268" s="67"/>
      <c r="CD268" s="68">
        <f t="shared" si="173"/>
        <v>0</v>
      </c>
      <c r="CE268" s="68">
        <f t="shared" si="174"/>
        <v>0</v>
      </c>
      <c r="CF268" s="67"/>
      <c r="CG268" s="67"/>
      <c r="CH268" s="67" t="s">
        <v>126</v>
      </c>
      <c r="CI268" s="67"/>
      <c r="CJ268" s="68" t="e">
        <f t="shared" si="175"/>
        <v>#DIV/0!</v>
      </c>
      <c r="CK268" s="68">
        <f t="shared" si="176"/>
        <v>0</v>
      </c>
      <c r="CL268" s="67"/>
      <c r="CM268" s="67"/>
      <c r="CN268" s="58">
        <f t="shared" si="177"/>
        <v>0</v>
      </c>
      <c r="CO268" s="58">
        <f t="shared" si="178"/>
        <v>0</v>
      </c>
      <c r="CP268" s="58">
        <f t="shared" si="179"/>
        <v>0</v>
      </c>
      <c r="CQ268" s="58">
        <f t="shared" si="180"/>
        <v>0</v>
      </c>
      <c r="CR268" s="58">
        <f t="shared" si="181"/>
        <v>0</v>
      </c>
      <c r="CS268" s="58">
        <f t="shared" si="182"/>
        <v>0</v>
      </c>
      <c r="CT268" s="58">
        <f t="shared" si="183"/>
        <v>0</v>
      </c>
      <c r="CU268" s="58">
        <f t="shared" si="184"/>
        <v>0</v>
      </c>
      <c r="CV268" s="58">
        <f t="shared" si="185"/>
        <v>0</v>
      </c>
      <c r="CW268" s="58">
        <f t="shared" si="186"/>
        <v>0</v>
      </c>
      <c r="CX268" s="58">
        <f t="shared" si="187"/>
        <v>0</v>
      </c>
      <c r="CY268" s="58">
        <f t="shared" si="188"/>
        <v>0</v>
      </c>
      <c r="CZ268" s="58">
        <f t="shared" si="189"/>
        <v>0</v>
      </c>
    </row>
    <row r="269" spans="1:104" ht="26" x14ac:dyDescent="0.35">
      <c r="A269" s="137" t="s">
        <v>330</v>
      </c>
      <c r="B269" s="281"/>
      <c r="C269" s="20" t="s">
        <v>936</v>
      </c>
      <c r="D269" s="22"/>
      <c r="E269" s="22"/>
      <c r="F269" s="22"/>
      <c r="G269" s="20">
        <f t="shared" si="152"/>
        <v>0</v>
      </c>
      <c r="H269" s="20"/>
      <c r="I269" s="20"/>
      <c r="J269" s="20"/>
      <c r="K269" s="20"/>
      <c r="L269" s="20"/>
      <c r="M269" s="20"/>
      <c r="N269" s="20"/>
      <c r="O269" s="20"/>
      <c r="P269" s="20"/>
      <c r="Q269" s="20"/>
      <c r="R269" s="20"/>
      <c r="S269" s="20"/>
      <c r="T269" s="67" t="s">
        <v>115</v>
      </c>
      <c r="U269" s="67"/>
      <c r="V269" s="68" t="e">
        <f t="shared" si="153"/>
        <v>#DIV/0!</v>
      </c>
      <c r="W269" s="68" t="e">
        <f t="shared" si="154"/>
        <v>#DIV/0!</v>
      </c>
      <c r="X269" s="67"/>
      <c r="Y269" s="67"/>
      <c r="Z269" s="67" t="s">
        <v>116</v>
      </c>
      <c r="AA269" s="67"/>
      <c r="AB269" s="68" t="e">
        <f t="shared" si="155"/>
        <v>#DIV/0!</v>
      </c>
      <c r="AC269" s="68" t="e">
        <f t="shared" si="156"/>
        <v>#DIV/0!</v>
      </c>
      <c r="AD269" s="67"/>
      <c r="AE269" s="67"/>
      <c r="AF269" s="67" t="s">
        <v>117</v>
      </c>
      <c r="AG269" s="67"/>
      <c r="AH269" s="68" t="e">
        <f t="shared" si="157"/>
        <v>#DIV/0!</v>
      </c>
      <c r="AI269" s="68" t="e">
        <f t="shared" si="158"/>
        <v>#DIV/0!</v>
      </c>
      <c r="AJ269" s="67"/>
      <c r="AK269" s="67"/>
      <c r="AL269" s="67" t="s">
        <v>118</v>
      </c>
      <c r="AM269" s="67"/>
      <c r="AN269" s="68" t="e">
        <f t="shared" si="159"/>
        <v>#DIV/0!</v>
      </c>
      <c r="AO269" s="68" t="e">
        <f t="shared" si="160"/>
        <v>#DIV/0!</v>
      </c>
      <c r="AP269" s="67"/>
      <c r="AQ269" s="67"/>
      <c r="AR269" s="67" t="s">
        <v>119</v>
      </c>
      <c r="AS269" s="67"/>
      <c r="AT269" s="68" t="e">
        <f t="shared" si="161"/>
        <v>#DIV/0!</v>
      </c>
      <c r="AU269" s="68" t="e">
        <f t="shared" si="162"/>
        <v>#DIV/0!</v>
      </c>
      <c r="AV269" s="67"/>
      <c r="AW269" s="67"/>
      <c r="AX269" s="67" t="s">
        <v>120</v>
      </c>
      <c r="AY269" s="67"/>
      <c r="AZ269" s="68" t="e">
        <f t="shared" si="163"/>
        <v>#DIV/0!</v>
      </c>
      <c r="BA269" s="68" t="e">
        <f t="shared" si="164"/>
        <v>#DIV/0!</v>
      </c>
      <c r="BB269" s="67"/>
      <c r="BC269" s="67"/>
      <c r="BD269" s="67" t="s">
        <v>121</v>
      </c>
      <c r="BE269" s="67"/>
      <c r="BF269" s="68" t="e">
        <f t="shared" si="165"/>
        <v>#DIV/0!</v>
      </c>
      <c r="BG269" s="68" t="e">
        <f t="shared" si="166"/>
        <v>#DIV/0!</v>
      </c>
      <c r="BH269" s="67"/>
      <c r="BI269" s="67"/>
      <c r="BJ269" s="67" t="s">
        <v>122</v>
      </c>
      <c r="BK269" s="67"/>
      <c r="BL269" s="68" t="e">
        <f t="shared" si="167"/>
        <v>#DIV/0!</v>
      </c>
      <c r="BM269" s="68" t="e">
        <f t="shared" si="168"/>
        <v>#DIV/0!</v>
      </c>
      <c r="BN269" s="67"/>
      <c r="BO269" s="67"/>
      <c r="BP269" s="67" t="s">
        <v>123</v>
      </c>
      <c r="BQ269" s="67"/>
      <c r="BR269" s="68" t="e">
        <f t="shared" si="169"/>
        <v>#DIV/0!</v>
      </c>
      <c r="BS269" s="68" t="e">
        <f t="shared" si="170"/>
        <v>#DIV/0!</v>
      </c>
      <c r="BT269" s="67"/>
      <c r="BU269" s="67"/>
      <c r="BV269" s="67" t="s">
        <v>124</v>
      </c>
      <c r="BW269" s="67"/>
      <c r="BX269" s="68" t="e">
        <f t="shared" si="171"/>
        <v>#DIV/0!</v>
      </c>
      <c r="BY269" s="68" t="e">
        <f t="shared" si="172"/>
        <v>#DIV/0!</v>
      </c>
      <c r="BZ269" s="67"/>
      <c r="CA269" s="67"/>
      <c r="CB269" s="67" t="s">
        <v>125</v>
      </c>
      <c r="CC269" s="67"/>
      <c r="CD269" s="68" t="e">
        <f t="shared" si="173"/>
        <v>#DIV/0!</v>
      </c>
      <c r="CE269" s="68" t="e">
        <f t="shared" si="174"/>
        <v>#DIV/0!</v>
      </c>
      <c r="CF269" s="67"/>
      <c r="CG269" s="67"/>
      <c r="CH269" s="67" t="s">
        <v>126</v>
      </c>
      <c r="CI269" s="67"/>
      <c r="CJ269" s="68" t="e">
        <f t="shared" si="175"/>
        <v>#DIV/0!</v>
      </c>
      <c r="CK269" s="68" t="e">
        <f t="shared" si="176"/>
        <v>#DIV/0!</v>
      </c>
      <c r="CL269" s="67"/>
      <c r="CM269" s="67"/>
      <c r="CN269" s="58">
        <f t="shared" si="177"/>
        <v>0</v>
      </c>
      <c r="CO269" s="58">
        <f t="shared" si="178"/>
        <v>0</v>
      </c>
      <c r="CP269" s="58">
        <f t="shared" si="179"/>
        <v>0</v>
      </c>
      <c r="CQ269" s="58">
        <f t="shared" si="180"/>
        <v>0</v>
      </c>
      <c r="CR269" s="58">
        <f t="shared" si="181"/>
        <v>0</v>
      </c>
      <c r="CS269" s="58">
        <f t="shared" si="182"/>
        <v>0</v>
      </c>
      <c r="CT269" s="58">
        <f t="shared" si="183"/>
        <v>0</v>
      </c>
      <c r="CU269" s="58">
        <f t="shared" si="184"/>
        <v>0</v>
      </c>
      <c r="CV269" s="58">
        <f t="shared" si="185"/>
        <v>0</v>
      </c>
      <c r="CW269" s="58">
        <f t="shared" si="186"/>
        <v>0</v>
      </c>
      <c r="CX269" s="58">
        <f t="shared" si="187"/>
        <v>0</v>
      </c>
      <c r="CY269" s="58">
        <f t="shared" si="188"/>
        <v>0</v>
      </c>
      <c r="CZ269" s="58">
        <f t="shared" si="189"/>
        <v>0</v>
      </c>
    </row>
    <row r="270" spans="1:104" ht="26" x14ac:dyDescent="0.35">
      <c r="A270" s="137" t="s">
        <v>330</v>
      </c>
      <c r="B270" s="281"/>
      <c r="C270" s="20" t="s">
        <v>937</v>
      </c>
      <c r="D270" s="22"/>
      <c r="E270" s="22"/>
      <c r="F270" s="22"/>
      <c r="G270" s="20">
        <f t="shared" si="152"/>
        <v>0</v>
      </c>
      <c r="H270" s="20"/>
      <c r="I270" s="20"/>
      <c r="J270" s="20"/>
      <c r="K270" s="20"/>
      <c r="L270" s="20"/>
      <c r="M270" s="20"/>
      <c r="N270" s="20"/>
      <c r="O270" s="20"/>
      <c r="P270" s="20"/>
      <c r="Q270" s="20"/>
      <c r="R270" s="20"/>
      <c r="S270" s="20"/>
      <c r="T270" s="67" t="s">
        <v>115</v>
      </c>
      <c r="U270" s="67"/>
      <c r="V270" s="68" t="e">
        <f t="shared" si="153"/>
        <v>#DIV/0!</v>
      </c>
      <c r="W270" s="68" t="e">
        <f t="shared" si="154"/>
        <v>#DIV/0!</v>
      </c>
      <c r="X270" s="67"/>
      <c r="Y270" s="67"/>
      <c r="Z270" s="67" t="s">
        <v>116</v>
      </c>
      <c r="AA270" s="67"/>
      <c r="AB270" s="68" t="e">
        <f t="shared" si="155"/>
        <v>#DIV/0!</v>
      </c>
      <c r="AC270" s="68" t="e">
        <f t="shared" si="156"/>
        <v>#DIV/0!</v>
      </c>
      <c r="AD270" s="67"/>
      <c r="AE270" s="67"/>
      <c r="AF270" s="67" t="s">
        <v>117</v>
      </c>
      <c r="AG270" s="67"/>
      <c r="AH270" s="68" t="e">
        <f t="shared" si="157"/>
        <v>#DIV/0!</v>
      </c>
      <c r="AI270" s="68" t="e">
        <f t="shared" si="158"/>
        <v>#DIV/0!</v>
      </c>
      <c r="AJ270" s="67"/>
      <c r="AK270" s="67"/>
      <c r="AL270" s="67" t="s">
        <v>118</v>
      </c>
      <c r="AM270" s="67"/>
      <c r="AN270" s="68" t="e">
        <f t="shared" si="159"/>
        <v>#DIV/0!</v>
      </c>
      <c r="AO270" s="68" t="e">
        <f t="shared" si="160"/>
        <v>#DIV/0!</v>
      </c>
      <c r="AP270" s="67"/>
      <c r="AQ270" s="67"/>
      <c r="AR270" s="67" t="s">
        <v>119</v>
      </c>
      <c r="AS270" s="67"/>
      <c r="AT270" s="68" t="e">
        <f t="shared" si="161"/>
        <v>#DIV/0!</v>
      </c>
      <c r="AU270" s="68" t="e">
        <f t="shared" si="162"/>
        <v>#DIV/0!</v>
      </c>
      <c r="AV270" s="67"/>
      <c r="AW270" s="67"/>
      <c r="AX270" s="67" t="s">
        <v>120</v>
      </c>
      <c r="AY270" s="67"/>
      <c r="AZ270" s="68" t="e">
        <f t="shared" si="163"/>
        <v>#DIV/0!</v>
      </c>
      <c r="BA270" s="68" t="e">
        <f t="shared" si="164"/>
        <v>#DIV/0!</v>
      </c>
      <c r="BB270" s="67"/>
      <c r="BC270" s="67"/>
      <c r="BD270" s="67" t="s">
        <v>121</v>
      </c>
      <c r="BE270" s="67"/>
      <c r="BF270" s="68" t="e">
        <f t="shared" si="165"/>
        <v>#DIV/0!</v>
      </c>
      <c r="BG270" s="68" t="e">
        <f t="shared" si="166"/>
        <v>#DIV/0!</v>
      </c>
      <c r="BH270" s="67"/>
      <c r="BI270" s="67"/>
      <c r="BJ270" s="67" t="s">
        <v>122</v>
      </c>
      <c r="BK270" s="67"/>
      <c r="BL270" s="68" t="e">
        <f t="shared" si="167"/>
        <v>#DIV/0!</v>
      </c>
      <c r="BM270" s="68" t="e">
        <f t="shared" si="168"/>
        <v>#DIV/0!</v>
      </c>
      <c r="BN270" s="67"/>
      <c r="BO270" s="67"/>
      <c r="BP270" s="67" t="s">
        <v>123</v>
      </c>
      <c r="BQ270" s="67"/>
      <c r="BR270" s="68" t="e">
        <f t="shared" si="169"/>
        <v>#DIV/0!</v>
      </c>
      <c r="BS270" s="68" t="e">
        <f t="shared" si="170"/>
        <v>#DIV/0!</v>
      </c>
      <c r="BT270" s="67"/>
      <c r="BU270" s="67"/>
      <c r="BV270" s="67" t="s">
        <v>124</v>
      </c>
      <c r="BW270" s="67"/>
      <c r="BX270" s="68" t="e">
        <f t="shared" si="171"/>
        <v>#DIV/0!</v>
      </c>
      <c r="BY270" s="68" t="e">
        <f t="shared" si="172"/>
        <v>#DIV/0!</v>
      </c>
      <c r="BZ270" s="67"/>
      <c r="CA270" s="67"/>
      <c r="CB270" s="67" t="s">
        <v>125</v>
      </c>
      <c r="CC270" s="67"/>
      <c r="CD270" s="68" t="e">
        <f t="shared" si="173"/>
        <v>#DIV/0!</v>
      </c>
      <c r="CE270" s="68" t="e">
        <f t="shared" si="174"/>
        <v>#DIV/0!</v>
      </c>
      <c r="CF270" s="67"/>
      <c r="CG270" s="67"/>
      <c r="CH270" s="67" t="s">
        <v>126</v>
      </c>
      <c r="CI270" s="67"/>
      <c r="CJ270" s="68" t="e">
        <f t="shared" si="175"/>
        <v>#DIV/0!</v>
      </c>
      <c r="CK270" s="68" t="e">
        <f t="shared" si="176"/>
        <v>#DIV/0!</v>
      </c>
      <c r="CL270" s="67"/>
      <c r="CM270" s="67"/>
      <c r="CN270" s="58">
        <f t="shared" si="177"/>
        <v>0</v>
      </c>
      <c r="CO270" s="58">
        <f t="shared" si="178"/>
        <v>0</v>
      </c>
      <c r="CP270" s="58">
        <f t="shared" si="179"/>
        <v>0</v>
      </c>
      <c r="CQ270" s="58">
        <f t="shared" si="180"/>
        <v>0</v>
      </c>
      <c r="CR270" s="58">
        <f t="shared" si="181"/>
        <v>0</v>
      </c>
      <c r="CS270" s="58">
        <f t="shared" si="182"/>
        <v>0</v>
      </c>
      <c r="CT270" s="58">
        <f t="shared" si="183"/>
        <v>0</v>
      </c>
      <c r="CU270" s="58">
        <f t="shared" si="184"/>
        <v>0</v>
      </c>
      <c r="CV270" s="58">
        <f t="shared" si="185"/>
        <v>0</v>
      </c>
      <c r="CW270" s="58">
        <f t="shared" si="186"/>
        <v>0</v>
      </c>
      <c r="CX270" s="58">
        <f t="shared" si="187"/>
        <v>0</v>
      </c>
      <c r="CY270" s="58">
        <f t="shared" si="188"/>
        <v>0</v>
      </c>
      <c r="CZ270" s="58">
        <f t="shared" si="189"/>
        <v>0</v>
      </c>
    </row>
    <row r="271" spans="1:104" ht="26" x14ac:dyDescent="0.35">
      <c r="A271" s="137" t="s">
        <v>330</v>
      </c>
      <c r="B271" s="282"/>
      <c r="C271" s="20" t="s">
        <v>938</v>
      </c>
      <c r="D271" s="22"/>
      <c r="E271" s="22"/>
      <c r="F271" s="22"/>
      <c r="G271" s="20">
        <f t="shared" si="152"/>
        <v>0</v>
      </c>
      <c r="H271" s="20"/>
      <c r="I271" s="20"/>
      <c r="J271" s="20"/>
      <c r="K271" s="20"/>
      <c r="L271" s="20"/>
      <c r="M271" s="20"/>
      <c r="N271" s="20"/>
      <c r="O271" s="20"/>
      <c r="P271" s="20"/>
      <c r="Q271" s="20"/>
      <c r="R271" s="20"/>
      <c r="S271" s="20"/>
      <c r="T271" s="67" t="s">
        <v>115</v>
      </c>
      <c r="U271" s="67"/>
      <c r="V271" s="68" t="e">
        <f t="shared" si="153"/>
        <v>#DIV/0!</v>
      </c>
      <c r="W271" s="68" t="e">
        <f t="shared" si="154"/>
        <v>#DIV/0!</v>
      </c>
      <c r="X271" s="67"/>
      <c r="Y271" s="67"/>
      <c r="Z271" s="67" t="s">
        <v>116</v>
      </c>
      <c r="AA271" s="67"/>
      <c r="AB271" s="68" t="e">
        <f t="shared" si="155"/>
        <v>#DIV/0!</v>
      </c>
      <c r="AC271" s="68" t="e">
        <f t="shared" si="156"/>
        <v>#DIV/0!</v>
      </c>
      <c r="AD271" s="67"/>
      <c r="AE271" s="67"/>
      <c r="AF271" s="67" t="s">
        <v>117</v>
      </c>
      <c r="AG271" s="67"/>
      <c r="AH271" s="68" t="e">
        <f t="shared" si="157"/>
        <v>#DIV/0!</v>
      </c>
      <c r="AI271" s="68" t="e">
        <f t="shared" si="158"/>
        <v>#DIV/0!</v>
      </c>
      <c r="AJ271" s="67"/>
      <c r="AK271" s="67"/>
      <c r="AL271" s="67" t="s">
        <v>118</v>
      </c>
      <c r="AM271" s="67"/>
      <c r="AN271" s="68" t="e">
        <f t="shared" si="159"/>
        <v>#DIV/0!</v>
      </c>
      <c r="AO271" s="68" t="e">
        <f t="shared" si="160"/>
        <v>#DIV/0!</v>
      </c>
      <c r="AP271" s="67"/>
      <c r="AQ271" s="67"/>
      <c r="AR271" s="67" t="s">
        <v>119</v>
      </c>
      <c r="AS271" s="67"/>
      <c r="AT271" s="68" t="e">
        <f t="shared" si="161"/>
        <v>#DIV/0!</v>
      </c>
      <c r="AU271" s="68" t="e">
        <f t="shared" si="162"/>
        <v>#DIV/0!</v>
      </c>
      <c r="AV271" s="67"/>
      <c r="AW271" s="67"/>
      <c r="AX271" s="67" t="s">
        <v>120</v>
      </c>
      <c r="AY271" s="67"/>
      <c r="AZ271" s="68" t="e">
        <f t="shared" si="163"/>
        <v>#DIV/0!</v>
      </c>
      <c r="BA271" s="68" t="e">
        <f t="shared" si="164"/>
        <v>#DIV/0!</v>
      </c>
      <c r="BB271" s="67"/>
      <c r="BC271" s="67"/>
      <c r="BD271" s="67" t="s">
        <v>121</v>
      </c>
      <c r="BE271" s="67"/>
      <c r="BF271" s="68" t="e">
        <f t="shared" si="165"/>
        <v>#DIV/0!</v>
      </c>
      <c r="BG271" s="68" t="e">
        <f t="shared" si="166"/>
        <v>#DIV/0!</v>
      </c>
      <c r="BH271" s="67"/>
      <c r="BI271" s="67"/>
      <c r="BJ271" s="67" t="s">
        <v>122</v>
      </c>
      <c r="BK271" s="67"/>
      <c r="BL271" s="68" t="e">
        <f t="shared" si="167"/>
        <v>#DIV/0!</v>
      </c>
      <c r="BM271" s="68" t="e">
        <f t="shared" si="168"/>
        <v>#DIV/0!</v>
      </c>
      <c r="BN271" s="67"/>
      <c r="BO271" s="67"/>
      <c r="BP271" s="67" t="s">
        <v>123</v>
      </c>
      <c r="BQ271" s="67"/>
      <c r="BR271" s="68" t="e">
        <f t="shared" si="169"/>
        <v>#DIV/0!</v>
      </c>
      <c r="BS271" s="68" t="e">
        <f t="shared" si="170"/>
        <v>#DIV/0!</v>
      </c>
      <c r="BT271" s="67"/>
      <c r="BU271" s="67"/>
      <c r="BV271" s="67" t="s">
        <v>124</v>
      </c>
      <c r="BW271" s="67"/>
      <c r="BX271" s="68" t="e">
        <f t="shared" si="171"/>
        <v>#DIV/0!</v>
      </c>
      <c r="BY271" s="68" t="e">
        <f t="shared" si="172"/>
        <v>#DIV/0!</v>
      </c>
      <c r="BZ271" s="67"/>
      <c r="CA271" s="67"/>
      <c r="CB271" s="67" t="s">
        <v>125</v>
      </c>
      <c r="CC271" s="67"/>
      <c r="CD271" s="68" t="e">
        <f t="shared" si="173"/>
        <v>#DIV/0!</v>
      </c>
      <c r="CE271" s="68" t="e">
        <f t="shared" si="174"/>
        <v>#DIV/0!</v>
      </c>
      <c r="CF271" s="67"/>
      <c r="CG271" s="67"/>
      <c r="CH271" s="67" t="s">
        <v>126</v>
      </c>
      <c r="CI271" s="67"/>
      <c r="CJ271" s="68" t="e">
        <f t="shared" si="175"/>
        <v>#DIV/0!</v>
      </c>
      <c r="CK271" s="68" t="e">
        <f t="shared" si="176"/>
        <v>#DIV/0!</v>
      </c>
      <c r="CL271" s="67"/>
      <c r="CM271" s="67"/>
      <c r="CN271" s="58">
        <f t="shared" si="177"/>
        <v>0</v>
      </c>
      <c r="CO271" s="58">
        <f t="shared" si="178"/>
        <v>0</v>
      </c>
      <c r="CP271" s="58">
        <f t="shared" si="179"/>
        <v>0</v>
      </c>
      <c r="CQ271" s="58">
        <f t="shared" si="180"/>
        <v>0</v>
      </c>
      <c r="CR271" s="58">
        <f t="shared" si="181"/>
        <v>0</v>
      </c>
      <c r="CS271" s="58">
        <f t="shared" si="182"/>
        <v>0</v>
      </c>
      <c r="CT271" s="58">
        <f t="shared" si="183"/>
        <v>0</v>
      </c>
      <c r="CU271" s="58">
        <f t="shared" si="184"/>
        <v>0</v>
      </c>
      <c r="CV271" s="58">
        <f t="shared" si="185"/>
        <v>0</v>
      </c>
      <c r="CW271" s="58">
        <f t="shared" si="186"/>
        <v>0</v>
      </c>
      <c r="CX271" s="58">
        <f t="shared" si="187"/>
        <v>0</v>
      </c>
      <c r="CY271" s="58">
        <f t="shared" si="188"/>
        <v>0</v>
      </c>
      <c r="CZ271" s="58">
        <f t="shared" si="189"/>
        <v>0</v>
      </c>
    </row>
    <row r="272" spans="1:104" ht="65" x14ac:dyDescent="0.35">
      <c r="A272" s="137" t="s">
        <v>476</v>
      </c>
      <c r="B272" s="280" t="s">
        <v>162</v>
      </c>
      <c r="C272" s="20" t="s">
        <v>939</v>
      </c>
      <c r="D272" s="22" t="s">
        <v>478</v>
      </c>
      <c r="E272" s="22" t="s">
        <v>485</v>
      </c>
      <c r="F272" s="22" t="s">
        <v>486</v>
      </c>
      <c r="G272" s="20">
        <f t="shared" si="152"/>
        <v>6</v>
      </c>
      <c r="H272" s="20"/>
      <c r="I272" s="20"/>
      <c r="J272" s="20"/>
      <c r="K272" s="20"/>
      <c r="L272" s="20"/>
      <c r="M272" s="20"/>
      <c r="N272" s="20">
        <v>1</v>
      </c>
      <c r="O272" s="20">
        <v>1</v>
      </c>
      <c r="P272" s="20">
        <v>1</v>
      </c>
      <c r="Q272" s="20">
        <v>1</v>
      </c>
      <c r="R272" s="20">
        <v>1</v>
      </c>
      <c r="S272" s="20">
        <v>1</v>
      </c>
      <c r="T272" s="67" t="s">
        <v>115</v>
      </c>
      <c r="U272" s="67"/>
      <c r="V272" s="68" t="e">
        <f t="shared" si="153"/>
        <v>#DIV/0!</v>
      </c>
      <c r="W272" s="68">
        <f t="shared" si="154"/>
        <v>0</v>
      </c>
      <c r="X272" s="67"/>
      <c r="Y272" s="67"/>
      <c r="Z272" s="67" t="s">
        <v>116</v>
      </c>
      <c r="AA272" s="67"/>
      <c r="AB272" s="68" t="e">
        <f t="shared" si="155"/>
        <v>#DIV/0!</v>
      </c>
      <c r="AC272" s="68">
        <f t="shared" si="156"/>
        <v>0</v>
      </c>
      <c r="AD272" s="67"/>
      <c r="AE272" s="67"/>
      <c r="AF272" s="67" t="s">
        <v>117</v>
      </c>
      <c r="AG272" s="67"/>
      <c r="AH272" s="68" t="e">
        <f t="shared" si="157"/>
        <v>#DIV/0!</v>
      </c>
      <c r="AI272" s="68">
        <f t="shared" si="158"/>
        <v>0</v>
      </c>
      <c r="AJ272" s="67"/>
      <c r="AK272" s="67"/>
      <c r="AL272" s="67" t="s">
        <v>118</v>
      </c>
      <c r="AM272" s="67"/>
      <c r="AN272" s="68" t="e">
        <f t="shared" si="159"/>
        <v>#DIV/0!</v>
      </c>
      <c r="AO272" s="68">
        <f t="shared" si="160"/>
        <v>0</v>
      </c>
      <c r="AP272" s="67"/>
      <c r="AQ272" s="67"/>
      <c r="AR272" s="67" t="s">
        <v>119</v>
      </c>
      <c r="AS272" s="67"/>
      <c r="AT272" s="68" t="e">
        <f t="shared" si="161"/>
        <v>#DIV/0!</v>
      </c>
      <c r="AU272" s="68">
        <f t="shared" si="162"/>
        <v>0</v>
      </c>
      <c r="AV272" s="67"/>
      <c r="AW272" s="67"/>
      <c r="AX272" s="67" t="s">
        <v>120</v>
      </c>
      <c r="AY272" s="67"/>
      <c r="AZ272" s="68" t="e">
        <f t="shared" si="163"/>
        <v>#DIV/0!</v>
      </c>
      <c r="BA272" s="68">
        <f t="shared" si="164"/>
        <v>0</v>
      </c>
      <c r="BB272" s="67"/>
      <c r="BC272" s="67"/>
      <c r="BD272" s="67" t="s">
        <v>121</v>
      </c>
      <c r="BE272" s="67"/>
      <c r="BF272" s="68">
        <f t="shared" si="165"/>
        <v>0</v>
      </c>
      <c r="BG272" s="68">
        <f t="shared" si="166"/>
        <v>0</v>
      </c>
      <c r="BH272" s="67"/>
      <c r="BI272" s="67"/>
      <c r="BJ272" s="67" t="s">
        <v>122</v>
      </c>
      <c r="BK272" s="67"/>
      <c r="BL272" s="68">
        <f t="shared" si="167"/>
        <v>0</v>
      </c>
      <c r="BM272" s="68">
        <f t="shared" si="168"/>
        <v>0</v>
      </c>
      <c r="BN272" s="67"/>
      <c r="BO272" s="67"/>
      <c r="BP272" s="67" t="s">
        <v>123</v>
      </c>
      <c r="BQ272" s="67"/>
      <c r="BR272" s="68">
        <f t="shared" si="169"/>
        <v>0</v>
      </c>
      <c r="BS272" s="68">
        <f t="shared" si="170"/>
        <v>0</v>
      </c>
      <c r="BT272" s="67"/>
      <c r="BU272" s="67"/>
      <c r="BV272" s="67" t="s">
        <v>124</v>
      </c>
      <c r="BW272" s="67"/>
      <c r="BX272" s="68">
        <f t="shared" si="171"/>
        <v>0</v>
      </c>
      <c r="BY272" s="68">
        <f t="shared" si="172"/>
        <v>0</v>
      </c>
      <c r="BZ272" s="67"/>
      <c r="CA272" s="67"/>
      <c r="CB272" s="67" t="s">
        <v>125</v>
      </c>
      <c r="CC272" s="67"/>
      <c r="CD272" s="68">
        <f t="shared" si="173"/>
        <v>0</v>
      </c>
      <c r="CE272" s="68">
        <f t="shared" si="174"/>
        <v>0</v>
      </c>
      <c r="CF272" s="67"/>
      <c r="CG272" s="67"/>
      <c r="CH272" s="67" t="s">
        <v>126</v>
      </c>
      <c r="CI272" s="67"/>
      <c r="CJ272" s="68">
        <f t="shared" si="175"/>
        <v>0</v>
      </c>
      <c r="CK272" s="68">
        <f t="shared" si="176"/>
        <v>0</v>
      </c>
      <c r="CL272" s="67"/>
      <c r="CM272" s="67"/>
      <c r="CN272" s="58">
        <f t="shared" si="177"/>
        <v>0</v>
      </c>
      <c r="CO272" s="58">
        <f t="shared" si="178"/>
        <v>0</v>
      </c>
      <c r="CP272" s="58">
        <f t="shared" si="179"/>
        <v>0</v>
      </c>
      <c r="CQ272" s="58">
        <f t="shared" si="180"/>
        <v>0</v>
      </c>
      <c r="CR272" s="58">
        <f t="shared" si="181"/>
        <v>0</v>
      </c>
      <c r="CS272" s="58">
        <f t="shared" si="182"/>
        <v>0</v>
      </c>
      <c r="CT272" s="58">
        <f t="shared" si="183"/>
        <v>0</v>
      </c>
      <c r="CU272" s="58">
        <f t="shared" si="184"/>
        <v>0</v>
      </c>
      <c r="CV272" s="58">
        <f t="shared" si="185"/>
        <v>0</v>
      </c>
      <c r="CW272" s="58">
        <f t="shared" si="186"/>
        <v>0</v>
      </c>
      <c r="CX272" s="58">
        <f t="shared" si="187"/>
        <v>0</v>
      </c>
      <c r="CY272" s="58">
        <f t="shared" si="188"/>
        <v>0</v>
      </c>
      <c r="CZ272" s="58">
        <f t="shared" si="189"/>
        <v>0</v>
      </c>
    </row>
    <row r="273" spans="1:104" ht="26" x14ac:dyDescent="0.35">
      <c r="A273" s="137" t="s">
        <v>476</v>
      </c>
      <c r="B273" s="281"/>
      <c r="C273" s="20" t="s">
        <v>940</v>
      </c>
      <c r="D273" s="22"/>
      <c r="E273" s="22"/>
      <c r="F273" s="22"/>
      <c r="G273" s="20">
        <f t="shared" si="152"/>
        <v>0</v>
      </c>
      <c r="H273" s="20"/>
      <c r="I273" s="20"/>
      <c r="J273" s="20"/>
      <c r="K273" s="20"/>
      <c r="L273" s="20"/>
      <c r="M273" s="20"/>
      <c r="N273" s="20"/>
      <c r="O273" s="20"/>
      <c r="P273" s="20"/>
      <c r="Q273" s="20"/>
      <c r="R273" s="20"/>
      <c r="S273" s="20"/>
      <c r="T273" s="67" t="s">
        <v>115</v>
      </c>
      <c r="U273" s="67"/>
      <c r="V273" s="68" t="e">
        <f t="shared" si="153"/>
        <v>#DIV/0!</v>
      </c>
      <c r="W273" s="68" t="e">
        <f t="shared" si="154"/>
        <v>#DIV/0!</v>
      </c>
      <c r="X273" s="67"/>
      <c r="Y273" s="67"/>
      <c r="Z273" s="67" t="s">
        <v>116</v>
      </c>
      <c r="AA273" s="67"/>
      <c r="AB273" s="68" t="e">
        <f t="shared" si="155"/>
        <v>#DIV/0!</v>
      </c>
      <c r="AC273" s="68" t="e">
        <f t="shared" si="156"/>
        <v>#DIV/0!</v>
      </c>
      <c r="AD273" s="67"/>
      <c r="AE273" s="67"/>
      <c r="AF273" s="67" t="s">
        <v>117</v>
      </c>
      <c r="AG273" s="67"/>
      <c r="AH273" s="68" t="e">
        <f t="shared" si="157"/>
        <v>#DIV/0!</v>
      </c>
      <c r="AI273" s="68" t="e">
        <f t="shared" si="158"/>
        <v>#DIV/0!</v>
      </c>
      <c r="AJ273" s="67"/>
      <c r="AK273" s="67"/>
      <c r="AL273" s="67" t="s">
        <v>118</v>
      </c>
      <c r="AM273" s="67"/>
      <c r="AN273" s="68" t="e">
        <f t="shared" si="159"/>
        <v>#DIV/0!</v>
      </c>
      <c r="AO273" s="68" t="e">
        <f t="shared" si="160"/>
        <v>#DIV/0!</v>
      </c>
      <c r="AP273" s="67"/>
      <c r="AQ273" s="67"/>
      <c r="AR273" s="67" t="s">
        <v>119</v>
      </c>
      <c r="AS273" s="67"/>
      <c r="AT273" s="68" t="e">
        <f t="shared" si="161"/>
        <v>#DIV/0!</v>
      </c>
      <c r="AU273" s="68" t="e">
        <f t="shared" si="162"/>
        <v>#DIV/0!</v>
      </c>
      <c r="AV273" s="67"/>
      <c r="AW273" s="67"/>
      <c r="AX273" s="67" t="s">
        <v>120</v>
      </c>
      <c r="AY273" s="67"/>
      <c r="AZ273" s="68" t="e">
        <f t="shared" si="163"/>
        <v>#DIV/0!</v>
      </c>
      <c r="BA273" s="68" t="e">
        <f t="shared" si="164"/>
        <v>#DIV/0!</v>
      </c>
      <c r="BB273" s="67"/>
      <c r="BC273" s="67"/>
      <c r="BD273" s="67" t="s">
        <v>121</v>
      </c>
      <c r="BE273" s="67"/>
      <c r="BF273" s="68" t="e">
        <f t="shared" si="165"/>
        <v>#DIV/0!</v>
      </c>
      <c r="BG273" s="68" t="e">
        <f t="shared" si="166"/>
        <v>#DIV/0!</v>
      </c>
      <c r="BH273" s="67"/>
      <c r="BI273" s="67"/>
      <c r="BJ273" s="67" t="s">
        <v>122</v>
      </c>
      <c r="BK273" s="67"/>
      <c r="BL273" s="68" t="e">
        <f t="shared" si="167"/>
        <v>#DIV/0!</v>
      </c>
      <c r="BM273" s="68" t="e">
        <f t="shared" si="168"/>
        <v>#DIV/0!</v>
      </c>
      <c r="BN273" s="67"/>
      <c r="BO273" s="67"/>
      <c r="BP273" s="67" t="s">
        <v>123</v>
      </c>
      <c r="BQ273" s="67"/>
      <c r="BR273" s="68" t="e">
        <f t="shared" si="169"/>
        <v>#DIV/0!</v>
      </c>
      <c r="BS273" s="68" t="e">
        <f t="shared" si="170"/>
        <v>#DIV/0!</v>
      </c>
      <c r="BT273" s="67"/>
      <c r="BU273" s="67"/>
      <c r="BV273" s="67" t="s">
        <v>124</v>
      </c>
      <c r="BW273" s="67"/>
      <c r="BX273" s="68" t="e">
        <f t="shared" si="171"/>
        <v>#DIV/0!</v>
      </c>
      <c r="BY273" s="68" t="e">
        <f t="shared" si="172"/>
        <v>#DIV/0!</v>
      </c>
      <c r="BZ273" s="67"/>
      <c r="CA273" s="67"/>
      <c r="CB273" s="67" t="s">
        <v>125</v>
      </c>
      <c r="CC273" s="67"/>
      <c r="CD273" s="68" t="e">
        <f t="shared" si="173"/>
        <v>#DIV/0!</v>
      </c>
      <c r="CE273" s="68" t="e">
        <f t="shared" si="174"/>
        <v>#DIV/0!</v>
      </c>
      <c r="CF273" s="67"/>
      <c r="CG273" s="67"/>
      <c r="CH273" s="67" t="s">
        <v>126</v>
      </c>
      <c r="CI273" s="67"/>
      <c r="CJ273" s="68" t="e">
        <f t="shared" si="175"/>
        <v>#DIV/0!</v>
      </c>
      <c r="CK273" s="68" t="e">
        <f t="shared" si="176"/>
        <v>#DIV/0!</v>
      </c>
      <c r="CL273" s="67"/>
      <c r="CM273" s="67"/>
      <c r="CN273" s="58">
        <f t="shared" si="177"/>
        <v>0</v>
      </c>
      <c r="CO273" s="58">
        <f t="shared" si="178"/>
        <v>0</v>
      </c>
      <c r="CP273" s="58">
        <f t="shared" si="179"/>
        <v>0</v>
      </c>
      <c r="CQ273" s="58">
        <f t="shared" si="180"/>
        <v>0</v>
      </c>
      <c r="CR273" s="58">
        <f t="shared" si="181"/>
        <v>0</v>
      </c>
      <c r="CS273" s="58">
        <f t="shared" si="182"/>
        <v>0</v>
      </c>
      <c r="CT273" s="58">
        <f t="shared" si="183"/>
        <v>0</v>
      </c>
      <c r="CU273" s="58">
        <f t="shared" si="184"/>
        <v>0</v>
      </c>
      <c r="CV273" s="58">
        <f t="shared" si="185"/>
        <v>0</v>
      </c>
      <c r="CW273" s="58">
        <f t="shared" si="186"/>
        <v>0</v>
      </c>
      <c r="CX273" s="58">
        <f t="shared" si="187"/>
        <v>0</v>
      </c>
      <c r="CY273" s="58">
        <f t="shared" si="188"/>
        <v>0</v>
      </c>
      <c r="CZ273" s="58">
        <f t="shared" si="189"/>
        <v>0</v>
      </c>
    </row>
    <row r="274" spans="1:104" ht="26" x14ac:dyDescent="0.35">
      <c r="A274" s="137" t="s">
        <v>476</v>
      </c>
      <c r="B274" s="281"/>
      <c r="C274" s="20" t="s">
        <v>941</v>
      </c>
      <c r="D274" s="22"/>
      <c r="E274" s="22"/>
      <c r="F274" s="22"/>
      <c r="G274" s="20">
        <f t="shared" si="152"/>
        <v>0</v>
      </c>
      <c r="H274" s="20"/>
      <c r="I274" s="20"/>
      <c r="J274" s="20"/>
      <c r="K274" s="20"/>
      <c r="L274" s="20"/>
      <c r="M274" s="20"/>
      <c r="N274" s="20"/>
      <c r="O274" s="20"/>
      <c r="P274" s="20"/>
      <c r="Q274" s="20"/>
      <c r="R274" s="20"/>
      <c r="S274" s="20"/>
      <c r="T274" s="67" t="s">
        <v>115</v>
      </c>
      <c r="U274" s="67"/>
      <c r="V274" s="68" t="e">
        <f t="shared" si="153"/>
        <v>#DIV/0!</v>
      </c>
      <c r="W274" s="68" t="e">
        <f t="shared" si="154"/>
        <v>#DIV/0!</v>
      </c>
      <c r="X274" s="67"/>
      <c r="Y274" s="67"/>
      <c r="Z274" s="67" t="s">
        <v>116</v>
      </c>
      <c r="AA274" s="67"/>
      <c r="AB274" s="68" t="e">
        <f t="shared" si="155"/>
        <v>#DIV/0!</v>
      </c>
      <c r="AC274" s="68" t="e">
        <f t="shared" si="156"/>
        <v>#DIV/0!</v>
      </c>
      <c r="AD274" s="67"/>
      <c r="AE274" s="67"/>
      <c r="AF274" s="67" t="s">
        <v>117</v>
      </c>
      <c r="AG274" s="67"/>
      <c r="AH274" s="68" t="e">
        <f t="shared" si="157"/>
        <v>#DIV/0!</v>
      </c>
      <c r="AI274" s="68" t="e">
        <f t="shared" si="158"/>
        <v>#DIV/0!</v>
      </c>
      <c r="AJ274" s="67"/>
      <c r="AK274" s="67"/>
      <c r="AL274" s="67" t="s">
        <v>118</v>
      </c>
      <c r="AM274" s="67"/>
      <c r="AN274" s="68" t="e">
        <f t="shared" si="159"/>
        <v>#DIV/0!</v>
      </c>
      <c r="AO274" s="68" t="e">
        <f t="shared" si="160"/>
        <v>#DIV/0!</v>
      </c>
      <c r="AP274" s="67"/>
      <c r="AQ274" s="67"/>
      <c r="AR274" s="67" t="s">
        <v>119</v>
      </c>
      <c r="AS274" s="67"/>
      <c r="AT274" s="68" t="e">
        <f t="shared" si="161"/>
        <v>#DIV/0!</v>
      </c>
      <c r="AU274" s="68" t="e">
        <f t="shared" si="162"/>
        <v>#DIV/0!</v>
      </c>
      <c r="AV274" s="67"/>
      <c r="AW274" s="67"/>
      <c r="AX274" s="67" t="s">
        <v>120</v>
      </c>
      <c r="AY274" s="67"/>
      <c r="AZ274" s="68" t="e">
        <f t="shared" si="163"/>
        <v>#DIV/0!</v>
      </c>
      <c r="BA274" s="68" t="e">
        <f t="shared" si="164"/>
        <v>#DIV/0!</v>
      </c>
      <c r="BB274" s="67"/>
      <c r="BC274" s="67"/>
      <c r="BD274" s="67" t="s">
        <v>121</v>
      </c>
      <c r="BE274" s="67"/>
      <c r="BF274" s="68" t="e">
        <f t="shared" si="165"/>
        <v>#DIV/0!</v>
      </c>
      <c r="BG274" s="68" t="e">
        <f t="shared" si="166"/>
        <v>#DIV/0!</v>
      </c>
      <c r="BH274" s="67"/>
      <c r="BI274" s="67"/>
      <c r="BJ274" s="67" t="s">
        <v>122</v>
      </c>
      <c r="BK274" s="67"/>
      <c r="BL274" s="68" t="e">
        <f t="shared" si="167"/>
        <v>#DIV/0!</v>
      </c>
      <c r="BM274" s="68" t="e">
        <f t="shared" si="168"/>
        <v>#DIV/0!</v>
      </c>
      <c r="BN274" s="67"/>
      <c r="BO274" s="67"/>
      <c r="BP274" s="67" t="s">
        <v>123</v>
      </c>
      <c r="BQ274" s="67"/>
      <c r="BR274" s="68" t="e">
        <f t="shared" si="169"/>
        <v>#DIV/0!</v>
      </c>
      <c r="BS274" s="68" t="e">
        <f t="shared" si="170"/>
        <v>#DIV/0!</v>
      </c>
      <c r="BT274" s="67"/>
      <c r="BU274" s="67"/>
      <c r="BV274" s="67" t="s">
        <v>124</v>
      </c>
      <c r="BW274" s="67"/>
      <c r="BX274" s="68" t="e">
        <f t="shared" si="171"/>
        <v>#DIV/0!</v>
      </c>
      <c r="BY274" s="68" t="e">
        <f t="shared" si="172"/>
        <v>#DIV/0!</v>
      </c>
      <c r="BZ274" s="67"/>
      <c r="CA274" s="67"/>
      <c r="CB274" s="67" t="s">
        <v>125</v>
      </c>
      <c r="CC274" s="67"/>
      <c r="CD274" s="68" t="e">
        <f t="shared" si="173"/>
        <v>#DIV/0!</v>
      </c>
      <c r="CE274" s="68" t="e">
        <f t="shared" si="174"/>
        <v>#DIV/0!</v>
      </c>
      <c r="CF274" s="67"/>
      <c r="CG274" s="67"/>
      <c r="CH274" s="67" t="s">
        <v>126</v>
      </c>
      <c r="CI274" s="67"/>
      <c r="CJ274" s="68" t="e">
        <f t="shared" si="175"/>
        <v>#DIV/0!</v>
      </c>
      <c r="CK274" s="68" t="e">
        <f t="shared" si="176"/>
        <v>#DIV/0!</v>
      </c>
      <c r="CL274" s="67"/>
      <c r="CM274" s="67"/>
      <c r="CN274" s="58">
        <f t="shared" si="177"/>
        <v>0</v>
      </c>
      <c r="CO274" s="58">
        <f t="shared" si="178"/>
        <v>0</v>
      </c>
      <c r="CP274" s="58">
        <f t="shared" si="179"/>
        <v>0</v>
      </c>
      <c r="CQ274" s="58">
        <f t="shared" si="180"/>
        <v>0</v>
      </c>
      <c r="CR274" s="58">
        <f t="shared" si="181"/>
        <v>0</v>
      </c>
      <c r="CS274" s="58">
        <f t="shared" si="182"/>
        <v>0</v>
      </c>
      <c r="CT274" s="58">
        <f t="shared" si="183"/>
        <v>0</v>
      </c>
      <c r="CU274" s="58">
        <f t="shared" si="184"/>
        <v>0</v>
      </c>
      <c r="CV274" s="58">
        <f t="shared" si="185"/>
        <v>0</v>
      </c>
      <c r="CW274" s="58">
        <f t="shared" si="186"/>
        <v>0</v>
      </c>
      <c r="CX274" s="58">
        <f t="shared" si="187"/>
        <v>0</v>
      </c>
      <c r="CY274" s="58">
        <f t="shared" si="188"/>
        <v>0</v>
      </c>
      <c r="CZ274" s="58">
        <f t="shared" si="189"/>
        <v>0</v>
      </c>
    </row>
    <row r="275" spans="1:104" ht="26" x14ac:dyDescent="0.35">
      <c r="A275" s="137" t="s">
        <v>476</v>
      </c>
      <c r="B275" s="282"/>
      <c r="C275" s="20" t="s">
        <v>942</v>
      </c>
      <c r="D275" s="22"/>
      <c r="E275" s="22"/>
      <c r="F275" s="22"/>
      <c r="G275" s="20">
        <f t="shared" si="152"/>
        <v>0</v>
      </c>
      <c r="H275" s="20"/>
      <c r="I275" s="20"/>
      <c r="J275" s="20"/>
      <c r="K275" s="20"/>
      <c r="L275" s="20"/>
      <c r="M275" s="20"/>
      <c r="N275" s="20"/>
      <c r="O275" s="20"/>
      <c r="P275" s="20"/>
      <c r="Q275" s="20"/>
      <c r="R275" s="20"/>
      <c r="S275" s="20"/>
      <c r="T275" s="67" t="s">
        <v>115</v>
      </c>
      <c r="U275" s="67"/>
      <c r="V275" s="68" t="e">
        <f t="shared" si="153"/>
        <v>#DIV/0!</v>
      </c>
      <c r="W275" s="68" t="e">
        <f t="shared" si="154"/>
        <v>#DIV/0!</v>
      </c>
      <c r="X275" s="67"/>
      <c r="Y275" s="67"/>
      <c r="Z275" s="67" t="s">
        <v>116</v>
      </c>
      <c r="AA275" s="67"/>
      <c r="AB275" s="68" t="e">
        <f t="shared" si="155"/>
        <v>#DIV/0!</v>
      </c>
      <c r="AC275" s="68" t="e">
        <f t="shared" si="156"/>
        <v>#DIV/0!</v>
      </c>
      <c r="AD275" s="67"/>
      <c r="AE275" s="67"/>
      <c r="AF275" s="67" t="s">
        <v>117</v>
      </c>
      <c r="AG275" s="67"/>
      <c r="AH275" s="68" t="e">
        <f t="shared" si="157"/>
        <v>#DIV/0!</v>
      </c>
      <c r="AI275" s="68" t="e">
        <f t="shared" si="158"/>
        <v>#DIV/0!</v>
      </c>
      <c r="AJ275" s="67"/>
      <c r="AK275" s="67"/>
      <c r="AL275" s="67" t="s">
        <v>118</v>
      </c>
      <c r="AM275" s="67"/>
      <c r="AN275" s="68" t="e">
        <f t="shared" si="159"/>
        <v>#DIV/0!</v>
      </c>
      <c r="AO275" s="68" t="e">
        <f t="shared" si="160"/>
        <v>#DIV/0!</v>
      </c>
      <c r="AP275" s="67"/>
      <c r="AQ275" s="67"/>
      <c r="AR275" s="67" t="s">
        <v>119</v>
      </c>
      <c r="AS275" s="67"/>
      <c r="AT275" s="68" t="e">
        <f t="shared" si="161"/>
        <v>#DIV/0!</v>
      </c>
      <c r="AU275" s="68" t="e">
        <f t="shared" si="162"/>
        <v>#DIV/0!</v>
      </c>
      <c r="AV275" s="67"/>
      <c r="AW275" s="67"/>
      <c r="AX275" s="67" t="s">
        <v>120</v>
      </c>
      <c r="AY275" s="67"/>
      <c r="AZ275" s="68" t="e">
        <f t="shared" si="163"/>
        <v>#DIV/0!</v>
      </c>
      <c r="BA275" s="68" t="e">
        <f t="shared" si="164"/>
        <v>#DIV/0!</v>
      </c>
      <c r="BB275" s="67"/>
      <c r="BC275" s="67"/>
      <c r="BD275" s="67" t="s">
        <v>121</v>
      </c>
      <c r="BE275" s="67"/>
      <c r="BF275" s="68" t="e">
        <f t="shared" si="165"/>
        <v>#DIV/0!</v>
      </c>
      <c r="BG275" s="68" t="e">
        <f t="shared" si="166"/>
        <v>#DIV/0!</v>
      </c>
      <c r="BH275" s="67"/>
      <c r="BI275" s="67"/>
      <c r="BJ275" s="67" t="s">
        <v>122</v>
      </c>
      <c r="BK275" s="67"/>
      <c r="BL275" s="68" t="e">
        <f t="shared" si="167"/>
        <v>#DIV/0!</v>
      </c>
      <c r="BM275" s="68" t="e">
        <f t="shared" si="168"/>
        <v>#DIV/0!</v>
      </c>
      <c r="BN275" s="67"/>
      <c r="BO275" s="67"/>
      <c r="BP275" s="67" t="s">
        <v>123</v>
      </c>
      <c r="BQ275" s="67"/>
      <c r="BR275" s="68" t="e">
        <f t="shared" si="169"/>
        <v>#DIV/0!</v>
      </c>
      <c r="BS275" s="68" t="e">
        <f t="shared" si="170"/>
        <v>#DIV/0!</v>
      </c>
      <c r="BT275" s="67"/>
      <c r="BU275" s="67"/>
      <c r="BV275" s="67" t="s">
        <v>124</v>
      </c>
      <c r="BW275" s="67"/>
      <c r="BX275" s="68" t="e">
        <f t="shared" si="171"/>
        <v>#DIV/0!</v>
      </c>
      <c r="BY275" s="68" t="e">
        <f t="shared" si="172"/>
        <v>#DIV/0!</v>
      </c>
      <c r="BZ275" s="67"/>
      <c r="CA275" s="67"/>
      <c r="CB275" s="67" t="s">
        <v>125</v>
      </c>
      <c r="CC275" s="67"/>
      <c r="CD275" s="68" t="e">
        <f t="shared" si="173"/>
        <v>#DIV/0!</v>
      </c>
      <c r="CE275" s="68" t="e">
        <f t="shared" si="174"/>
        <v>#DIV/0!</v>
      </c>
      <c r="CF275" s="67"/>
      <c r="CG275" s="67"/>
      <c r="CH275" s="67" t="s">
        <v>126</v>
      </c>
      <c r="CI275" s="67"/>
      <c r="CJ275" s="68" t="e">
        <f t="shared" si="175"/>
        <v>#DIV/0!</v>
      </c>
      <c r="CK275" s="68" t="e">
        <f t="shared" si="176"/>
        <v>#DIV/0!</v>
      </c>
      <c r="CL275" s="67"/>
      <c r="CM275" s="67"/>
      <c r="CN275" s="58">
        <f t="shared" si="177"/>
        <v>0</v>
      </c>
      <c r="CO275" s="58">
        <f t="shared" si="178"/>
        <v>0</v>
      </c>
      <c r="CP275" s="58">
        <f t="shared" si="179"/>
        <v>0</v>
      </c>
      <c r="CQ275" s="58">
        <f t="shared" si="180"/>
        <v>0</v>
      </c>
      <c r="CR275" s="58">
        <f t="shared" si="181"/>
        <v>0</v>
      </c>
      <c r="CS275" s="58">
        <f t="shared" si="182"/>
        <v>0</v>
      </c>
      <c r="CT275" s="58">
        <f t="shared" si="183"/>
        <v>0</v>
      </c>
      <c r="CU275" s="58">
        <f t="shared" si="184"/>
        <v>0</v>
      </c>
      <c r="CV275" s="58">
        <f t="shared" si="185"/>
        <v>0</v>
      </c>
      <c r="CW275" s="58">
        <f t="shared" si="186"/>
        <v>0</v>
      </c>
      <c r="CX275" s="58">
        <f t="shared" si="187"/>
        <v>0</v>
      </c>
      <c r="CY275" s="58">
        <f t="shared" si="188"/>
        <v>0</v>
      </c>
      <c r="CZ275" s="58">
        <f t="shared" si="189"/>
        <v>0</v>
      </c>
    </row>
    <row r="276" spans="1:104" ht="78" x14ac:dyDescent="0.35">
      <c r="A276" s="137" t="s">
        <v>476</v>
      </c>
      <c r="B276" s="280" t="s">
        <v>162</v>
      </c>
      <c r="C276" s="20" t="s">
        <v>943</v>
      </c>
      <c r="D276" s="22" t="s">
        <v>478</v>
      </c>
      <c r="E276" s="22" t="s">
        <v>488</v>
      </c>
      <c r="F276" s="22" t="s">
        <v>489</v>
      </c>
      <c r="G276" s="20">
        <f t="shared" si="152"/>
        <v>1</v>
      </c>
      <c r="H276" s="20"/>
      <c r="I276" s="20"/>
      <c r="J276" s="20"/>
      <c r="K276" s="20"/>
      <c r="L276" s="20"/>
      <c r="M276" s="20"/>
      <c r="N276" s="20"/>
      <c r="O276" s="20"/>
      <c r="P276" s="20"/>
      <c r="Q276" s="20">
        <v>1</v>
      </c>
      <c r="R276" s="20"/>
      <c r="S276" s="20"/>
      <c r="T276" s="67" t="s">
        <v>115</v>
      </c>
      <c r="U276" s="67"/>
      <c r="V276" s="68" t="e">
        <f t="shared" si="153"/>
        <v>#DIV/0!</v>
      </c>
      <c r="W276" s="68">
        <f t="shared" si="154"/>
        <v>0</v>
      </c>
      <c r="X276" s="67"/>
      <c r="Y276" s="67"/>
      <c r="Z276" s="67" t="s">
        <v>116</v>
      </c>
      <c r="AA276" s="67"/>
      <c r="AB276" s="68" t="e">
        <f t="shared" si="155"/>
        <v>#DIV/0!</v>
      </c>
      <c r="AC276" s="68">
        <f t="shared" si="156"/>
        <v>0</v>
      </c>
      <c r="AD276" s="67"/>
      <c r="AE276" s="67"/>
      <c r="AF276" s="67" t="s">
        <v>117</v>
      </c>
      <c r="AG276" s="67"/>
      <c r="AH276" s="68" t="e">
        <f t="shared" si="157"/>
        <v>#DIV/0!</v>
      </c>
      <c r="AI276" s="68">
        <f t="shared" si="158"/>
        <v>0</v>
      </c>
      <c r="AJ276" s="67"/>
      <c r="AK276" s="67"/>
      <c r="AL276" s="67" t="s">
        <v>118</v>
      </c>
      <c r="AM276" s="67"/>
      <c r="AN276" s="68" t="e">
        <f t="shared" si="159"/>
        <v>#DIV/0!</v>
      </c>
      <c r="AO276" s="68">
        <f t="shared" si="160"/>
        <v>0</v>
      </c>
      <c r="AP276" s="67"/>
      <c r="AQ276" s="67"/>
      <c r="AR276" s="67" t="s">
        <v>119</v>
      </c>
      <c r="AS276" s="67"/>
      <c r="AT276" s="68" t="e">
        <f t="shared" si="161"/>
        <v>#DIV/0!</v>
      </c>
      <c r="AU276" s="68">
        <f t="shared" si="162"/>
        <v>0</v>
      </c>
      <c r="AV276" s="67"/>
      <c r="AW276" s="67"/>
      <c r="AX276" s="67" t="s">
        <v>120</v>
      </c>
      <c r="AY276" s="67"/>
      <c r="AZ276" s="68" t="e">
        <f t="shared" si="163"/>
        <v>#DIV/0!</v>
      </c>
      <c r="BA276" s="68">
        <f t="shared" si="164"/>
        <v>0</v>
      </c>
      <c r="BB276" s="67"/>
      <c r="BC276" s="67"/>
      <c r="BD276" s="67" t="s">
        <v>121</v>
      </c>
      <c r="BE276" s="67"/>
      <c r="BF276" s="68" t="e">
        <f t="shared" si="165"/>
        <v>#DIV/0!</v>
      </c>
      <c r="BG276" s="68">
        <f t="shared" si="166"/>
        <v>0</v>
      </c>
      <c r="BH276" s="67"/>
      <c r="BI276" s="67"/>
      <c r="BJ276" s="67" t="s">
        <v>122</v>
      </c>
      <c r="BK276" s="67"/>
      <c r="BL276" s="68" t="e">
        <f t="shared" si="167"/>
        <v>#DIV/0!</v>
      </c>
      <c r="BM276" s="68">
        <f t="shared" si="168"/>
        <v>0</v>
      </c>
      <c r="BN276" s="67"/>
      <c r="BO276" s="67"/>
      <c r="BP276" s="67" t="s">
        <v>123</v>
      </c>
      <c r="BQ276" s="67"/>
      <c r="BR276" s="68" t="e">
        <f t="shared" si="169"/>
        <v>#DIV/0!</v>
      </c>
      <c r="BS276" s="68">
        <f t="shared" si="170"/>
        <v>0</v>
      </c>
      <c r="BT276" s="67"/>
      <c r="BU276" s="67"/>
      <c r="BV276" s="67" t="s">
        <v>124</v>
      </c>
      <c r="BW276" s="67"/>
      <c r="BX276" s="68">
        <f t="shared" si="171"/>
        <v>0</v>
      </c>
      <c r="BY276" s="68">
        <f t="shared" si="172"/>
        <v>0</v>
      </c>
      <c r="BZ276" s="67"/>
      <c r="CA276" s="67"/>
      <c r="CB276" s="67" t="s">
        <v>125</v>
      </c>
      <c r="CC276" s="67"/>
      <c r="CD276" s="68" t="e">
        <f t="shared" si="173"/>
        <v>#DIV/0!</v>
      </c>
      <c r="CE276" s="68">
        <f t="shared" si="174"/>
        <v>0</v>
      </c>
      <c r="CF276" s="67"/>
      <c r="CG276" s="67"/>
      <c r="CH276" s="67" t="s">
        <v>126</v>
      </c>
      <c r="CI276" s="67"/>
      <c r="CJ276" s="68" t="e">
        <f t="shared" si="175"/>
        <v>#DIV/0!</v>
      </c>
      <c r="CK276" s="68">
        <f t="shared" si="176"/>
        <v>0</v>
      </c>
      <c r="CL276" s="67"/>
      <c r="CM276" s="67"/>
      <c r="CN276" s="58">
        <f t="shared" si="177"/>
        <v>0</v>
      </c>
      <c r="CO276" s="58">
        <f t="shared" si="178"/>
        <v>0</v>
      </c>
      <c r="CP276" s="58">
        <f t="shared" si="179"/>
        <v>0</v>
      </c>
      <c r="CQ276" s="58">
        <f t="shared" si="180"/>
        <v>0</v>
      </c>
      <c r="CR276" s="58">
        <f t="shared" si="181"/>
        <v>0</v>
      </c>
      <c r="CS276" s="58">
        <f t="shared" si="182"/>
        <v>0</v>
      </c>
      <c r="CT276" s="58">
        <f t="shared" si="183"/>
        <v>0</v>
      </c>
      <c r="CU276" s="58">
        <f t="shared" si="184"/>
        <v>0</v>
      </c>
      <c r="CV276" s="58">
        <f t="shared" si="185"/>
        <v>0</v>
      </c>
      <c r="CW276" s="58">
        <f t="shared" si="186"/>
        <v>0</v>
      </c>
      <c r="CX276" s="58">
        <f t="shared" si="187"/>
        <v>0</v>
      </c>
      <c r="CY276" s="58">
        <f t="shared" si="188"/>
        <v>0</v>
      </c>
      <c r="CZ276" s="58">
        <f t="shared" si="189"/>
        <v>0</v>
      </c>
    </row>
    <row r="277" spans="1:104" ht="26" x14ac:dyDescent="0.35">
      <c r="A277" s="137" t="s">
        <v>476</v>
      </c>
      <c r="B277" s="281"/>
      <c r="C277" s="20" t="s">
        <v>944</v>
      </c>
      <c r="D277" s="22"/>
      <c r="E277" s="22"/>
      <c r="F277" s="22"/>
      <c r="G277" s="20">
        <f t="shared" si="152"/>
        <v>0</v>
      </c>
      <c r="H277" s="20"/>
      <c r="I277" s="20"/>
      <c r="J277" s="20"/>
      <c r="K277" s="20"/>
      <c r="L277" s="20"/>
      <c r="M277" s="20"/>
      <c r="N277" s="20"/>
      <c r="O277" s="20"/>
      <c r="P277" s="20"/>
      <c r="Q277" s="20"/>
      <c r="R277" s="20"/>
      <c r="S277" s="20"/>
      <c r="T277" s="67" t="s">
        <v>115</v>
      </c>
      <c r="U277" s="67"/>
      <c r="V277" s="68" t="e">
        <f t="shared" si="153"/>
        <v>#DIV/0!</v>
      </c>
      <c r="W277" s="68" t="e">
        <f t="shared" si="154"/>
        <v>#DIV/0!</v>
      </c>
      <c r="X277" s="67"/>
      <c r="Y277" s="67"/>
      <c r="Z277" s="67" t="s">
        <v>116</v>
      </c>
      <c r="AA277" s="67"/>
      <c r="AB277" s="68" t="e">
        <f t="shared" si="155"/>
        <v>#DIV/0!</v>
      </c>
      <c r="AC277" s="68" t="e">
        <f t="shared" si="156"/>
        <v>#DIV/0!</v>
      </c>
      <c r="AD277" s="67"/>
      <c r="AE277" s="67"/>
      <c r="AF277" s="67" t="s">
        <v>117</v>
      </c>
      <c r="AG277" s="67"/>
      <c r="AH277" s="68" t="e">
        <f t="shared" si="157"/>
        <v>#DIV/0!</v>
      </c>
      <c r="AI277" s="68" t="e">
        <f t="shared" si="158"/>
        <v>#DIV/0!</v>
      </c>
      <c r="AJ277" s="67"/>
      <c r="AK277" s="67"/>
      <c r="AL277" s="67" t="s">
        <v>118</v>
      </c>
      <c r="AM277" s="67"/>
      <c r="AN277" s="68" t="e">
        <f t="shared" si="159"/>
        <v>#DIV/0!</v>
      </c>
      <c r="AO277" s="68" t="e">
        <f t="shared" si="160"/>
        <v>#DIV/0!</v>
      </c>
      <c r="AP277" s="67"/>
      <c r="AQ277" s="67"/>
      <c r="AR277" s="67" t="s">
        <v>119</v>
      </c>
      <c r="AS277" s="67"/>
      <c r="AT277" s="68" t="e">
        <f t="shared" si="161"/>
        <v>#DIV/0!</v>
      </c>
      <c r="AU277" s="68" t="e">
        <f t="shared" si="162"/>
        <v>#DIV/0!</v>
      </c>
      <c r="AV277" s="67"/>
      <c r="AW277" s="67"/>
      <c r="AX277" s="67" t="s">
        <v>120</v>
      </c>
      <c r="AY277" s="67"/>
      <c r="AZ277" s="68" t="e">
        <f t="shared" si="163"/>
        <v>#DIV/0!</v>
      </c>
      <c r="BA277" s="68" t="e">
        <f t="shared" si="164"/>
        <v>#DIV/0!</v>
      </c>
      <c r="BB277" s="67"/>
      <c r="BC277" s="67"/>
      <c r="BD277" s="67" t="s">
        <v>121</v>
      </c>
      <c r="BE277" s="67"/>
      <c r="BF277" s="68" t="e">
        <f t="shared" si="165"/>
        <v>#DIV/0!</v>
      </c>
      <c r="BG277" s="68" t="e">
        <f t="shared" si="166"/>
        <v>#DIV/0!</v>
      </c>
      <c r="BH277" s="67"/>
      <c r="BI277" s="67"/>
      <c r="BJ277" s="67" t="s">
        <v>122</v>
      </c>
      <c r="BK277" s="67"/>
      <c r="BL277" s="68" t="e">
        <f t="shared" si="167"/>
        <v>#DIV/0!</v>
      </c>
      <c r="BM277" s="68" t="e">
        <f t="shared" si="168"/>
        <v>#DIV/0!</v>
      </c>
      <c r="BN277" s="67"/>
      <c r="BO277" s="67"/>
      <c r="BP277" s="67" t="s">
        <v>123</v>
      </c>
      <c r="BQ277" s="67"/>
      <c r="BR277" s="68" t="e">
        <f t="shared" si="169"/>
        <v>#DIV/0!</v>
      </c>
      <c r="BS277" s="68" t="e">
        <f t="shared" si="170"/>
        <v>#DIV/0!</v>
      </c>
      <c r="BT277" s="67"/>
      <c r="BU277" s="67"/>
      <c r="BV277" s="67" t="s">
        <v>124</v>
      </c>
      <c r="BW277" s="67"/>
      <c r="BX277" s="68" t="e">
        <f t="shared" si="171"/>
        <v>#DIV/0!</v>
      </c>
      <c r="BY277" s="68" t="e">
        <f t="shared" si="172"/>
        <v>#DIV/0!</v>
      </c>
      <c r="BZ277" s="67"/>
      <c r="CA277" s="67"/>
      <c r="CB277" s="67" t="s">
        <v>125</v>
      </c>
      <c r="CC277" s="67"/>
      <c r="CD277" s="68" t="e">
        <f t="shared" si="173"/>
        <v>#DIV/0!</v>
      </c>
      <c r="CE277" s="68" t="e">
        <f t="shared" si="174"/>
        <v>#DIV/0!</v>
      </c>
      <c r="CF277" s="67"/>
      <c r="CG277" s="67"/>
      <c r="CH277" s="67" t="s">
        <v>126</v>
      </c>
      <c r="CI277" s="67"/>
      <c r="CJ277" s="68" t="e">
        <f t="shared" si="175"/>
        <v>#DIV/0!</v>
      </c>
      <c r="CK277" s="68" t="e">
        <f t="shared" si="176"/>
        <v>#DIV/0!</v>
      </c>
      <c r="CL277" s="67"/>
      <c r="CM277" s="67"/>
      <c r="CN277" s="58">
        <f t="shared" si="177"/>
        <v>0</v>
      </c>
      <c r="CO277" s="58">
        <f t="shared" si="178"/>
        <v>0</v>
      </c>
      <c r="CP277" s="58">
        <f t="shared" si="179"/>
        <v>0</v>
      </c>
      <c r="CQ277" s="58">
        <f t="shared" si="180"/>
        <v>0</v>
      </c>
      <c r="CR277" s="58">
        <f t="shared" si="181"/>
        <v>0</v>
      </c>
      <c r="CS277" s="58">
        <f t="shared" si="182"/>
        <v>0</v>
      </c>
      <c r="CT277" s="58">
        <f t="shared" si="183"/>
        <v>0</v>
      </c>
      <c r="CU277" s="58">
        <f t="shared" si="184"/>
        <v>0</v>
      </c>
      <c r="CV277" s="58">
        <f t="shared" si="185"/>
        <v>0</v>
      </c>
      <c r="CW277" s="58">
        <f t="shared" si="186"/>
        <v>0</v>
      </c>
      <c r="CX277" s="58">
        <f t="shared" si="187"/>
        <v>0</v>
      </c>
      <c r="CY277" s="58">
        <f t="shared" si="188"/>
        <v>0</v>
      </c>
      <c r="CZ277" s="58">
        <f t="shared" si="189"/>
        <v>0</v>
      </c>
    </row>
    <row r="278" spans="1:104" ht="26" x14ac:dyDescent="0.35">
      <c r="A278" s="137" t="s">
        <v>476</v>
      </c>
      <c r="B278" s="281"/>
      <c r="C278" s="20" t="s">
        <v>945</v>
      </c>
      <c r="D278" s="22"/>
      <c r="E278" s="22"/>
      <c r="F278" s="22"/>
      <c r="G278" s="20">
        <f t="shared" si="152"/>
        <v>0</v>
      </c>
      <c r="H278" s="20"/>
      <c r="I278" s="20"/>
      <c r="J278" s="20"/>
      <c r="K278" s="20"/>
      <c r="L278" s="20"/>
      <c r="M278" s="20"/>
      <c r="N278" s="20"/>
      <c r="O278" s="20"/>
      <c r="P278" s="20"/>
      <c r="Q278" s="20"/>
      <c r="R278" s="20"/>
      <c r="S278" s="20"/>
      <c r="T278" s="67" t="s">
        <v>115</v>
      </c>
      <c r="U278" s="67"/>
      <c r="V278" s="68" t="e">
        <f t="shared" si="153"/>
        <v>#DIV/0!</v>
      </c>
      <c r="W278" s="68" t="e">
        <f t="shared" si="154"/>
        <v>#DIV/0!</v>
      </c>
      <c r="X278" s="67"/>
      <c r="Y278" s="67"/>
      <c r="Z278" s="67" t="s">
        <v>116</v>
      </c>
      <c r="AA278" s="67"/>
      <c r="AB278" s="68" t="e">
        <f t="shared" si="155"/>
        <v>#DIV/0!</v>
      </c>
      <c r="AC278" s="68" t="e">
        <f t="shared" si="156"/>
        <v>#DIV/0!</v>
      </c>
      <c r="AD278" s="67"/>
      <c r="AE278" s="67"/>
      <c r="AF278" s="67" t="s">
        <v>117</v>
      </c>
      <c r="AG278" s="67"/>
      <c r="AH278" s="68" t="e">
        <f t="shared" si="157"/>
        <v>#DIV/0!</v>
      </c>
      <c r="AI278" s="68" t="e">
        <f t="shared" si="158"/>
        <v>#DIV/0!</v>
      </c>
      <c r="AJ278" s="67"/>
      <c r="AK278" s="67"/>
      <c r="AL278" s="67" t="s">
        <v>118</v>
      </c>
      <c r="AM278" s="67"/>
      <c r="AN278" s="68" t="e">
        <f t="shared" si="159"/>
        <v>#DIV/0!</v>
      </c>
      <c r="AO278" s="68" t="e">
        <f t="shared" si="160"/>
        <v>#DIV/0!</v>
      </c>
      <c r="AP278" s="67"/>
      <c r="AQ278" s="67"/>
      <c r="AR278" s="67" t="s">
        <v>119</v>
      </c>
      <c r="AS278" s="67"/>
      <c r="AT278" s="68" t="e">
        <f t="shared" si="161"/>
        <v>#DIV/0!</v>
      </c>
      <c r="AU278" s="68" t="e">
        <f t="shared" si="162"/>
        <v>#DIV/0!</v>
      </c>
      <c r="AV278" s="67"/>
      <c r="AW278" s="67"/>
      <c r="AX278" s="67" t="s">
        <v>120</v>
      </c>
      <c r="AY278" s="67"/>
      <c r="AZ278" s="68" t="e">
        <f t="shared" si="163"/>
        <v>#DIV/0!</v>
      </c>
      <c r="BA278" s="68" t="e">
        <f t="shared" si="164"/>
        <v>#DIV/0!</v>
      </c>
      <c r="BB278" s="67"/>
      <c r="BC278" s="67"/>
      <c r="BD278" s="67" t="s">
        <v>121</v>
      </c>
      <c r="BE278" s="67"/>
      <c r="BF278" s="68" t="e">
        <f t="shared" si="165"/>
        <v>#DIV/0!</v>
      </c>
      <c r="BG278" s="68" t="e">
        <f t="shared" si="166"/>
        <v>#DIV/0!</v>
      </c>
      <c r="BH278" s="67"/>
      <c r="BI278" s="67"/>
      <c r="BJ278" s="67" t="s">
        <v>122</v>
      </c>
      <c r="BK278" s="67"/>
      <c r="BL278" s="68" t="e">
        <f t="shared" si="167"/>
        <v>#DIV/0!</v>
      </c>
      <c r="BM278" s="68" t="e">
        <f t="shared" si="168"/>
        <v>#DIV/0!</v>
      </c>
      <c r="BN278" s="67"/>
      <c r="BO278" s="67"/>
      <c r="BP278" s="67" t="s">
        <v>123</v>
      </c>
      <c r="BQ278" s="67"/>
      <c r="BR278" s="68" t="e">
        <f t="shared" si="169"/>
        <v>#DIV/0!</v>
      </c>
      <c r="BS278" s="68" t="e">
        <f t="shared" si="170"/>
        <v>#DIV/0!</v>
      </c>
      <c r="BT278" s="67"/>
      <c r="BU278" s="67"/>
      <c r="BV278" s="67" t="s">
        <v>124</v>
      </c>
      <c r="BW278" s="67"/>
      <c r="BX278" s="68" t="e">
        <f t="shared" si="171"/>
        <v>#DIV/0!</v>
      </c>
      <c r="BY278" s="68" t="e">
        <f t="shared" si="172"/>
        <v>#DIV/0!</v>
      </c>
      <c r="BZ278" s="67"/>
      <c r="CA278" s="67"/>
      <c r="CB278" s="67" t="s">
        <v>125</v>
      </c>
      <c r="CC278" s="67"/>
      <c r="CD278" s="68" t="e">
        <f t="shared" si="173"/>
        <v>#DIV/0!</v>
      </c>
      <c r="CE278" s="68" t="e">
        <f t="shared" si="174"/>
        <v>#DIV/0!</v>
      </c>
      <c r="CF278" s="67"/>
      <c r="CG278" s="67"/>
      <c r="CH278" s="67" t="s">
        <v>126</v>
      </c>
      <c r="CI278" s="67"/>
      <c r="CJ278" s="68" t="e">
        <f t="shared" si="175"/>
        <v>#DIV/0!</v>
      </c>
      <c r="CK278" s="68" t="e">
        <f t="shared" si="176"/>
        <v>#DIV/0!</v>
      </c>
      <c r="CL278" s="67"/>
      <c r="CM278" s="67"/>
      <c r="CN278" s="58">
        <f t="shared" si="177"/>
        <v>0</v>
      </c>
      <c r="CO278" s="58">
        <f t="shared" si="178"/>
        <v>0</v>
      </c>
      <c r="CP278" s="58">
        <f t="shared" si="179"/>
        <v>0</v>
      </c>
      <c r="CQ278" s="58">
        <f t="shared" si="180"/>
        <v>0</v>
      </c>
      <c r="CR278" s="58">
        <f t="shared" si="181"/>
        <v>0</v>
      </c>
      <c r="CS278" s="58">
        <f t="shared" si="182"/>
        <v>0</v>
      </c>
      <c r="CT278" s="58">
        <f t="shared" si="183"/>
        <v>0</v>
      </c>
      <c r="CU278" s="58">
        <f t="shared" si="184"/>
        <v>0</v>
      </c>
      <c r="CV278" s="58">
        <f t="shared" si="185"/>
        <v>0</v>
      </c>
      <c r="CW278" s="58">
        <f t="shared" si="186"/>
        <v>0</v>
      </c>
      <c r="CX278" s="58">
        <f t="shared" si="187"/>
        <v>0</v>
      </c>
      <c r="CY278" s="58">
        <f t="shared" si="188"/>
        <v>0</v>
      </c>
      <c r="CZ278" s="58">
        <f t="shared" si="189"/>
        <v>0</v>
      </c>
    </row>
    <row r="279" spans="1:104" ht="26" x14ac:dyDescent="0.35">
      <c r="A279" s="137" t="s">
        <v>476</v>
      </c>
      <c r="B279" s="282"/>
      <c r="C279" s="20" t="s">
        <v>946</v>
      </c>
      <c r="D279" s="22"/>
      <c r="E279" s="22"/>
      <c r="F279" s="22"/>
      <c r="G279" s="20">
        <f t="shared" si="152"/>
        <v>0</v>
      </c>
      <c r="H279" s="20"/>
      <c r="I279" s="20"/>
      <c r="J279" s="20"/>
      <c r="K279" s="20"/>
      <c r="L279" s="20"/>
      <c r="M279" s="20"/>
      <c r="N279" s="20"/>
      <c r="O279" s="20"/>
      <c r="P279" s="20"/>
      <c r="Q279" s="20"/>
      <c r="R279" s="20"/>
      <c r="S279" s="20"/>
      <c r="T279" s="67" t="s">
        <v>115</v>
      </c>
      <c r="U279" s="67"/>
      <c r="V279" s="68" t="e">
        <f t="shared" si="153"/>
        <v>#DIV/0!</v>
      </c>
      <c r="W279" s="68" t="e">
        <f t="shared" si="154"/>
        <v>#DIV/0!</v>
      </c>
      <c r="X279" s="67"/>
      <c r="Y279" s="67"/>
      <c r="Z279" s="67" t="s">
        <v>116</v>
      </c>
      <c r="AA279" s="67"/>
      <c r="AB279" s="68" t="e">
        <f t="shared" si="155"/>
        <v>#DIV/0!</v>
      </c>
      <c r="AC279" s="68" t="e">
        <f t="shared" si="156"/>
        <v>#DIV/0!</v>
      </c>
      <c r="AD279" s="67"/>
      <c r="AE279" s="67"/>
      <c r="AF279" s="67" t="s">
        <v>117</v>
      </c>
      <c r="AG279" s="67"/>
      <c r="AH279" s="68" t="e">
        <f t="shared" si="157"/>
        <v>#DIV/0!</v>
      </c>
      <c r="AI279" s="68" t="e">
        <f t="shared" si="158"/>
        <v>#DIV/0!</v>
      </c>
      <c r="AJ279" s="67"/>
      <c r="AK279" s="67"/>
      <c r="AL279" s="67" t="s">
        <v>118</v>
      </c>
      <c r="AM279" s="67"/>
      <c r="AN279" s="68" t="e">
        <f t="shared" si="159"/>
        <v>#DIV/0!</v>
      </c>
      <c r="AO279" s="68" t="e">
        <f t="shared" si="160"/>
        <v>#DIV/0!</v>
      </c>
      <c r="AP279" s="67"/>
      <c r="AQ279" s="67"/>
      <c r="AR279" s="67" t="s">
        <v>119</v>
      </c>
      <c r="AS279" s="67"/>
      <c r="AT279" s="68" t="e">
        <f t="shared" si="161"/>
        <v>#DIV/0!</v>
      </c>
      <c r="AU279" s="68" t="e">
        <f t="shared" si="162"/>
        <v>#DIV/0!</v>
      </c>
      <c r="AV279" s="67"/>
      <c r="AW279" s="67"/>
      <c r="AX279" s="67" t="s">
        <v>120</v>
      </c>
      <c r="AY279" s="67"/>
      <c r="AZ279" s="68" t="e">
        <f t="shared" si="163"/>
        <v>#DIV/0!</v>
      </c>
      <c r="BA279" s="68" t="e">
        <f t="shared" si="164"/>
        <v>#DIV/0!</v>
      </c>
      <c r="BB279" s="67"/>
      <c r="BC279" s="67"/>
      <c r="BD279" s="67" t="s">
        <v>121</v>
      </c>
      <c r="BE279" s="67"/>
      <c r="BF279" s="68" t="e">
        <f t="shared" si="165"/>
        <v>#DIV/0!</v>
      </c>
      <c r="BG279" s="68" t="e">
        <f t="shared" si="166"/>
        <v>#DIV/0!</v>
      </c>
      <c r="BH279" s="67"/>
      <c r="BI279" s="67"/>
      <c r="BJ279" s="67" t="s">
        <v>122</v>
      </c>
      <c r="BK279" s="67"/>
      <c r="BL279" s="68" t="e">
        <f t="shared" si="167"/>
        <v>#DIV/0!</v>
      </c>
      <c r="BM279" s="68" t="e">
        <f t="shared" si="168"/>
        <v>#DIV/0!</v>
      </c>
      <c r="BN279" s="67"/>
      <c r="BO279" s="67"/>
      <c r="BP279" s="67" t="s">
        <v>123</v>
      </c>
      <c r="BQ279" s="67"/>
      <c r="BR279" s="68" t="e">
        <f t="shared" si="169"/>
        <v>#DIV/0!</v>
      </c>
      <c r="BS279" s="68" t="e">
        <f t="shared" si="170"/>
        <v>#DIV/0!</v>
      </c>
      <c r="BT279" s="67"/>
      <c r="BU279" s="67"/>
      <c r="BV279" s="67" t="s">
        <v>124</v>
      </c>
      <c r="BW279" s="67"/>
      <c r="BX279" s="68" t="e">
        <f t="shared" si="171"/>
        <v>#DIV/0!</v>
      </c>
      <c r="BY279" s="68" t="e">
        <f t="shared" si="172"/>
        <v>#DIV/0!</v>
      </c>
      <c r="BZ279" s="67"/>
      <c r="CA279" s="67"/>
      <c r="CB279" s="67" t="s">
        <v>125</v>
      </c>
      <c r="CC279" s="67"/>
      <c r="CD279" s="68" t="e">
        <f t="shared" si="173"/>
        <v>#DIV/0!</v>
      </c>
      <c r="CE279" s="68" t="e">
        <f t="shared" si="174"/>
        <v>#DIV/0!</v>
      </c>
      <c r="CF279" s="67"/>
      <c r="CG279" s="67"/>
      <c r="CH279" s="67" t="s">
        <v>126</v>
      </c>
      <c r="CI279" s="67"/>
      <c r="CJ279" s="68" t="e">
        <f t="shared" si="175"/>
        <v>#DIV/0!</v>
      </c>
      <c r="CK279" s="68" t="e">
        <f t="shared" si="176"/>
        <v>#DIV/0!</v>
      </c>
      <c r="CL279" s="67"/>
      <c r="CM279" s="67"/>
      <c r="CN279" s="58">
        <f t="shared" si="177"/>
        <v>0</v>
      </c>
      <c r="CO279" s="58">
        <f t="shared" si="178"/>
        <v>0</v>
      </c>
      <c r="CP279" s="58">
        <f t="shared" si="179"/>
        <v>0</v>
      </c>
      <c r="CQ279" s="58">
        <f t="shared" si="180"/>
        <v>0</v>
      </c>
      <c r="CR279" s="58">
        <f t="shared" si="181"/>
        <v>0</v>
      </c>
      <c r="CS279" s="58">
        <f t="shared" si="182"/>
        <v>0</v>
      </c>
      <c r="CT279" s="58">
        <f t="shared" si="183"/>
        <v>0</v>
      </c>
      <c r="CU279" s="58">
        <f t="shared" si="184"/>
        <v>0</v>
      </c>
      <c r="CV279" s="58">
        <f t="shared" si="185"/>
        <v>0</v>
      </c>
      <c r="CW279" s="58">
        <f t="shared" si="186"/>
        <v>0</v>
      </c>
      <c r="CX279" s="58">
        <f t="shared" si="187"/>
        <v>0</v>
      </c>
      <c r="CY279" s="58">
        <f t="shared" si="188"/>
        <v>0</v>
      </c>
      <c r="CZ279" s="58">
        <f t="shared" si="189"/>
        <v>0</v>
      </c>
    </row>
    <row r="280" spans="1:104" ht="65" x14ac:dyDescent="0.35">
      <c r="A280" s="137" t="s">
        <v>476</v>
      </c>
      <c r="B280" s="280" t="s">
        <v>162</v>
      </c>
      <c r="C280" s="20" t="s">
        <v>947</v>
      </c>
      <c r="D280" s="22" t="s">
        <v>478</v>
      </c>
      <c r="E280" s="22" t="s">
        <v>485</v>
      </c>
      <c r="F280" s="22" t="s">
        <v>491</v>
      </c>
      <c r="G280" s="20">
        <f t="shared" si="152"/>
        <v>6</v>
      </c>
      <c r="H280" s="20"/>
      <c r="I280" s="20"/>
      <c r="J280" s="20"/>
      <c r="K280" s="20"/>
      <c r="L280" s="20"/>
      <c r="M280" s="20"/>
      <c r="N280" s="20">
        <v>1</v>
      </c>
      <c r="O280" s="20">
        <v>1</v>
      </c>
      <c r="P280" s="20">
        <v>1</v>
      </c>
      <c r="Q280" s="20">
        <v>1</v>
      </c>
      <c r="R280" s="20">
        <v>1</v>
      </c>
      <c r="S280" s="20">
        <v>1</v>
      </c>
      <c r="T280" s="67" t="s">
        <v>115</v>
      </c>
      <c r="U280" s="67"/>
      <c r="V280" s="68" t="e">
        <f t="shared" si="153"/>
        <v>#DIV/0!</v>
      </c>
      <c r="W280" s="68">
        <f t="shared" si="154"/>
        <v>0</v>
      </c>
      <c r="X280" s="67"/>
      <c r="Y280" s="67"/>
      <c r="Z280" s="67" t="s">
        <v>116</v>
      </c>
      <c r="AA280" s="67"/>
      <c r="AB280" s="68" t="e">
        <f t="shared" si="155"/>
        <v>#DIV/0!</v>
      </c>
      <c r="AC280" s="68">
        <f t="shared" si="156"/>
        <v>0</v>
      </c>
      <c r="AD280" s="67"/>
      <c r="AE280" s="67"/>
      <c r="AF280" s="67" t="s">
        <v>117</v>
      </c>
      <c r="AG280" s="67"/>
      <c r="AH280" s="68" t="e">
        <f t="shared" si="157"/>
        <v>#DIV/0!</v>
      </c>
      <c r="AI280" s="68">
        <f t="shared" si="158"/>
        <v>0</v>
      </c>
      <c r="AJ280" s="67"/>
      <c r="AK280" s="67"/>
      <c r="AL280" s="67" t="s">
        <v>118</v>
      </c>
      <c r="AM280" s="67"/>
      <c r="AN280" s="68" t="e">
        <f t="shared" si="159"/>
        <v>#DIV/0!</v>
      </c>
      <c r="AO280" s="68">
        <f t="shared" si="160"/>
        <v>0</v>
      </c>
      <c r="AP280" s="67"/>
      <c r="AQ280" s="67"/>
      <c r="AR280" s="67" t="s">
        <v>119</v>
      </c>
      <c r="AS280" s="67"/>
      <c r="AT280" s="68" t="e">
        <f t="shared" si="161"/>
        <v>#DIV/0!</v>
      </c>
      <c r="AU280" s="68">
        <f t="shared" si="162"/>
        <v>0</v>
      </c>
      <c r="AV280" s="67"/>
      <c r="AW280" s="67"/>
      <c r="AX280" s="67" t="s">
        <v>120</v>
      </c>
      <c r="AY280" s="67"/>
      <c r="AZ280" s="68" t="e">
        <f t="shared" si="163"/>
        <v>#DIV/0!</v>
      </c>
      <c r="BA280" s="68">
        <f t="shared" si="164"/>
        <v>0</v>
      </c>
      <c r="BB280" s="67"/>
      <c r="BC280" s="67"/>
      <c r="BD280" s="67" t="s">
        <v>121</v>
      </c>
      <c r="BE280" s="67"/>
      <c r="BF280" s="68">
        <f t="shared" si="165"/>
        <v>0</v>
      </c>
      <c r="BG280" s="68">
        <f t="shared" si="166"/>
        <v>0</v>
      </c>
      <c r="BH280" s="67"/>
      <c r="BI280" s="67"/>
      <c r="BJ280" s="67" t="s">
        <v>122</v>
      </c>
      <c r="BK280" s="67"/>
      <c r="BL280" s="68">
        <f t="shared" si="167"/>
        <v>0</v>
      </c>
      <c r="BM280" s="68">
        <f t="shared" si="168"/>
        <v>0</v>
      </c>
      <c r="BN280" s="67"/>
      <c r="BO280" s="67"/>
      <c r="BP280" s="67" t="s">
        <v>123</v>
      </c>
      <c r="BQ280" s="67"/>
      <c r="BR280" s="68">
        <f t="shared" si="169"/>
        <v>0</v>
      </c>
      <c r="BS280" s="68">
        <f t="shared" si="170"/>
        <v>0</v>
      </c>
      <c r="BT280" s="67"/>
      <c r="BU280" s="67"/>
      <c r="BV280" s="67" t="s">
        <v>124</v>
      </c>
      <c r="BW280" s="67"/>
      <c r="BX280" s="68">
        <f t="shared" si="171"/>
        <v>0</v>
      </c>
      <c r="BY280" s="68">
        <f t="shared" si="172"/>
        <v>0</v>
      </c>
      <c r="BZ280" s="67"/>
      <c r="CA280" s="67"/>
      <c r="CB280" s="67" t="s">
        <v>125</v>
      </c>
      <c r="CC280" s="67"/>
      <c r="CD280" s="68">
        <f t="shared" si="173"/>
        <v>0</v>
      </c>
      <c r="CE280" s="68">
        <f t="shared" si="174"/>
        <v>0</v>
      </c>
      <c r="CF280" s="67"/>
      <c r="CG280" s="67"/>
      <c r="CH280" s="67" t="s">
        <v>126</v>
      </c>
      <c r="CI280" s="67"/>
      <c r="CJ280" s="68">
        <f t="shared" si="175"/>
        <v>0</v>
      </c>
      <c r="CK280" s="68">
        <f t="shared" si="176"/>
        <v>0</v>
      </c>
      <c r="CL280" s="67"/>
      <c r="CM280" s="67"/>
      <c r="CN280" s="58">
        <f t="shared" si="177"/>
        <v>0</v>
      </c>
      <c r="CO280" s="58">
        <f t="shared" si="178"/>
        <v>0</v>
      </c>
      <c r="CP280" s="58">
        <f t="shared" si="179"/>
        <v>0</v>
      </c>
      <c r="CQ280" s="58">
        <f t="shared" si="180"/>
        <v>0</v>
      </c>
      <c r="CR280" s="58">
        <f t="shared" si="181"/>
        <v>0</v>
      </c>
      <c r="CS280" s="58">
        <f t="shared" si="182"/>
        <v>0</v>
      </c>
      <c r="CT280" s="58">
        <f t="shared" si="183"/>
        <v>0</v>
      </c>
      <c r="CU280" s="58">
        <f t="shared" si="184"/>
        <v>0</v>
      </c>
      <c r="CV280" s="58">
        <f t="shared" si="185"/>
        <v>0</v>
      </c>
      <c r="CW280" s="58">
        <f t="shared" si="186"/>
        <v>0</v>
      </c>
      <c r="CX280" s="58">
        <f t="shared" si="187"/>
        <v>0</v>
      </c>
      <c r="CY280" s="58">
        <f t="shared" si="188"/>
        <v>0</v>
      </c>
      <c r="CZ280" s="58">
        <f t="shared" si="189"/>
        <v>0</v>
      </c>
    </row>
    <row r="281" spans="1:104" ht="26" x14ac:dyDescent="0.35">
      <c r="A281" s="137" t="s">
        <v>476</v>
      </c>
      <c r="B281" s="281"/>
      <c r="C281" s="20" t="s">
        <v>948</v>
      </c>
      <c r="D281" s="22"/>
      <c r="E281" s="22"/>
      <c r="F281" s="22"/>
      <c r="G281" s="20">
        <f t="shared" si="152"/>
        <v>0</v>
      </c>
      <c r="H281" s="20"/>
      <c r="I281" s="20"/>
      <c r="J281" s="20"/>
      <c r="K281" s="20"/>
      <c r="L281" s="20"/>
      <c r="M281" s="20"/>
      <c r="N281" s="20"/>
      <c r="O281" s="20"/>
      <c r="P281" s="20"/>
      <c r="Q281" s="20"/>
      <c r="R281" s="20"/>
      <c r="S281" s="20"/>
      <c r="T281" s="67" t="s">
        <v>115</v>
      </c>
      <c r="U281" s="67"/>
      <c r="V281" s="68" t="e">
        <f t="shared" si="153"/>
        <v>#DIV/0!</v>
      </c>
      <c r="W281" s="68" t="e">
        <f t="shared" si="154"/>
        <v>#DIV/0!</v>
      </c>
      <c r="X281" s="67"/>
      <c r="Y281" s="67"/>
      <c r="Z281" s="67" t="s">
        <v>116</v>
      </c>
      <c r="AA281" s="67"/>
      <c r="AB281" s="68" t="e">
        <f t="shared" si="155"/>
        <v>#DIV/0!</v>
      </c>
      <c r="AC281" s="68" t="e">
        <f t="shared" si="156"/>
        <v>#DIV/0!</v>
      </c>
      <c r="AD281" s="67"/>
      <c r="AE281" s="67"/>
      <c r="AF281" s="67" t="s">
        <v>117</v>
      </c>
      <c r="AG281" s="67"/>
      <c r="AH281" s="68" t="e">
        <f t="shared" si="157"/>
        <v>#DIV/0!</v>
      </c>
      <c r="AI281" s="68" t="e">
        <f t="shared" si="158"/>
        <v>#DIV/0!</v>
      </c>
      <c r="AJ281" s="67"/>
      <c r="AK281" s="67"/>
      <c r="AL281" s="67" t="s">
        <v>118</v>
      </c>
      <c r="AM281" s="67"/>
      <c r="AN281" s="68" t="e">
        <f t="shared" si="159"/>
        <v>#DIV/0!</v>
      </c>
      <c r="AO281" s="68" t="e">
        <f t="shared" si="160"/>
        <v>#DIV/0!</v>
      </c>
      <c r="AP281" s="67"/>
      <c r="AQ281" s="67"/>
      <c r="AR281" s="67" t="s">
        <v>119</v>
      </c>
      <c r="AS281" s="67"/>
      <c r="AT281" s="68" t="e">
        <f t="shared" si="161"/>
        <v>#DIV/0!</v>
      </c>
      <c r="AU281" s="68" t="e">
        <f t="shared" si="162"/>
        <v>#DIV/0!</v>
      </c>
      <c r="AV281" s="67"/>
      <c r="AW281" s="67"/>
      <c r="AX281" s="67" t="s">
        <v>120</v>
      </c>
      <c r="AY281" s="67"/>
      <c r="AZ281" s="68" t="e">
        <f t="shared" si="163"/>
        <v>#DIV/0!</v>
      </c>
      <c r="BA281" s="68" t="e">
        <f t="shared" si="164"/>
        <v>#DIV/0!</v>
      </c>
      <c r="BB281" s="67"/>
      <c r="BC281" s="67"/>
      <c r="BD281" s="67" t="s">
        <v>121</v>
      </c>
      <c r="BE281" s="67"/>
      <c r="BF281" s="68" t="e">
        <f t="shared" si="165"/>
        <v>#DIV/0!</v>
      </c>
      <c r="BG281" s="68" t="e">
        <f t="shared" si="166"/>
        <v>#DIV/0!</v>
      </c>
      <c r="BH281" s="67"/>
      <c r="BI281" s="67"/>
      <c r="BJ281" s="67" t="s">
        <v>122</v>
      </c>
      <c r="BK281" s="67"/>
      <c r="BL281" s="68" t="e">
        <f t="shared" si="167"/>
        <v>#DIV/0!</v>
      </c>
      <c r="BM281" s="68" t="e">
        <f t="shared" si="168"/>
        <v>#DIV/0!</v>
      </c>
      <c r="BN281" s="67"/>
      <c r="BO281" s="67"/>
      <c r="BP281" s="67" t="s">
        <v>123</v>
      </c>
      <c r="BQ281" s="67"/>
      <c r="BR281" s="68" t="e">
        <f t="shared" si="169"/>
        <v>#DIV/0!</v>
      </c>
      <c r="BS281" s="68" t="e">
        <f t="shared" si="170"/>
        <v>#DIV/0!</v>
      </c>
      <c r="BT281" s="67"/>
      <c r="BU281" s="67"/>
      <c r="BV281" s="67" t="s">
        <v>124</v>
      </c>
      <c r="BW281" s="67"/>
      <c r="BX281" s="68" t="e">
        <f t="shared" si="171"/>
        <v>#DIV/0!</v>
      </c>
      <c r="BY281" s="68" t="e">
        <f t="shared" si="172"/>
        <v>#DIV/0!</v>
      </c>
      <c r="BZ281" s="67"/>
      <c r="CA281" s="67"/>
      <c r="CB281" s="67" t="s">
        <v>125</v>
      </c>
      <c r="CC281" s="67"/>
      <c r="CD281" s="68" t="e">
        <f t="shared" si="173"/>
        <v>#DIV/0!</v>
      </c>
      <c r="CE281" s="68" t="e">
        <f t="shared" si="174"/>
        <v>#DIV/0!</v>
      </c>
      <c r="CF281" s="67"/>
      <c r="CG281" s="67"/>
      <c r="CH281" s="67" t="s">
        <v>126</v>
      </c>
      <c r="CI281" s="67"/>
      <c r="CJ281" s="68" t="e">
        <f t="shared" si="175"/>
        <v>#DIV/0!</v>
      </c>
      <c r="CK281" s="68" t="e">
        <f t="shared" si="176"/>
        <v>#DIV/0!</v>
      </c>
      <c r="CL281" s="67"/>
      <c r="CM281" s="67"/>
      <c r="CN281" s="58">
        <f t="shared" si="177"/>
        <v>0</v>
      </c>
      <c r="CO281" s="58">
        <f t="shared" si="178"/>
        <v>0</v>
      </c>
      <c r="CP281" s="58">
        <f t="shared" si="179"/>
        <v>0</v>
      </c>
      <c r="CQ281" s="58">
        <f t="shared" si="180"/>
        <v>0</v>
      </c>
      <c r="CR281" s="58">
        <f t="shared" si="181"/>
        <v>0</v>
      </c>
      <c r="CS281" s="58">
        <f t="shared" si="182"/>
        <v>0</v>
      </c>
      <c r="CT281" s="58">
        <f t="shared" si="183"/>
        <v>0</v>
      </c>
      <c r="CU281" s="58">
        <f t="shared" si="184"/>
        <v>0</v>
      </c>
      <c r="CV281" s="58">
        <f t="shared" si="185"/>
        <v>0</v>
      </c>
      <c r="CW281" s="58">
        <f t="shared" si="186"/>
        <v>0</v>
      </c>
      <c r="CX281" s="58">
        <f t="shared" si="187"/>
        <v>0</v>
      </c>
      <c r="CY281" s="58">
        <f t="shared" si="188"/>
        <v>0</v>
      </c>
      <c r="CZ281" s="58">
        <f t="shared" si="189"/>
        <v>0</v>
      </c>
    </row>
    <row r="282" spans="1:104" ht="26" x14ac:dyDescent="0.35">
      <c r="A282" s="137" t="s">
        <v>476</v>
      </c>
      <c r="B282" s="281"/>
      <c r="C282" s="20" t="s">
        <v>949</v>
      </c>
      <c r="D282" s="22"/>
      <c r="E282" s="22"/>
      <c r="F282" s="22"/>
      <c r="G282" s="20">
        <f t="shared" si="152"/>
        <v>0</v>
      </c>
      <c r="H282" s="20"/>
      <c r="I282" s="20"/>
      <c r="J282" s="20"/>
      <c r="K282" s="20"/>
      <c r="L282" s="20"/>
      <c r="M282" s="20"/>
      <c r="N282" s="20"/>
      <c r="O282" s="20"/>
      <c r="P282" s="20"/>
      <c r="Q282" s="20"/>
      <c r="R282" s="20"/>
      <c r="S282" s="20"/>
      <c r="T282" s="67" t="s">
        <v>115</v>
      </c>
      <c r="U282" s="67"/>
      <c r="V282" s="68" t="e">
        <f t="shared" si="153"/>
        <v>#DIV/0!</v>
      </c>
      <c r="W282" s="68" t="e">
        <f t="shared" si="154"/>
        <v>#DIV/0!</v>
      </c>
      <c r="X282" s="67"/>
      <c r="Y282" s="67"/>
      <c r="Z282" s="67" t="s">
        <v>116</v>
      </c>
      <c r="AA282" s="67"/>
      <c r="AB282" s="68" t="e">
        <f t="shared" si="155"/>
        <v>#DIV/0!</v>
      </c>
      <c r="AC282" s="68" t="e">
        <f t="shared" si="156"/>
        <v>#DIV/0!</v>
      </c>
      <c r="AD282" s="67"/>
      <c r="AE282" s="67"/>
      <c r="AF282" s="67" t="s">
        <v>117</v>
      </c>
      <c r="AG282" s="67"/>
      <c r="AH282" s="68" t="e">
        <f t="shared" si="157"/>
        <v>#DIV/0!</v>
      </c>
      <c r="AI282" s="68" t="e">
        <f t="shared" si="158"/>
        <v>#DIV/0!</v>
      </c>
      <c r="AJ282" s="67"/>
      <c r="AK282" s="67"/>
      <c r="AL282" s="67" t="s">
        <v>118</v>
      </c>
      <c r="AM282" s="67"/>
      <c r="AN282" s="68" t="e">
        <f t="shared" si="159"/>
        <v>#DIV/0!</v>
      </c>
      <c r="AO282" s="68" t="e">
        <f t="shared" si="160"/>
        <v>#DIV/0!</v>
      </c>
      <c r="AP282" s="67"/>
      <c r="AQ282" s="67"/>
      <c r="AR282" s="67" t="s">
        <v>119</v>
      </c>
      <c r="AS282" s="67"/>
      <c r="AT282" s="68" t="e">
        <f t="shared" si="161"/>
        <v>#DIV/0!</v>
      </c>
      <c r="AU282" s="68" t="e">
        <f t="shared" si="162"/>
        <v>#DIV/0!</v>
      </c>
      <c r="AV282" s="67"/>
      <c r="AW282" s="67"/>
      <c r="AX282" s="67" t="s">
        <v>120</v>
      </c>
      <c r="AY282" s="67"/>
      <c r="AZ282" s="68" t="e">
        <f t="shared" si="163"/>
        <v>#DIV/0!</v>
      </c>
      <c r="BA282" s="68" t="e">
        <f t="shared" si="164"/>
        <v>#DIV/0!</v>
      </c>
      <c r="BB282" s="67"/>
      <c r="BC282" s="67"/>
      <c r="BD282" s="67" t="s">
        <v>121</v>
      </c>
      <c r="BE282" s="67"/>
      <c r="BF282" s="68" t="e">
        <f t="shared" si="165"/>
        <v>#DIV/0!</v>
      </c>
      <c r="BG282" s="68" t="e">
        <f t="shared" si="166"/>
        <v>#DIV/0!</v>
      </c>
      <c r="BH282" s="67"/>
      <c r="BI282" s="67"/>
      <c r="BJ282" s="67" t="s">
        <v>122</v>
      </c>
      <c r="BK282" s="67"/>
      <c r="BL282" s="68" t="e">
        <f t="shared" si="167"/>
        <v>#DIV/0!</v>
      </c>
      <c r="BM282" s="68" t="e">
        <f t="shared" si="168"/>
        <v>#DIV/0!</v>
      </c>
      <c r="BN282" s="67"/>
      <c r="BO282" s="67"/>
      <c r="BP282" s="67" t="s">
        <v>123</v>
      </c>
      <c r="BQ282" s="67"/>
      <c r="BR282" s="68" t="e">
        <f t="shared" si="169"/>
        <v>#DIV/0!</v>
      </c>
      <c r="BS282" s="68" t="e">
        <f t="shared" si="170"/>
        <v>#DIV/0!</v>
      </c>
      <c r="BT282" s="67"/>
      <c r="BU282" s="67"/>
      <c r="BV282" s="67" t="s">
        <v>124</v>
      </c>
      <c r="BW282" s="67"/>
      <c r="BX282" s="68" t="e">
        <f t="shared" si="171"/>
        <v>#DIV/0!</v>
      </c>
      <c r="BY282" s="68" t="e">
        <f t="shared" si="172"/>
        <v>#DIV/0!</v>
      </c>
      <c r="BZ282" s="67"/>
      <c r="CA282" s="67"/>
      <c r="CB282" s="67" t="s">
        <v>125</v>
      </c>
      <c r="CC282" s="67"/>
      <c r="CD282" s="68" t="e">
        <f t="shared" si="173"/>
        <v>#DIV/0!</v>
      </c>
      <c r="CE282" s="68" t="e">
        <f t="shared" si="174"/>
        <v>#DIV/0!</v>
      </c>
      <c r="CF282" s="67"/>
      <c r="CG282" s="67"/>
      <c r="CH282" s="67" t="s">
        <v>126</v>
      </c>
      <c r="CI282" s="67"/>
      <c r="CJ282" s="68" t="e">
        <f t="shared" si="175"/>
        <v>#DIV/0!</v>
      </c>
      <c r="CK282" s="68" t="e">
        <f t="shared" si="176"/>
        <v>#DIV/0!</v>
      </c>
      <c r="CL282" s="67"/>
      <c r="CM282" s="67"/>
      <c r="CN282" s="58">
        <f t="shared" si="177"/>
        <v>0</v>
      </c>
      <c r="CO282" s="58">
        <f t="shared" si="178"/>
        <v>0</v>
      </c>
      <c r="CP282" s="58">
        <f t="shared" si="179"/>
        <v>0</v>
      </c>
      <c r="CQ282" s="58">
        <f t="shared" si="180"/>
        <v>0</v>
      </c>
      <c r="CR282" s="58">
        <f t="shared" si="181"/>
        <v>0</v>
      </c>
      <c r="CS282" s="58">
        <f t="shared" si="182"/>
        <v>0</v>
      </c>
      <c r="CT282" s="58">
        <f t="shared" si="183"/>
        <v>0</v>
      </c>
      <c r="CU282" s="58">
        <f t="shared" si="184"/>
        <v>0</v>
      </c>
      <c r="CV282" s="58">
        <f t="shared" si="185"/>
        <v>0</v>
      </c>
      <c r="CW282" s="58">
        <f t="shared" si="186"/>
        <v>0</v>
      </c>
      <c r="CX282" s="58">
        <f t="shared" si="187"/>
        <v>0</v>
      </c>
      <c r="CY282" s="58">
        <f t="shared" si="188"/>
        <v>0</v>
      </c>
      <c r="CZ282" s="58">
        <f t="shared" si="189"/>
        <v>0</v>
      </c>
    </row>
    <row r="283" spans="1:104" ht="26" x14ac:dyDescent="0.35">
      <c r="A283" s="137" t="s">
        <v>476</v>
      </c>
      <c r="B283" s="282"/>
      <c r="C283" s="20" t="s">
        <v>950</v>
      </c>
      <c r="D283" s="22"/>
      <c r="E283" s="22"/>
      <c r="F283" s="22"/>
      <c r="G283" s="20">
        <f t="shared" si="152"/>
        <v>0</v>
      </c>
      <c r="H283" s="20"/>
      <c r="I283" s="20"/>
      <c r="J283" s="20"/>
      <c r="K283" s="20"/>
      <c r="L283" s="20"/>
      <c r="M283" s="20"/>
      <c r="N283" s="20"/>
      <c r="O283" s="20"/>
      <c r="P283" s="20"/>
      <c r="Q283" s="20"/>
      <c r="R283" s="20"/>
      <c r="S283" s="20"/>
      <c r="T283" s="67" t="s">
        <v>115</v>
      </c>
      <c r="U283" s="67"/>
      <c r="V283" s="68" t="e">
        <f t="shared" si="153"/>
        <v>#DIV/0!</v>
      </c>
      <c r="W283" s="68" t="e">
        <f t="shared" si="154"/>
        <v>#DIV/0!</v>
      </c>
      <c r="X283" s="67"/>
      <c r="Y283" s="67"/>
      <c r="Z283" s="67" t="s">
        <v>116</v>
      </c>
      <c r="AA283" s="67"/>
      <c r="AB283" s="68" t="e">
        <f t="shared" si="155"/>
        <v>#DIV/0!</v>
      </c>
      <c r="AC283" s="68" t="e">
        <f t="shared" si="156"/>
        <v>#DIV/0!</v>
      </c>
      <c r="AD283" s="67"/>
      <c r="AE283" s="67"/>
      <c r="AF283" s="67" t="s">
        <v>117</v>
      </c>
      <c r="AG283" s="67"/>
      <c r="AH283" s="68" t="e">
        <f t="shared" si="157"/>
        <v>#DIV/0!</v>
      </c>
      <c r="AI283" s="68" t="e">
        <f t="shared" si="158"/>
        <v>#DIV/0!</v>
      </c>
      <c r="AJ283" s="67"/>
      <c r="AK283" s="67"/>
      <c r="AL283" s="67" t="s">
        <v>118</v>
      </c>
      <c r="AM283" s="67"/>
      <c r="AN283" s="68" t="e">
        <f t="shared" si="159"/>
        <v>#DIV/0!</v>
      </c>
      <c r="AO283" s="68" t="e">
        <f t="shared" si="160"/>
        <v>#DIV/0!</v>
      </c>
      <c r="AP283" s="67"/>
      <c r="AQ283" s="67"/>
      <c r="AR283" s="67" t="s">
        <v>119</v>
      </c>
      <c r="AS283" s="67"/>
      <c r="AT283" s="68" t="e">
        <f t="shared" si="161"/>
        <v>#DIV/0!</v>
      </c>
      <c r="AU283" s="68" t="e">
        <f t="shared" si="162"/>
        <v>#DIV/0!</v>
      </c>
      <c r="AV283" s="67"/>
      <c r="AW283" s="67"/>
      <c r="AX283" s="67" t="s">
        <v>120</v>
      </c>
      <c r="AY283" s="67"/>
      <c r="AZ283" s="68" t="e">
        <f t="shared" si="163"/>
        <v>#DIV/0!</v>
      </c>
      <c r="BA283" s="68" t="e">
        <f t="shared" si="164"/>
        <v>#DIV/0!</v>
      </c>
      <c r="BB283" s="67"/>
      <c r="BC283" s="67"/>
      <c r="BD283" s="67" t="s">
        <v>121</v>
      </c>
      <c r="BE283" s="67"/>
      <c r="BF283" s="68" t="e">
        <f t="shared" si="165"/>
        <v>#DIV/0!</v>
      </c>
      <c r="BG283" s="68" t="e">
        <f t="shared" si="166"/>
        <v>#DIV/0!</v>
      </c>
      <c r="BH283" s="67"/>
      <c r="BI283" s="67"/>
      <c r="BJ283" s="67" t="s">
        <v>122</v>
      </c>
      <c r="BK283" s="67"/>
      <c r="BL283" s="68" t="e">
        <f t="shared" si="167"/>
        <v>#DIV/0!</v>
      </c>
      <c r="BM283" s="68" t="e">
        <f t="shared" si="168"/>
        <v>#DIV/0!</v>
      </c>
      <c r="BN283" s="67"/>
      <c r="BO283" s="67"/>
      <c r="BP283" s="67" t="s">
        <v>123</v>
      </c>
      <c r="BQ283" s="67"/>
      <c r="BR283" s="68" t="e">
        <f t="shared" si="169"/>
        <v>#DIV/0!</v>
      </c>
      <c r="BS283" s="68" t="e">
        <f t="shared" si="170"/>
        <v>#DIV/0!</v>
      </c>
      <c r="BT283" s="67"/>
      <c r="BU283" s="67"/>
      <c r="BV283" s="67" t="s">
        <v>124</v>
      </c>
      <c r="BW283" s="67"/>
      <c r="BX283" s="68" t="e">
        <f t="shared" si="171"/>
        <v>#DIV/0!</v>
      </c>
      <c r="BY283" s="68" t="e">
        <f t="shared" si="172"/>
        <v>#DIV/0!</v>
      </c>
      <c r="BZ283" s="67"/>
      <c r="CA283" s="67"/>
      <c r="CB283" s="67" t="s">
        <v>125</v>
      </c>
      <c r="CC283" s="67"/>
      <c r="CD283" s="68" t="e">
        <f t="shared" si="173"/>
        <v>#DIV/0!</v>
      </c>
      <c r="CE283" s="68" t="e">
        <f t="shared" si="174"/>
        <v>#DIV/0!</v>
      </c>
      <c r="CF283" s="67"/>
      <c r="CG283" s="67"/>
      <c r="CH283" s="67" t="s">
        <v>126</v>
      </c>
      <c r="CI283" s="67"/>
      <c r="CJ283" s="68" t="e">
        <f t="shared" si="175"/>
        <v>#DIV/0!</v>
      </c>
      <c r="CK283" s="68" t="e">
        <f t="shared" si="176"/>
        <v>#DIV/0!</v>
      </c>
      <c r="CL283" s="67"/>
      <c r="CM283" s="67"/>
      <c r="CN283" s="58">
        <f t="shared" si="177"/>
        <v>0</v>
      </c>
      <c r="CO283" s="58">
        <f t="shared" si="178"/>
        <v>0</v>
      </c>
      <c r="CP283" s="58">
        <f t="shared" si="179"/>
        <v>0</v>
      </c>
      <c r="CQ283" s="58">
        <f t="shared" si="180"/>
        <v>0</v>
      </c>
      <c r="CR283" s="58">
        <f t="shared" si="181"/>
        <v>0</v>
      </c>
      <c r="CS283" s="58">
        <f t="shared" si="182"/>
        <v>0</v>
      </c>
      <c r="CT283" s="58">
        <f t="shared" si="183"/>
        <v>0</v>
      </c>
      <c r="CU283" s="58">
        <f t="shared" si="184"/>
        <v>0</v>
      </c>
      <c r="CV283" s="58">
        <f t="shared" si="185"/>
        <v>0</v>
      </c>
      <c r="CW283" s="58">
        <f t="shared" si="186"/>
        <v>0</v>
      </c>
      <c r="CX283" s="58">
        <f t="shared" si="187"/>
        <v>0</v>
      </c>
      <c r="CY283" s="58">
        <f t="shared" si="188"/>
        <v>0</v>
      </c>
      <c r="CZ283" s="58">
        <f t="shared" si="189"/>
        <v>0</v>
      </c>
    </row>
    <row r="284" spans="1:104" ht="52" x14ac:dyDescent="0.35">
      <c r="A284" s="137" t="s">
        <v>330</v>
      </c>
      <c r="B284" s="280" t="s">
        <v>160</v>
      </c>
      <c r="C284" s="20" t="s">
        <v>951</v>
      </c>
      <c r="D284" s="22" t="s">
        <v>370</v>
      </c>
      <c r="E284" s="22" t="s">
        <v>371</v>
      </c>
      <c r="F284" s="22" t="s">
        <v>372</v>
      </c>
      <c r="G284" s="20">
        <f t="shared" si="152"/>
        <v>2</v>
      </c>
      <c r="H284" s="20"/>
      <c r="I284" s="20"/>
      <c r="J284" s="20"/>
      <c r="K284" s="20"/>
      <c r="L284" s="20"/>
      <c r="M284" s="20"/>
      <c r="N284" s="20"/>
      <c r="O284" s="20"/>
      <c r="P284" s="20"/>
      <c r="Q284" s="20">
        <v>1</v>
      </c>
      <c r="R284" s="20">
        <v>1</v>
      </c>
      <c r="S284" s="20"/>
      <c r="T284" s="67" t="s">
        <v>115</v>
      </c>
      <c r="U284" s="67"/>
      <c r="V284" s="68" t="e">
        <f t="shared" si="153"/>
        <v>#DIV/0!</v>
      </c>
      <c r="W284" s="68">
        <f t="shared" si="154"/>
        <v>0</v>
      </c>
      <c r="X284" s="67"/>
      <c r="Y284" s="67"/>
      <c r="Z284" s="67" t="s">
        <v>116</v>
      </c>
      <c r="AA284" s="67"/>
      <c r="AB284" s="68" t="e">
        <f t="shared" si="155"/>
        <v>#DIV/0!</v>
      </c>
      <c r="AC284" s="68">
        <f t="shared" si="156"/>
        <v>0</v>
      </c>
      <c r="AD284" s="67"/>
      <c r="AE284" s="67"/>
      <c r="AF284" s="67" t="s">
        <v>117</v>
      </c>
      <c r="AG284" s="67"/>
      <c r="AH284" s="68" t="e">
        <f t="shared" si="157"/>
        <v>#DIV/0!</v>
      </c>
      <c r="AI284" s="68">
        <f t="shared" si="158"/>
        <v>0</v>
      </c>
      <c r="AJ284" s="67"/>
      <c r="AK284" s="67"/>
      <c r="AL284" s="67" t="s">
        <v>118</v>
      </c>
      <c r="AM284" s="67"/>
      <c r="AN284" s="68" t="e">
        <f t="shared" si="159"/>
        <v>#DIV/0!</v>
      </c>
      <c r="AO284" s="68">
        <f t="shared" si="160"/>
        <v>0</v>
      </c>
      <c r="AP284" s="67"/>
      <c r="AQ284" s="67"/>
      <c r="AR284" s="67" t="s">
        <v>119</v>
      </c>
      <c r="AS284" s="67"/>
      <c r="AT284" s="68" t="e">
        <f t="shared" si="161"/>
        <v>#DIV/0!</v>
      </c>
      <c r="AU284" s="68">
        <f t="shared" si="162"/>
        <v>0</v>
      </c>
      <c r="AV284" s="67"/>
      <c r="AW284" s="67"/>
      <c r="AX284" s="67" t="s">
        <v>120</v>
      </c>
      <c r="AY284" s="67"/>
      <c r="AZ284" s="68" t="e">
        <f t="shared" si="163"/>
        <v>#DIV/0!</v>
      </c>
      <c r="BA284" s="68">
        <f t="shared" si="164"/>
        <v>0</v>
      </c>
      <c r="BB284" s="67"/>
      <c r="BC284" s="67"/>
      <c r="BD284" s="67" t="s">
        <v>121</v>
      </c>
      <c r="BE284" s="67"/>
      <c r="BF284" s="68" t="e">
        <f t="shared" si="165"/>
        <v>#DIV/0!</v>
      </c>
      <c r="BG284" s="68">
        <f t="shared" si="166"/>
        <v>0</v>
      </c>
      <c r="BH284" s="67"/>
      <c r="BI284" s="67"/>
      <c r="BJ284" s="67" t="s">
        <v>122</v>
      </c>
      <c r="BK284" s="67"/>
      <c r="BL284" s="68" t="e">
        <f t="shared" si="167"/>
        <v>#DIV/0!</v>
      </c>
      <c r="BM284" s="68">
        <f t="shared" si="168"/>
        <v>0</v>
      </c>
      <c r="BN284" s="67"/>
      <c r="BO284" s="67"/>
      <c r="BP284" s="67" t="s">
        <v>123</v>
      </c>
      <c r="BQ284" s="67"/>
      <c r="BR284" s="68" t="e">
        <f t="shared" si="169"/>
        <v>#DIV/0!</v>
      </c>
      <c r="BS284" s="68">
        <f t="shared" si="170"/>
        <v>0</v>
      </c>
      <c r="BT284" s="67"/>
      <c r="BU284" s="67"/>
      <c r="BV284" s="67" t="s">
        <v>124</v>
      </c>
      <c r="BW284" s="67"/>
      <c r="BX284" s="68">
        <f t="shared" si="171"/>
        <v>0</v>
      </c>
      <c r="BY284" s="68">
        <f t="shared" si="172"/>
        <v>0</v>
      </c>
      <c r="BZ284" s="67"/>
      <c r="CA284" s="67"/>
      <c r="CB284" s="67" t="s">
        <v>125</v>
      </c>
      <c r="CC284" s="67"/>
      <c r="CD284" s="68">
        <f t="shared" si="173"/>
        <v>0</v>
      </c>
      <c r="CE284" s="68">
        <f t="shared" si="174"/>
        <v>0</v>
      </c>
      <c r="CF284" s="67"/>
      <c r="CG284" s="67"/>
      <c r="CH284" s="67" t="s">
        <v>126</v>
      </c>
      <c r="CI284" s="67"/>
      <c r="CJ284" s="68" t="e">
        <f t="shared" si="175"/>
        <v>#DIV/0!</v>
      </c>
      <c r="CK284" s="68">
        <f t="shared" si="176"/>
        <v>0</v>
      </c>
      <c r="CL284" s="67"/>
      <c r="CM284" s="67"/>
      <c r="CN284" s="58">
        <f t="shared" si="177"/>
        <v>0</v>
      </c>
      <c r="CO284" s="58">
        <f t="shared" si="178"/>
        <v>0</v>
      </c>
      <c r="CP284" s="58">
        <f t="shared" si="179"/>
        <v>0</v>
      </c>
      <c r="CQ284" s="58">
        <f t="shared" si="180"/>
        <v>0</v>
      </c>
      <c r="CR284" s="58">
        <f t="shared" si="181"/>
        <v>0</v>
      </c>
      <c r="CS284" s="58">
        <f t="shared" si="182"/>
        <v>0</v>
      </c>
      <c r="CT284" s="58">
        <f t="shared" si="183"/>
        <v>0</v>
      </c>
      <c r="CU284" s="58">
        <f t="shared" si="184"/>
        <v>0</v>
      </c>
      <c r="CV284" s="58">
        <f t="shared" si="185"/>
        <v>0</v>
      </c>
      <c r="CW284" s="58">
        <f t="shared" si="186"/>
        <v>0</v>
      </c>
      <c r="CX284" s="58">
        <f t="shared" si="187"/>
        <v>0</v>
      </c>
      <c r="CY284" s="58">
        <f t="shared" si="188"/>
        <v>0</v>
      </c>
      <c r="CZ284" s="58">
        <f t="shared" si="189"/>
        <v>0</v>
      </c>
    </row>
    <row r="285" spans="1:104" ht="26" x14ac:dyDescent="0.35">
      <c r="A285" s="137" t="s">
        <v>330</v>
      </c>
      <c r="B285" s="281"/>
      <c r="C285" s="20" t="s">
        <v>952</v>
      </c>
      <c r="D285" s="22"/>
      <c r="E285" s="22"/>
      <c r="F285" s="22"/>
      <c r="G285" s="20">
        <f t="shared" si="152"/>
        <v>0</v>
      </c>
      <c r="H285" s="20"/>
      <c r="I285" s="20"/>
      <c r="J285" s="20"/>
      <c r="K285" s="20"/>
      <c r="L285" s="20"/>
      <c r="M285" s="20"/>
      <c r="N285" s="20"/>
      <c r="O285" s="20"/>
      <c r="P285" s="20"/>
      <c r="Q285" s="20"/>
      <c r="R285" s="20"/>
      <c r="S285" s="20"/>
      <c r="T285" s="67" t="s">
        <v>115</v>
      </c>
      <c r="U285" s="67"/>
      <c r="V285" s="68" t="e">
        <f t="shared" si="153"/>
        <v>#DIV/0!</v>
      </c>
      <c r="W285" s="68" t="e">
        <f t="shared" si="154"/>
        <v>#DIV/0!</v>
      </c>
      <c r="X285" s="67"/>
      <c r="Y285" s="67"/>
      <c r="Z285" s="67" t="s">
        <v>116</v>
      </c>
      <c r="AA285" s="67"/>
      <c r="AB285" s="68" t="e">
        <f t="shared" si="155"/>
        <v>#DIV/0!</v>
      </c>
      <c r="AC285" s="68" t="e">
        <f t="shared" si="156"/>
        <v>#DIV/0!</v>
      </c>
      <c r="AD285" s="67"/>
      <c r="AE285" s="67"/>
      <c r="AF285" s="67" t="s">
        <v>117</v>
      </c>
      <c r="AG285" s="67"/>
      <c r="AH285" s="68" t="e">
        <f t="shared" si="157"/>
        <v>#DIV/0!</v>
      </c>
      <c r="AI285" s="68" t="e">
        <f t="shared" si="158"/>
        <v>#DIV/0!</v>
      </c>
      <c r="AJ285" s="67"/>
      <c r="AK285" s="67"/>
      <c r="AL285" s="67" t="s">
        <v>118</v>
      </c>
      <c r="AM285" s="67"/>
      <c r="AN285" s="68" t="e">
        <f t="shared" si="159"/>
        <v>#DIV/0!</v>
      </c>
      <c r="AO285" s="68" t="e">
        <f t="shared" si="160"/>
        <v>#DIV/0!</v>
      </c>
      <c r="AP285" s="67"/>
      <c r="AQ285" s="67"/>
      <c r="AR285" s="67" t="s">
        <v>119</v>
      </c>
      <c r="AS285" s="67"/>
      <c r="AT285" s="68" t="e">
        <f t="shared" si="161"/>
        <v>#DIV/0!</v>
      </c>
      <c r="AU285" s="68" t="e">
        <f t="shared" si="162"/>
        <v>#DIV/0!</v>
      </c>
      <c r="AV285" s="67"/>
      <c r="AW285" s="67"/>
      <c r="AX285" s="67" t="s">
        <v>120</v>
      </c>
      <c r="AY285" s="67"/>
      <c r="AZ285" s="68" t="e">
        <f t="shared" si="163"/>
        <v>#DIV/0!</v>
      </c>
      <c r="BA285" s="68" t="e">
        <f t="shared" si="164"/>
        <v>#DIV/0!</v>
      </c>
      <c r="BB285" s="67"/>
      <c r="BC285" s="67"/>
      <c r="BD285" s="67" t="s">
        <v>121</v>
      </c>
      <c r="BE285" s="67"/>
      <c r="BF285" s="68" t="e">
        <f t="shared" si="165"/>
        <v>#DIV/0!</v>
      </c>
      <c r="BG285" s="68" t="e">
        <f t="shared" si="166"/>
        <v>#DIV/0!</v>
      </c>
      <c r="BH285" s="67"/>
      <c r="BI285" s="67"/>
      <c r="BJ285" s="67" t="s">
        <v>122</v>
      </c>
      <c r="BK285" s="67"/>
      <c r="BL285" s="68" t="e">
        <f t="shared" si="167"/>
        <v>#DIV/0!</v>
      </c>
      <c r="BM285" s="68" t="e">
        <f t="shared" si="168"/>
        <v>#DIV/0!</v>
      </c>
      <c r="BN285" s="67"/>
      <c r="BO285" s="67"/>
      <c r="BP285" s="67" t="s">
        <v>123</v>
      </c>
      <c r="BQ285" s="67"/>
      <c r="BR285" s="68" t="e">
        <f t="shared" si="169"/>
        <v>#DIV/0!</v>
      </c>
      <c r="BS285" s="68" t="e">
        <f t="shared" si="170"/>
        <v>#DIV/0!</v>
      </c>
      <c r="BT285" s="67"/>
      <c r="BU285" s="67"/>
      <c r="BV285" s="67" t="s">
        <v>124</v>
      </c>
      <c r="BW285" s="67"/>
      <c r="BX285" s="68" t="e">
        <f t="shared" si="171"/>
        <v>#DIV/0!</v>
      </c>
      <c r="BY285" s="68" t="e">
        <f t="shared" si="172"/>
        <v>#DIV/0!</v>
      </c>
      <c r="BZ285" s="67"/>
      <c r="CA285" s="67"/>
      <c r="CB285" s="67" t="s">
        <v>125</v>
      </c>
      <c r="CC285" s="67"/>
      <c r="CD285" s="68" t="e">
        <f t="shared" si="173"/>
        <v>#DIV/0!</v>
      </c>
      <c r="CE285" s="68" t="e">
        <f t="shared" si="174"/>
        <v>#DIV/0!</v>
      </c>
      <c r="CF285" s="67"/>
      <c r="CG285" s="67"/>
      <c r="CH285" s="67" t="s">
        <v>126</v>
      </c>
      <c r="CI285" s="67"/>
      <c r="CJ285" s="68" t="e">
        <f t="shared" si="175"/>
        <v>#DIV/0!</v>
      </c>
      <c r="CK285" s="68" t="e">
        <f t="shared" si="176"/>
        <v>#DIV/0!</v>
      </c>
      <c r="CL285" s="67"/>
      <c r="CM285" s="67"/>
      <c r="CN285" s="58">
        <f t="shared" si="177"/>
        <v>0</v>
      </c>
      <c r="CO285" s="58">
        <f t="shared" si="178"/>
        <v>0</v>
      </c>
      <c r="CP285" s="58">
        <f t="shared" si="179"/>
        <v>0</v>
      </c>
      <c r="CQ285" s="58">
        <f t="shared" si="180"/>
        <v>0</v>
      </c>
      <c r="CR285" s="58">
        <f t="shared" si="181"/>
        <v>0</v>
      </c>
      <c r="CS285" s="58">
        <f t="shared" si="182"/>
        <v>0</v>
      </c>
      <c r="CT285" s="58">
        <f t="shared" si="183"/>
        <v>0</v>
      </c>
      <c r="CU285" s="58">
        <f t="shared" si="184"/>
        <v>0</v>
      </c>
      <c r="CV285" s="58">
        <f t="shared" si="185"/>
        <v>0</v>
      </c>
      <c r="CW285" s="58">
        <f t="shared" si="186"/>
        <v>0</v>
      </c>
      <c r="CX285" s="58">
        <f t="shared" si="187"/>
        <v>0</v>
      </c>
      <c r="CY285" s="58">
        <f t="shared" si="188"/>
        <v>0</v>
      </c>
      <c r="CZ285" s="58">
        <f t="shared" si="189"/>
        <v>0</v>
      </c>
    </row>
    <row r="286" spans="1:104" ht="26" x14ac:dyDescent="0.35">
      <c r="A286" s="137" t="s">
        <v>330</v>
      </c>
      <c r="B286" s="281"/>
      <c r="C286" s="20" t="s">
        <v>953</v>
      </c>
      <c r="D286" s="22"/>
      <c r="E286" s="22"/>
      <c r="F286" s="22"/>
      <c r="G286" s="20">
        <f t="shared" si="152"/>
        <v>0</v>
      </c>
      <c r="H286" s="20"/>
      <c r="I286" s="20"/>
      <c r="J286" s="20"/>
      <c r="K286" s="20"/>
      <c r="L286" s="20"/>
      <c r="M286" s="20"/>
      <c r="N286" s="20"/>
      <c r="O286" s="20"/>
      <c r="P286" s="20"/>
      <c r="Q286" s="20"/>
      <c r="R286" s="20"/>
      <c r="S286" s="20"/>
      <c r="T286" s="67" t="s">
        <v>115</v>
      </c>
      <c r="U286" s="67"/>
      <c r="V286" s="68" t="e">
        <f t="shared" si="153"/>
        <v>#DIV/0!</v>
      </c>
      <c r="W286" s="68" t="e">
        <f t="shared" si="154"/>
        <v>#DIV/0!</v>
      </c>
      <c r="X286" s="67"/>
      <c r="Y286" s="67"/>
      <c r="Z286" s="67" t="s">
        <v>116</v>
      </c>
      <c r="AA286" s="67"/>
      <c r="AB286" s="68" t="e">
        <f t="shared" si="155"/>
        <v>#DIV/0!</v>
      </c>
      <c r="AC286" s="68" t="e">
        <f t="shared" si="156"/>
        <v>#DIV/0!</v>
      </c>
      <c r="AD286" s="67"/>
      <c r="AE286" s="67"/>
      <c r="AF286" s="67" t="s">
        <v>117</v>
      </c>
      <c r="AG286" s="67"/>
      <c r="AH286" s="68" t="e">
        <f t="shared" si="157"/>
        <v>#DIV/0!</v>
      </c>
      <c r="AI286" s="68" t="e">
        <f t="shared" si="158"/>
        <v>#DIV/0!</v>
      </c>
      <c r="AJ286" s="67"/>
      <c r="AK286" s="67"/>
      <c r="AL286" s="67" t="s">
        <v>118</v>
      </c>
      <c r="AM286" s="67"/>
      <c r="AN286" s="68" t="e">
        <f t="shared" si="159"/>
        <v>#DIV/0!</v>
      </c>
      <c r="AO286" s="68" t="e">
        <f t="shared" si="160"/>
        <v>#DIV/0!</v>
      </c>
      <c r="AP286" s="67"/>
      <c r="AQ286" s="67"/>
      <c r="AR286" s="67" t="s">
        <v>119</v>
      </c>
      <c r="AS286" s="67"/>
      <c r="AT286" s="68" t="e">
        <f t="shared" si="161"/>
        <v>#DIV/0!</v>
      </c>
      <c r="AU286" s="68" t="e">
        <f t="shared" si="162"/>
        <v>#DIV/0!</v>
      </c>
      <c r="AV286" s="67"/>
      <c r="AW286" s="67"/>
      <c r="AX286" s="67" t="s">
        <v>120</v>
      </c>
      <c r="AY286" s="67"/>
      <c r="AZ286" s="68" t="e">
        <f t="shared" si="163"/>
        <v>#DIV/0!</v>
      </c>
      <c r="BA286" s="68" t="e">
        <f t="shared" si="164"/>
        <v>#DIV/0!</v>
      </c>
      <c r="BB286" s="67"/>
      <c r="BC286" s="67"/>
      <c r="BD286" s="67" t="s">
        <v>121</v>
      </c>
      <c r="BE286" s="67"/>
      <c r="BF286" s="68" t="e">
        <f t="shared" si="165"/>
        <v>#DIV/0!</v>
      </c>
      <c r="BG286" s="68" t="e">
        <f t="shared" si="166"/>
        <v>#DIV/0!</v>
      </c>
      <c r="BH286" s="67"/>
      <c r="BI286" s="67"/>
      <c r="BJ286" s="67" t="s">
        <v>122</v>
      </c>
      <c r="BK286" s="67"/>
      <c r="BL286" s="68" t="e">
        <f t="shared" si="167"/>
        <v>#DIV/0!</v>
      </c>
      <c r="BM286" s="68" t="e">
        <f t="shared" si="168"/>
        <v>#DIV/0!</v>
      </c>
      <c r="BN286" s="67"/>
      <c r="BO286" s="67"/>
      <c r="BP286" s="67" t="s">
        <v>123</v>
      </c>
      <c r="BQ286" s="67"/>
      <c r="BR286" s="68" t="e">
        <f t="shared" si="169"/>
        <v>#DIV/0!</v>
      </c>
      <c r="BS286" s="68" t="e">
        <f t="shared" si="170"/>
        <v>#DIV/0!</v>
      </c>
      <c r="BT286" s="67"/>
      <c r="BU286" s="67"/>
      <c r="BV286" s="67" t="s">
        <v>124</v>
      </c>
      <c r="BW286" s="67"/>
      <c r="BX286" s="68" t="e">
        <f t="shared" si="171"/>
        <v>#DIV/0!</v>
      </c>
      <c r="BY286" s="68" t="e">
        <f t="shared" si="172"/>
        <v>#DIV/0!</v>
      </c>
      <c r="BZ286" s="67"/>
      <c r="CA286" s="67"/>
      <c r="CB286" s="67" t="s">
        <v>125</v>
      </c>
      <c r="CC286" s="67"/>
      <c r="CD286" s="68" t="e">
        <f t="shared" si="173"/>
        <v>#DIV/0!</v>
      </c>
      <c r="CE286" s="68" t="e">
        <f t="shared" si="174"/>
        <v>#DIV/0!</v>
      </c>
      <c r="CF286" s="67"/>
      <c r="CG286" s="67"/>
      <c r="CH286" s="67" t="s">
        <v>126</v>
      </c>
      <c r="CI286" s="67"/>
      <c r="CJ286" s="68" t="e">
        <f t="shared" si="175"/>
        <v>#DIV/0!</v>
      </c>
      <c r="CK286" s="68" t="e">
        <f t="shared" si="176"/>
        <v>#DIV/0!</v>
      </c>
      <c r="CL286" s="67"/>
      <c r="CM286" s="67"/>
      <c r="CN286" s="58">
        <f t="shared" si="177"/>
        <v>0</v>
      </c>
      <c r="CO286" s="58">
        <f t="shared" si="178"/>
        <v>0</v>
      </c>
      <c r="CP286" s="58">
        <f t="shared" si="179"/>
        <v>0</v>
      </c>
      <c r="CQ286" s="58">
        <f t="shared" si="180"/>
        <v>0</v>
      </c>
      <c r="CR286" s="58">
        <f t="shared" si="181"/>
        <v>0</v>
      </c>
      <c r="CS286" s="58">
        <f t="shared" si="182"/>
        <v>0</v>
      </c>
      <c r="CT286" s="58">
        <f t="shared" si="183"/>
        <v>0</v>
      </c>
      <c r="CU286" s="58">
        <f t="shared" si="184"/>
        <v>0</v>
      </c>
      <c r="CV286" s="58">
        <f t="shared" si="185"/>
        <v>0</v>
      </c>
      <c r="CW286" s="58">
        <f t="shared" si="186"/>
        <v>0</v>
      </c>
      <c r="CX286" s="58">
        <f t="shared" si="187"/>
        <v>0</v>
      </c>
      <c r="CY286" s="58">
        <f t="shared" si="188"/>
        <v>0</v>
      </c>
      <c r="CZ286" s="58">
        <f t="shared" si="189"/>
        <v>0</v>
      </c>
    </row>
    <row r="287" spans="1:104" ht="26" x14ac:dyDescent="0.35">
      <c r="A287" s="137" t="s">
        <v>330</v>
      </c>
      <c r="B287" s="282"/>
      <c r="C287" s="20" t="s">
        <v>954</v>
      </c>
      <c r="D287" s="22"/>
      <c r="E287" s="22"/>
      <c r="F287" s="22"/>
      <c r="G287" s="20">
        <f t="shared" si="152"/>
        <v>0</v>
      </c>
      <c r="H287" s="20"/>
      <c r="I287" s="20"/>
      <c r="J287" s="20"/>
      <c r="K287" s="20"/>
      <c r="L287" s="20"/>
      <c r="M287" s="20"/>
      <c r="N287" s="20"/>
      <c r="O287" s="20"/>
      <c r="P287" s="20"/>
      <c r="Q287" s="20"/>
      <c r="R287" s="20"/>
      <c r="S287" s="20"/>
      <c r="T287" s="67" t="s">
        <v>115</v>
      </c>
      <c r="U287" s="67"/>
      <c r="V287" s="68" t="e">
        <f t="shared" si="153"/>
        <v>#DIV/0!</v>
      </c>
      <c r="W287" s="68" t="e">
        <f t="shared" si="154"/>
        <v>#DIV/0!</v>
      </c>
      <c r="X287" s="67"/>
      <c r="Y287" s="67"/>
      <c r="Z287" s="67" t="s">
        <v>116</v>
      </c>
      <c r="AA287" s="67"/>
      <c r="AB287" s="68" t="e">
        <f t="shared" si="155"/>
        <v>#DIV/0!</v>
      </c>
      <c r="AC287" s="68" t="e">
        <f t="shared" si="156"/>
        <v>#DIV/0!</v>
      </c>
      <c r="AD287" s="67"/>
      <c r="AE287" s="67"/>
      <c r="AF287" s="67" t="s">
        <v>117</v>
      </c>
      <c r="AG287" s="67"/>
      <c r="AH287" s="68" t="e">
        <f t="shared" si="157"/>
        <v>#DIV/0!</v>
      </c>
      <c r="AI287" s="68" t="e">
        <f t="shared" si="158"/>
        <v>#DIV/0!</v>
      </c>
      <c r="AJ287" s="67"/>
      <c r="AK287" s="67"/>
      <c r="AL287" s="67" t="s">
        <v>118</v>
      </c>
      <c r="AM287" s="67"/>
      <c r="AN287" s="68" t="e">
        <f t="shared" si="159"/>
        <v>#DIV/0!</v>
      </c>
      <c r="AO287" s="68" t="e">
        <f t="shared" si="160"/>
        <v>#DIV/0!</v>
      </c>
      <c r="AP287" s="67"/>
      <c r="AQ287" s="67"/>
      <c r="AR287" s="67" t="s">
        <v>119</v>
      </c>
      <c r="AS287" s="67"/>
      <c r="AT287" s="68" t="e">
        <f t="shared" si="161"/>
        <v>#DIV/0!</v>
      </c>
      <c r="AU287" s="68" t="e">
        <f t="shared" si="162"/>
        <v>#DIV/0!</v>
      </c>
      <c r="AV287" s="67"/>
      <c r="AW287" s="67"/>
      <c r="AX287" s="67" t="s">
        <v>120</v>
      </c>
      <c r="AY287" s="67"/>
      <c r="AZ287" s="68" t="e">
        <f t="shared" si="163"/>
        <v>#DIV/0!</v>
      </c>
      <c r="BA287" s="68" t="e">
        <f t="shared" si="164"/>
        <v>#DIV/0!</v>
      </c>
      <c r="BB287" s="67"/>
      <c r="BC287" s="67"/>
      <c r="BD287" s="67" t="s">
        <v>121</v>
      </c>
      <c r="BE287" s="67"/>
      <c r="BF287" s="68" t="e">
        <f t="shared" si="165"/>
        <v>#DIV/0!</v>
      </c>
      <c r="BG287" s="68" t="e">
        <f t="shared" si="166"/>
        <v>#DIV/0!</v>
      </c>
      <c r="BH287" s="67"/>
      <c r="BI287" s="67"/>
      <c r="BJ287" s="67" t="s">
        <v>122</v>
      </c>
      <c r="BK287" s="67"/>
      <c r="BL287" s="68" t="e">
        <f t="shared" si="167"/>
        <v>#DIV/0!</v>
      </c>
      <c r="BM287" s="68" t="e">
        <f t="shared" si="168"/>
        <v>#DIV/0!</v>
      </c>
      <c r="BN287" s="67"/>
      <c r="BO287" s="67"/>
      <c r="BP287" s="67" t="s">
        <v>123</v>
      </c>
      <c r="BQ287" s="67"/>
      <c r="BR287" s="68" t="e">
        <f t="shared" si="169"/>
        <v>#DIV/0!</v>
      </c>
      <c r="BS287" s="68" t="e">
        <f t="shared" si="170"/>
        <v>#DIV/0!</v>
      </c>
      <c r="BT287" s="67"/>
      <c r="BU287" s="67"/>
      <c r="BV287" s="67" t="s">
        <v>124</v>
      </c>
      <c r="BW287" s="67"/>
      <c r="BX287" s="68" t="e">
        <f t="shared" si="171"/>
        <v>#DIV/0!</v>
      </c>
      <c r="BY287" s="68" t="e">
        <f t="shared" si="172"/>
        <v>#DIV/0!</v>
      </c>
      <c r="BZ287" s="67"/>
      <c r="CA287" s="67"/>
      <c r="CB287" s="67" t="s">
        <v>125</v>
      </c>
      <c r="CC287" s="67"/>
      <c r="CD287" s="68" t="e">
        <f t="shared" si="173"/>
        <v>#DIV/0!</v>
      </c>
      <c r="CE287" s="68" t="e">
        <f t="shared" si="174"/>
        <v>#DIV/0!</v>
      </c>
      <c r="CF287" s="67"/>
      <c r="CG287" s="67"/>
      <c r="CH287" s="67" t="s">
        <v>126</v>
      </c>
      <c r="CI287" s="67"/>
      <c r="CJ287" s="68" t="e">
        <f t="shared" si="175"/>
        <v>#DIV/0!</v>
      </c>
      <c r="CK287" s="68" t="e">
        <f t="shared" si="176"/>
        <v>#DIV/0!</v>
      </c>
      <c r="CL287" s="67"/>
      <c r="CM287" s="67"/>
      <c r="CN287" s="58">
        <f t="shared" si="177"/>
        <v>0</v>
      </c>
      <c r="CO287" s="58">
        <f t="shared" si="178"/>
        <v>0</v>
      </c>
      <c r="CP287" s="58">
        <f t="shared" si="179"/>
        <v>0</v>
      </c>
      <c r="CQ287" s="58">
        <f t="shared" si="180"/>
        <v>0</v>
      </c>
      <c r="CR287" s="58">
        <f t="shared" si="181"/>
        <v>0</v>
      </c>
      <c r="CS287" s="58">
        <f t="shared" si="182"/>
        <v>0</v>
      </c>
      <c r="CT287" s="58">
        <f t="shared" si="183"/>
        <v>0</v>
      </c>
      <c r="CU287" s="58">
        <f t="shared" si="184"/>
        <v>0</v>
      </c>
      <c r="CV287" s="58">
        <f t="shared" si="185"/>
        <v>0</v>
      </c>
      <c r="CW287" s="58">
        <f t="shared" si="186"/>
        <v>0</v>
      </c>
      <c r="CX287" s="58">
        <f t="shared" si="187"/>
        <v>0</v>
      </c>
      <c r="CY287" s="58">
        <f t="shared" si="188"/>
        <v>0</v>
      </c>
      <c r="CZ287" s="58">
        <f t="shared" si="189"/>
        <v>0</v>
      </c>
    </row>
    <row r="288" spans="1:104" ht="39" x14ac:dyDescent="0.35">
      <c r="A288" s="137" t="s">
        <v>330</v>
      </c>
      <c r="B288" s="280" t="s">
        <v>160</v>
      </c>
      <c r="C288" s="20" t="s">
        <v>955</v>
      </c>
      <c r="D288" s="22" t="s">
        <v>373</v>
      </c>
      <c r="E288" s="22" t="s">
        <v>374</v>
      </c>
      <c r="F288" s="22" t="s">
        <v>369</v>
      </c>
      <c r="G288" s="20">
        <f t="shared" si="152"/>
        <v>1</v>
      </c>
      <c r="H288" s="20"/>
      <c r="I288" s="20"/>
      <c r="J288" s="20"/>
      <c r="K288" s="20"/>
      <c r="L288" s="20"/>
      <c r="M288" s="20"/>
      <c r="N288" s="20"/>
      <c r="O288" s="20"/>
      <c r="P288" s="20"/>
      <c r="Q288" s="20">
        <v>1</v>
      </c>
      <c r="R288" s="20"/>
      <c r="S288" s="20"/>
      <c r="T288" s="67" t="s">
        <v>115</v>
      </c>
      <c r="U288" s="67"/>
      <c r="V288" s="68" t="e">
        <f t="shared" si="153"/>
        <v>#DIV/0!</v>
      </c>
      <c r="W288" s="68">
        <f t="shared" si="154"/>
        <v>0</v>
      </c>
      <c r="X288" s="67"/>
      <c r="Y288" s="67"/>
      <c r="Z288" s="67" t="s">
        <v>116</v>
      </c>
      <c r="AA288" s="67"/>
      <c r="AB288" s="68" t="e">
        <f t="shared" si="155"/>
        <v>#DIV/0!</v>
      </c>
      <c r="AC288" s="68">
        <f t="shared" si="156"/>
        <v>0</v>
      </c>
      <c r="AD288" s="67"/>
      <c r="AE288" s="67"/>
      <c r="AF288" s="67" t="s">
        <v>117</v>
      </c>
      <c r="AG288" s="67"/>
      <c r="AH288" s="68" t="e">
        <f t="shared" si="157"/>
        <v>#DIV/0!</v>
      </c>
      <c r="AI288" s="68">
        <f t="shared" si="158"/>
        <v>0</v>
      </c>
      <c r="AJ288" s="67"/>
      <c r="AK288" s="67"/>
      <c r="AL288" s="67" t="s">
        <v>118</v>
      </c>
      <c r="AM288" s="67"/>
      <c r="AN288" s="68" t="e">
        <f t="shared" si="159"/>
        <v>#DIV/0!</v>
      </c>
      <c r="AO288" s="68">
        <f t="shared" si="160"/>
        <v>0</v>
      </c>
      <c r="AP288" s="67"/>
      <c r="AQ288" s="67"/>
      <c r="AR288" s="67" t="s">
        <v>119</v>
      </c>
      <c r="AS288" s="67"/>
      <c r="AT288" s="68" t="e">
        <f t="shared" si="161"/>
        <v>#DIV/0!</v>
      </c>
      <c r="AU288" s="68">
        <f t="shared" si="162"/>
        <v>0</v>
      </c>
      <c r="AV288" s="67"/>
      <c r="AW288" s="67"/>
      <c r="AX288" s="67" t="s">
        <v>120</v>
      </c>
      <c r="AY288" s="67"/>
      <c r="AZ288" s="68" t="e">
        <f t="shared" si="163"/>
        <v>#DIV/0!</v>
      </c>
      <c r="BA288" s="68">
        <f t="shared" si="164"/>
        <v>0</v>
      </c>
      <c r="BB288" s="67"/>
      <c r="BC288" s="67"/>
      <c r="BD288" s="67" t="s">
        <v>121</v>
      </c>
      <c r="BE288" s="67"/>
      <c r="BF288" s="68" t="e">
        <f t="shared" si="165"/>
        <v>#DIV/0!</v>
      </c>
      <c r="BG288" s="68">
        <f t="shared" si="166"/>
        <v>0</v>
      </c>
      <c r="BH288" s="67"/>
      <c r="BI288" s="67"/>
      <c r="BJ288" s="67" t="s">
        <v>122</v>
      </c>
      <c r="BK288" s="67"/>
      <c r="BL288" s="68" t="e">
        <f t="shared" si="167"/>
        <v>#DIV/0!</v>
      </c>
      <c r="BM288" s="68">
        <f t="shared" si="168"/>
        <v>0</v>
      </c>
      <c r="BN288" s="67"/>
      <c r="BO288" s="67"/>
      <c r="BP288" s="67" t="s">
        <v>123</v>
      </c>
      <c r="BQ288" s="67"/>
      <c r="BR288" s="68" t="e">
        <f t="shared" si="169"/>
        <v>#DIV/0!</v>
      </c>
      <c r="BS288" s="68">
        <f t="shared" si="170"/>
        <v>0</v>
      </c>
      <c r="BT288" s="67"/>
      <c r="BU288" s="67"/>
      <c r="BV288" s="67" t="s">
        <v>124</v>
      </c>
      <c r="BW288" s="67"/>
      <c r="BX288" s="68">
        <f t="shared" si="171"/>
        <v>0</v>
      </c>
      <c r="BY288" s="68">
        <f t="shared" si="172"/>
        <v>0</v>
      </c>
      <c r="BZ288" s="67"/>
      <c r="CA288" s="67"/>
      <c r="CB288" s="67" t="s">
        <v>125</v>
      </c>
      <c r="CC288" s="67"/>
      <c r="CD288" s="68" t="e">
        <f t="shared" si="173"/>
        <v>#DIV/0!</v>
      </c>
      <c r="CE288" s="68">
        <f t="shared" si="174"/>
        <v>0</v>
      </c>
      <c r="CF288" s="67"/>
      <c r="CG288" s="67"/>
      <c r="CH288" s="67" t="s">
        <v>126</v>
      </c>
      <c r="CI288" s="67"/>
      <c r="CJ288" s="68" t="e">
        <f t="shared" si="175"/>
        <v>#DIV/0!</v>
      </c>
      <c r="CK288" s="68">
        <f t="shared" si="176"/>
        <v>0</v>
      </c>
      <c r="CL288" s="67"/>
      <c r="CM288" s="67"/>
      <c r="CN288" s="58">
        <f t="shared" si="177"/>
        <v>0</v>
      </c>
      <c r="CO288" s="58">
        <f t="shared" si="178"/>
        <v>0</v>
      </c>
      <c r="CP288" s="58">
        <f t="shared" si="179"/>
        <v>0</v>
      </c>
      <c r="CQ288" s="58">
        <f t="shared" si="180"/>
        <v>0</v>
      </c>
      <c r="CR288" s="58">
        <f t="shared" si="181"/>
        <v>0</v>
      </c>
      <c r="CS288" s="58">
        <f t="shared" si="182"/>
        <v>0</v>
      </c>
      <c r="CT288" s="58">
        <f t="shared" si="183"/>
        <v>0</v>
      </c>
      <c r="CU288" s="58">
        <f t="shared" si="184"/>
        <v>0</v>
      </c>
      <c r="CV288" s="58">
        <f t="shared" si="185"/>
        <v>0</v>
      </c>
      <c r="CW288" s="58">
        <f t="shared" si="186"/>
        <v>0</v>
      </c>
      <c r="CX288" s="58">
        <f t="shared" si="187"/>
        <v>0</v>
      </c>
      <c r="CY288" s="58">
        <f t="shared" si="188"/>
        <v>0</v>
      </c>
      <c r="CZ288" s="58">
        <f t="shared" si="189"/>
        <v>0</v>
      </c>
    </row>
    <row r="289" spans="1:104" ht="39" x14ac:dyDescent="0.35">
      <c r="A289" s="137" t="s">
        <v>330</v>
      </c>
      <c r="B289" s="281"/>
      <c r="C289" s="20" t="s">
        <v>956</v>
      </c>
      <c r="D289" s="22" t="s">
        <v>373</v>
      </c>
      <c r="E289" s="22" t="s">
        <v>375</v>
      </c>
      <c r="F289" s="22" t="s">
        <v>376</v>
      </c>
      <c r="G289" s="20">
        <f t="shared" si="152"/>
        <v>1</v>
      </c>
      <c r="H289" s="20">
        <v>1</v>
      </c>
      <c r="I289" s="20"/>
      <c r="J289" s="20"/>
      <c r="K289" s="20"/>
      <c r="L289" s="20"/>
      <c r="M289" s="20"/>
      <c r="N289" s="20"/>
      <c r="O289" s="20"/>
      <c r="P289" s="20"/>
      <c r="Q289" s="20"/>
      <c r="R289" s="20"/>
      <c r="S289" s="20"/>
      <c r="T289" s="67" t="s">
        <v>115</v>
      </c>
      <c r="U289" s="67"/>
      <c r="V289" s="68">
        <f t="shared" si="153"/>
        <v>0</v>
      </c>
      <c r="W289" s="68">
        <f t="shared" si="154"/>
        <v>0</v>
      </c>
      <c r="X289" s="67"/>
      <c r="Y289" s="67"/>
      <c r="Z289" s="67" t="s">
        <v>116</v>
      </c>
      <c r="AA289" s="67"/>
      <c r="AB289" s="68" t="e">
        <f t="shared" si="155"/>
        <v>#DIV/0!</v>
      </c>
      <c r="AC289" s="68">
        <f t="shared" si="156"/>
        <v>0</v>
      </c>
      <c r="AD289" s="67"/>
      <c r="AE289" s="67"/>
      <c r="AF289" s="67" t="s">
        <v>117</v>
      </c>
      <c r="AG289" s="67"/>
      <c r="AH289" s="68" t="e">
        <f t="shared" si="157"/>
        <v>#DIV/0!</v>
      </c>
      <c r="AI289" s="68">
        <f t="shared" si="158"/>
        <v>0</v>
      </c>
      <c r="AJ289" s="67"/>
      <c r="AK289" s="67"/>
      <c r="AL289" s="67" t="s">
        <v>118</v>
      </c>
      <c r="AM289" s="67"/>
      <c r="AN289" s="68" t="e">
        <f t="shared" si="159"/>
        <v>#DIV/0!</v>
      </c>
      <c r="AO289" s="68">
        <f t="shared" si="160"/>
        <v>0</v>
      </c>
      <c r="AP289" s="67"/>
      <c r="AQ289" s="67"/>
      <c r="AR289" s="67" t="s">
        <v>119</v>
      </c>
      <c r="AS289" s="67"/>
      <c r="AT289" s="68" t="e">
        <f t="shared" si="161"/>
        <v>#DIV/0!</v>
      </c>
      <c r="AU289" s="68">
        <f t="shared" si="162"/>
        <v>0</v>
      </c>
      <c r="AV289" s="67"/>
      <c r="AW289" s="67"/>
      <c r="AX289" s="67" t="s">
        <v>120</v>
      </c>
      <c r="AY289" s="67"/>
      <c r="AZ289" s="68" t="e">
        <f t="shared" si="163"/>
        <v>#DIV/0!</v>
      </c>
      <c r="BA289" s="68">
        <f t="shared" si="164"/>
        <v>0</v>
      </c>
      <c r="BB289" s="67"/>
      <c r="BC289" s="67"/>
      <c r="BD289" s="67" t="s">
        <v>121</v>
      </c>
      <c r="BE289" s="67"/>
      <c r="BF289" s="68" t="e">
        <f t="shared" si="165"/>
        <v>#DIV/0!</v>
      </c>
      <c r="BG289" s="68">
        <f t="shared" si="166"/>
        <v>0</v>
      </c>
      <c r="BH289" s="67"/>
      <c r="BI289" s="67"/>
      <c r="BJ289" s="67" t="s">
        <v>122</v>
      </c>
      <c r="BK289" s="67"/>
      <c r="BL289" s="68" t="e">
        <f t="shared" si="167"/>
        <v>#DIV/0!</v>
      </c>
      <c r="BM289" s="68">
        <f t="shared" si="168"/>
        <v>0</v>
      </c>
      <c r="BN289" s="67"/>
      <c r="BO289" s="67"/>
      <c r="BP289" s="67" t="s">
        <v>123</v>
      </c>
      <c r="BQ289" s="67"/>
      <c r="BR289" s="68" t="e">
        <f t="shared" si="169"/>
        <v>#DIV/0!</v>
      </c>
      <c r="BS289" s="68">
        <f t="shared" si="170"/>
        <v>0</v>
      </c>
      <c r="BT289" s="67"/>
      <c r="BU289" s="67"/>
      <c r="BV289" s="67" t="s">
        <v>124</v>
      </c>
      <c r="BW289" s="67"/>
      <c r="BX289" s="68" t="e">
        <f t="shared" si="171"/>
        <v>#DIV/0!</v>
      </c>
      <c r="BY289" s="68">
        <f t="shared" si="172"/>
        <v>0</v>
      </c>
      <c r="BZ289" s="67"/>
      <c r="CA289" s="67"/>
      <c r="CB289" s="67" t="s">
        <v>125</v>
      </c>
      <c r="CC289" s="67"/>
      <c r="CD289" s="68" t="e">
        <f t="shared" si="173"/>
        <v>#DIV/0!</v>
      </c>
      <c r="CE289" s="68">
        <f t="shared" si="174"/>
        <v>0</v>
      </c>
      <c r="CF289" s="67"/>
      <c r="CG289" s="67"/>
      <c r="CH289" s="67" t="s">
        <v>126</v>
      </c>
      <c r="CI289" s="67"/>
      <c r="CJ289" s="68" t="e">
        <f t="shared" si="175"/>
        <v>#DIV/0!</v>
      </c>
      <c r="CK289" s="68">
        <f t="shared" si="176"/>
        <v>0</v>
      </c>
      <c r="CL289" s="67"/>
      <c r="CM289" s="67"/>
      <c r="CN289" s="58">
        <f t="shared" si="177"/>
        <v>0</v>
      </c>
      <c r="CO289" s="58">
        <f t="shared" si="178"/>
        <v>0</v>
      </c>
      <c r="CP289" s="58">
        <f t="shared" si="179"/>
        <v>0</v>
      </c>
      <c r="CQ289" s="58">
        <f t="shared" si="180"/>
        <v>0</v>
      </c>
      <c r="CR289" s="58">
        <f t="shared" si="181"/>
        <v>0</v>
      </c>
      <c r="CS289" s="58">
        <f t="shared" si="182"/>
        <v>0</v>
      </c>
      <c r="CT289" s="58">
        <f t="shared" si="183"/>
        <v>0</v>
      </c>
      <c r="CU289" s="58">
        <f t="shared" si="184"/>
        <v>0</v>
      </c>
      <c r="CV289" s="58">
        <f t="shared" si="185"/>
        <v>0</v>
      </c>
      <c r="CW289" s="58">
        <f t="shared" si="186"/>
        <v>0</v>
      </c>
      <c r="CX289" s="58">
        <f t="shared" si="187"/>
        <v>0</v>
      </c>
      <c r="CY289" s="58">
        <f t="shared" si="188"/>
        <v>0</v>
      </c>
      <c r="CZ289" s="58">
        <f t="shared" si="189"/>
        <v>0</v>
      </c>
    </row>
    <row r="290" spans="1:104" ht="26" x14ac:dyDescent="0.35">
      <c r="A290" s="137" t="s">
        <v>330</v>
      </c>
      <c r="B290" s="281"/>
      <c r="C290" s="20" t="s">
        <v>957</v>
      </c>
      <c r="D290" s="22"/>
      <c r="E290" s="22"/>
      <c r="F290" s="22"/>
      <c r="G290" s="20">
        <f t="shared" si="152"/>
        <v>0</v>
      </c>
      <c r="H290" s="20"/>
      <c r="I290" s="20"/>
      <c r="J290" s="20"/>
      <c r="K290" s="20"/>
      <c r="L290" s="20"/>
      <c r="M290" s="20"/>
      <c r="N290" s="20"/>
      <c r="O290" s="20"/>
      <c r="P290" s="20"/>
      <c r="Q290" s="20"/>
      <c r="R290" s="20"/>
      <c r="S290" s="20"/>
      <c r="T290" s="67" t="s">
        <v>115</v>
      </c>
      <c r="U290" s="67"/>
      <c r="V290" s="68" t="e">
        <f t="shared" si="153"/>
        <v>#DIV/0!</v>
      </c>
      <c r="W290" s="68" t="e">
        <f t="shared" si="154"/>
        <v>#DIV/0!</v>
      </c>
      <c r="X290" s="67"/>
      <c r="Y290" s="67"/>
      <c r="Z290" s="67" t="s">
        <v>116</v>
      </c>
      <c r="AA290" s="67"/>
      <c r="AB290" s="68" t="e">
        <f t="shared" si="155"/>
        <v>#DIV/0!</v>
      </c>
      <c r="AC290" s="68" t="e">
        <f t="shared" si="156"/>
        <v>#DIV/0!</v>
      </c>
      <c r="AD290" s="67"/>
      <c r="AE290" s="67"/>
      <c r="AF290" s="67" t="s">
        <v>117</v>
      </c>
      <c r="AG290" s="67"/>
      <c r="AH290" s="68" t="e">
        <f t="shared" si="157"/>
        <v>#DIV/0!</v>
      </c>
      <c r="AI290" s="68" t="e">
        <f t="shared" si="158"/>
        <v>#DIV/0!</v>
      </c>
      <c r="AJ290" s="67"/>
      <c r="AK290" s="67"/>
      <c r="AL290" s="67" t="s">
        <v>118</v>
      </c>
      <c r="AM290" s="67"/>
      <c r="AN290" s="68" t="e">
        <f t="shared" si="159"/>
        <v>#DIV/0!</v>
      </c>
      <c r="AO290" s="68" t="e">
        <f t="shared" si="160"/>
        <v>#DIV/0!</v>
      </c>
      <c r="AP290" s="67"/>
      <c r="AQ290" s="67"/>
      <c r="AR290" s="67" t="s">
        <v>119</v>
      </c>
      <c r="AS290" s="67"/>
      <c r="AT290" s="68" t="e">
        <f t="shared" si="161"/>
        <v>#DIV/0!</v>
      </c>
      <c r="AU290" s="68" t="e">
        <f t="shared" si="162"/>
        <v>#DIV/0!</v>
      </c>
      <c r="AV290" s="67"/>
      <c r="AW290" s="67"/>
      <c r="AX290" s="67" t="s">
        <v>120</v>
      </c>
      <c r="AY290" s="67"/>
      <c r="AZ290" s="68" t="e">
        <f t="shared" si="163"/>
        <v>#DIV/0!</v>
      </c>
      <c r="BA290" s="68" t="e">
        <f t="shared" si="164"/>
        <v>#DIV/0!</v>
      </c>
      <c r="BB290" s="67"/>
      <c r="BC290" s="67"/>
      <c r="BD290" s="67" t="s">
        <v>121</v>
      </c>
      <c r="BE290" s="67"/>
      <c r="BF290" s="68" t="e">
        <f t="shared" si="165"/>
        <v>#DIV/0!</v>
      </c>
      <c r="BG290" s="68" t="e">
        <f t="shared" si="166"/>
        <v>#DIV/0!</v>
      </c>
      <c r="BH290" s="67"/>
      <c r="BI290" s="67"/>
      <c r="BJ290" s="67" t="s">
        <v>122</v>
      </c>
      <c r="BK290" s="67"/>
      <c r="BL290" s="68" t="e">
        <f t="shared" si="167"/>
        <v>#DIV/0!</v>
      </c>
      <c r="BM290" s="68" t="e">
        <f t="shared" si="168"/>
        <v>#DIV/0!</v>
      </c>
      <c r="BN290" s="67"/>
      <c r="BO290" s="67"/>
      <c r="BP290" s="67" t="s">
        <v>123</v>
      </c>
      <c r="BQ290" s="67"/>
      <c r="BR290" s="68" t="e">
        <f t="shared" si="169"/>
        <v>#DIV/0!</v>
      </c>
      <c r="BS290" s="68" t="e">
        <f t="shared" si="170"/>
        <v>#DIV/0!</v>
      </c>
      <c r="BT290" s="67"/>
      <c r="BU290" s="67"/>
      <c r="BV290" s="67" t="s">
        <v>124</v>
      </c>
      <c r="BW290" s="67"/>
      <c r="BX290" s="68" t="e">
        <f t="shared" si="171"/>
        <v>#DIV/0!</v>
      </c>
      <c r="BY290" s="68" t="e">
        <f t="shared" si="172"/>
        <v>#DIV/0!</v>
      </c>
      <c r="BZ290" s="67"/>
      <c r="CA290" s="67"/>
      <c r="CB290" s="67" t="s">
        <v>125</v>
      </c>
      <c r="CC290" s="67"/>
      <c r="CD290" s="68" t="e">
        <f t="shared" si="173"/>
        <v>#DIV/0!</v>
      </c>
      <c r="CE290" s="68" t="e">
        <f t="shared" si="174"/>
        <v>#DIV/0!</v>
      </c>
      <c r="CF290" s="67"/>
      <c r="CG290" s="67"/>
      <c r="CH290" s="67" t="s">
        <v>126</v>
      </c>
      <c r="CI290" s="67"/>
      <c r="CJ290" s="68" t="e">
        <f t="shared" si="175"/>
        <v>#DIV/0!</v>
      </c>
      <c r="CK290" s="68" t="e">
        <f t="shared" si="176"/>
        <v>#DIV/0!</v>
      </c>
      <c r="CL290" s="67"/>
      <c r="CM290" s="67"/>
      <c r="CN290" s="58">
        <f t="shared" si="177"/>
        <v>0</v>
      </c>
      <c r="CO290" s="58">
        <f t="shared" si="178"/>
        <v>0</v>
      </c>
      <c r="CP290" s="58">
        <f t="shared" si="179"/>
        <v>0</v>
      </c>
      <c r="CQ290" s="58">
        <f t="shared" si="180"/>
        <v>0</v>
      </c>
      <c r="CR290" s="58">
        <f t="shared" si="181"/>
        <v>0</v>
      </c>
      <c r="CS290" s="58">
        <f t="shared" si="182"/>
        <v>0</v>
      </c>
      <c r="CT290" s="58">
        <f t="shared" si="183"/>
        <v>0</v>
      </c>
      <c r="CU290" s="58">
        <f t="shared" si="184"/>
        <v>0</v>
      </c>
      <c r="CV290" s="58">
        <f t="shared" si="185"/>
        <v>0</v>
      </c>
      <c r="CW290" s="58">
        <f t="shared" si="186"/>
        <v>0</v>
      </c>
      <c r="CX290" s="58">
        <f t="shared" si="187"/>
        <v>0</v>
      </c>
      <c r="CY290" s="58">
        <f t="shared" si="188"/>
        <v>0</v>
      </c>
      <c r="CZ290" s="58">
        <f t="shared" si="189"/>
        <v>0</v>
      </c>
    </row>
    <row r="291" spans="1:104" ht="26" x14ac:dyDescent="0.35">
      <c r="A291" s="137" t="s">
        <v>330</v>
      </c>
      <c r="B291" s="282"/>
      <c r="C291" s="20" t="s">
        <v>958</v>
      </c>
      <c r="D291" s="22"/>
      <c r="E291" s="22"/>
      <c r="F291" s="22"/>
      <c r="G291" s="20">
        <f t="shared" si="152"/>
        <v>0</v>
      </c>
      <c r="H291" s="20"/>
      <c r="I291" s="20"/>
      <c r="J291" s="20"/>
      <c r="K291" s="20"/>
      <c r="L291" s="20"/>
      <c r="M291" s="20"/>
      <c r="N291" s="20"/>
      <c r="O291" s="20"/>
      <c r="P291" s="20"/>
      <c r="Q291" s="20"/>
      <c r="R291" s="20"/>
      <c r="S291" s="20"/>
      <c r="T291" s="67" t="s">
        <v>115</v>
      </c>
      <c r="U291" s="67"/>
      <c r="V291" s="68" t="e">
        <f t="shared" si="153"/>
        <v>#DIV/0!</v>
      </c>
      <c r="W291" s="68" t="e">
        <f t="shared" si="154"/>
        <v>#DIV/0!</v>
      </c>
      <c r="X291" s="67"/>
      <c r="Y291" s="67"/>
      <c r="Z291" s="67" t="s">
        <v>116</v>
      </c>
      <c r="AA291" s="67"/>
      <c r="AB291" s="68" t="e">
        <f t="shared" si="155"/>
        <v>#DIV/0!</v>
      </c>
      <c r="AC291" s="68" t="e">
        <f t="shared" si="156"/>
        <v>#DIV/0!</v>
      </c>
      <c r="AD291" s="67"/>
      <c r="AE291" s="67"/>
      <c r="AF291" s="67" t="s">
        <v>117</v>
      </c>
      <c r="AG291" s="67"/>
      <c r="AH291" s="68" t="e">
        <f t="shared" si="157"/>
        <v>#DIV/0!</v>
      </c>
      <c r="AI291" s="68" t="e">
        <f t="shared" si="158"/>
        <v>#DIV/0!</v>
      </c>
      <c r="AJ291" s="67"/>
      <c r="AK291" s="67"/>
      <c r="AL291" s="67" t="s">
        <v>118</v>
      </c>
      <c r="AM291" s="67"/>
      <c r="AN291" s="68" t="e">
        <f t="shared" si="159"/>
        <v>#DIV/0!</v>
      </c>
      <c r="AO291" s="68" t="e">
        <f t="shared" si="160"/>
        <v>#DIV/0!</v>
      </c>
      <c r="AP291" s="67"/>
      <c r="AQ291" s="67"/>
      <c r="AR291" s="67" t="s">
        <v>119</v>
      </c>
      <c r="AS291" s="67"/>
      <c r="AT291" s="68" t="e">
        <f t="shared" si="161"/>
        <v>#DIV/0!</v>
      </c>
      <c r="AU291" s="68" t="e">
        <f t="shared" si="162"/>
        <v>#DIV/0!</v>
      </c>
      <c r="AV291" s="67"/>
      <c r="AW291" s="67"/>
      <c r="AX291" s="67" t="s">
        <v>120</v>
      </c>
      <c r="AY291" s="67"/>
      <c r="AZ291" s="68" t="e">
        <f t="shared" si="163"/>
        <v>#DIV/0!</v>
      </c>
      <c r="BA291" s="68" t="e">
        <f t="shared" si="164"/>
        <v>#DIV/0!</v>
      </c>
      <c r="BB291" s="67"/>
      <c r="BC291" s="67"/>
      <c r="BD291" s="67" t="s">
        <v>121</v>
      </c>
      <c r="BE291" s="67"/>
      <c r="BF291" s="68" t="e">
        <f t="shared" si="165"/>
        <v>#DIV/0!</v>
      </c>
      <c r="BG291" s="68" t="e">
        <f t="shared" si="166"/>
        <v>#DIV/0!</v>
      </c>
      <c r="BH291" s="67"/>
      <c r="BI291" s="67"/>
      <c r="BJ291" s="67" t="s">
        <v>122</v>
      </c>
      <c r="BK291" s="67"/>
      <c r="BL291" s="68" t="e">
        <f t="shared" si="167"/>
        <v>#DIV/0!</v>
      </c>
      <c r="BM291" s="68" t="e">
        <f t="shared" si="168"/>
        <v>#DIV/0!</v>
      </c>
      <c r="BN291" s="67"/>
      <c r="BO291" s="67"/>
      <c r="BP291" s="67" t="s">
        <v>123</v>
      </c>
      <c r="BQ291" s="67"/>
      <c r="BR291" s="68" t="e">
        <f t="shared" si="169"/>
        <v>#DIV/0!</v>
      </c>
      <c r="BS291" s="68" t="e">
        <f t="shared" si="170"/>
        <v>#DIV/0!</v>
      </c>
      <c r="BT291" s="67"/>
      <c r="BU291" s="67"/>
      <c r="BV291" s="67" t="s">
        <v>124</v>
      </c>
      <c r="BW291" s="67"/>
      <c r="BX291" s="68" t="e">
        <f t="shared" si="171"/>
        <v>#DIV/0!</v>
      </c>
      <c r="BY291" s="68" t="e">
        <f t="shared" si="172"/>
        <v>#DIV/0!</v>
      </c>
      <c r="BZ291" s="67"/>
      <c r="CA291" s="67"/>
      <c r="CB291" s="67" t="s">
        <v>125</v>
      </c>
      <c r="CC291" s="67"/>
      <c r="CD291" s="68" t="e">
        <f t="shared" si="173"/>
        <v>#DIV/0!</v>
      </c>
      <c r="CE291" s="68" t="e">
        <f t="shared" si="174"/>
        <v>#DIV/0!</v>
      </c>
      <c r="CF291" s="67"/>
      <c r="CG291" s="67"/>
      <c r="CH291" s="67" t="s">
        <v>126</v>
      </c>
      <c r="CI291" s="67"/>
      <c r="CJ291" s="68" t="e">
        <f t="shared" si="175"/>
        <v>#DIV/0!</v>
      </c>
      <c r="CK291" s="68" t="e">
        <f t="shared" si="176"/>
        <v>#DIV/0!</v>
      </c>
      <c r="CL291" s="67"/>
      <c r="CM291" s="67"/>
      <c r="CN291" s="58">
        <f t="shared" si="177"/>
        <v>0</v>
      </c>
      <c r="CO291" s="58">
        <f t="shared" si="178"/>
        <v>0</v>
      </c>
      <c r="CP291" s="58">
        <f t="shared" si="179"/>
        <v>0</v>
      </c>
      <c r="CQ291" s="58">
        <f t="shared" si="180"/>
        <v>0</v>
      </c>
      <c r="CR291" s="58">
        <f t="shared" si="181"/>
        <v>0</v>
      </c>
      <c r="CS291" s="58">
        <f t="shared" si="182"/>
        <v>0</v>
      </c>
      <c r="CT291" s="58">
        <f t="shared" si="183"/>
        <v>0</v>
      </c>
      <c r="CU291" s="58">
        <f t="shared" si="184"/>
        <v>0</v>
      </c>
      <c r="CV291" s="58">
        <f t="shared" si="185"/>
        <v>0</v>
      </c>
      <c r="CW291" s="58">
        <f t="shared" si="186"/>
        <v>0</v>
      </c>
      <c r="CX291" s="58">
        <f t="shared" si="187"/>
        <v>0</v>
      </c>
      <c r="CY291" s="58">
        <f t="shared" si="188"/>
        <v>0</v>
      </c>
      <c r="CZ291" s="58">
        <f t="shared" si="189"/>
        <v>0</v>
      </c>
    </row>
    <row r="292" spans="1:104" ht="39" x14ac:dyDescent="0.35">
      <c r="A292" s="137" t="s">
        <v>330</v>
      </c>
      <c r="B292" s="280" t="s">
        <v>160</v>
      </c>
      <c r="C292" s="20" t="s">
        <v>959</v>
      </c>
      <c r="D292" s="22" t="s">
        <v>370</v>
      </c>
      <c r="E292" s="22" t="s">
        <v>380</v>
      </c>
      <c r="F292" s="22" t="s">
        <v>385</v>
      </c>
      <c r="G292" s="20">
        <f t="shared" si="152"/>
        <v>2</v>
      </c>
      <c r="H292" s="20"/>
      <c r="I292" s="20"/>
      <c r="J292" s="20"/>
      <c r="K292" s="20"/>
      <c r="L292" s="20">
        <v>1</v>
      </c>
      <c r="M292" s="20"/>
      <c r="N292" s="20"/>
      <c r="O292" s="20"/>
      <c r="P292" s="20"/>
      <c r="Q292" s="20">
        <v>1</v>
      </c>
      <c r="R292" s="20"/>
      <c r="S292" s="20"/>
      <c r="T292" s="67" t="s">
        <v>115</v>
      </c>
      <c r="U292" s="67"/>
      <c r="V292" s="68" t="e">
        <f t="shared" si="153"/>
        <v>#DIV/0!</v>
      </c>
      <c r="W292" s="68">
        <f t="shared" si="154"/>
        <v>0</v>
      </c>
      <c r="X292" s="67"/>
      <c r="Y292" s="67"/>
      <c r="Z292" s="67" t="s">
        <v>116</v>
      </c>
      <c r="AA292" s="67"/>
      <c r="AB292" s="68" t="e">
        <f t="shared" si="155"/>
        <v>#DIV/0!</v>
      </c>
      <c r="AC292" s="68">
        <f t="shared" si="156"/>
        <v>0</v>
      </c>
      <c r="AD292" s="67"/>
      <c r="AE292" s="67"/>
      <c r="AF292" s="67" t="s">
        <v>117</v>
      </c>
      <c r="AG292" s="67"/>
      <c r="AH292" s="68" t="e">
        <f t="shared" si="157"/>
        <v>#DIV/0!</v>
      </c>
      <c r="AI292" s="68">
        <f t="shared" si="158"/>
        <v>0</v>
      </c>
      <c r="AJ292" s="67"/>
      <c r="AK292" s="67"/>
      <c r="AL292" s="67" t="s">
        <v>118</v>
      </c>
      <c r="AM292" s="67"/>
      <c r="AN292" s="68" t="e">
        <f t="shared" si="159"/>
        <v>#DIV/0!</v>
      </c>
      <c r="AO292" s="68">
        <f t="shared" si="160"/>
        <v>0</v>
      </c>
      <c r="AP292" s="67"/>
      <c r="AQ292" s="67"/>
      <c r="AR292" s="67" t="s">
        <v>119</v>
      </c>
      <c r="AS292" s="67"/>
      <c r="AT292" s="68">
        <f t="shared" si="161"/>
        <v>0</v>
      </c>
      <c r="AU292" s="68">
        <f t="shared" si="162"/>
        <v>0</v>
      </c>
      <c r="AV292" s="67"/>
      <c r="AW292" s="67"/>
      <c r="AX292" s="67" t="s">
        <v>120</v>
      </c>
      <c r="AY292" s="67"/>
      <c r="AZ292" s="68" t="e">
        <f t="shared" si="163"/>
        <v>#DIV/0!</v>
      </c>
      <c r="BA292" s="68">
        <f t="shared" si="164"/>
        <v>0</v>
      </c>
      <c r="BB292" s="67"/>
      <c r="BC292" s="67"/>
      <c r="BD292" s="67" t="s">
        <v>121</v>
      </c>
      <c r="BE292" s="67"/>
      <c r="BF292" s="68" t="e">
        <f t="shared" si="165"/>
        <v>#DIV/0!</v>
      </c>
      <c r="BG292" s="68">
        <f t="shared" si="166"/>
        <v>0</v>
      </c>
      <c r="BH292" s="67"/>
      <c r="BI292" s="67"/>
      <c r="BJ292" s="67" t="s">
        <v>122</v>
      </c>
      <c r="BK292" s="67"/>
      <c r="BL292" s="68" t="e">
        <f t="shared" si="167"/>
        <v>#DIV/0!</v>
      </c>
      <c r="BM292" s="68">
        <f t="shared" si="168"/>
        <v>0</v>
      </c>
      <c r="BN292" s="67"/>
      <c r="BO292" s="67"/>
      <c r="BP292" s="67" t="s">
        <v>123</v>
      </c>
      <c r="BQ292" s="67"/>
      <c r="BR292" s="68" t="e">
        <f t="shared" si="169"/>
        <v>#DIV/0!</v>
      </c>
      <c r="BS292" s="68">
        <f t="shared" si="170"/>
        <v>0</v>
      </c>
      <c r="BT292" s="67"/>
      <c r="BU292" s="67"/>
      <c r="BV292" s="67" t="s">
        <v>124</v>
      </c>
      <c r="BW292" s="67"/>
      <c r="BX292" s="68">
        <f t="shared" si="171"/>
        <v>0</v>
      </c>
      <c r="BY292" s="68">
        <f t="shared" si="172"/>
        <v>0</v>
      </c>
      <c r="BZ292" s="67"/>
      <c r="CA292" s="67"/>
      <c r="CB292" s="67" t="s">
        <v>125</v>
      </c>
      <c r="CC292" s="67"/>
      <c r="CD292" s="68" t="e">
        <f t="shared" si="173"/>
        <v>#DIV/0!</v>
      </c>
      <c r="CE292" s="68">
        <f t="shared" si="174"/>
        <v>0</v>
      </c>
      <c r="CF292" s="67"/>
      <c r="CG292" s="67"/>
      <c r="CH292" s="67" t="s">
        <v>126</v>
      </c>
      <c r="CI292" s="67"/>
      <c r="CJ292" s="68" t="e">
        <f t="shared" si="175"/>
        <v>#DIV/0!</v>
      </c>
      <c r="CK292" s="68">
        <f t="shared" si="176"/>
        <v>0</v>
      </c>
      <c r="CL292" s="67"/>
      <c r="CM292" s="67"/>
      <c r="CN292" s="58">
        <f t="shared" si="177"/>
        <v>0</v>
      </c>
      <c r="CO292" s="58">
        <f t="shared" si="178"/>
        <v>0</v>
      </c>
      <c r="CP292" s="58">
        <f t="shared" si="179"/>
        <v>0</v>
      </c>
      <c r="CQ292" s="58">
        <f t="shared" si="180"/>
        <v>0</v>
      </c>
      <c r="CR292" s="58">
        <f t="shared" si="181"/>
        <v>0</v>
      </c>
      <c r="CS292" s="58">
        <f t="shared" si="182"/>
        <v>0</v>
      </c>
      <c r="CT292" s="58">
        <f t="shared" si="183"/>
        <v>0</v>
      </c>
      <c r="CU292" s="58">
        <f t="shared" si="184"/>
        <v>0</v>
      </c>
      <c r="CV292" s="58">
        <f t="shared" si="185"/>
        <v>0</v>
      </c>
      <c r="CW292" s="58">
        <f t="shared" si="186"/>
        <v>0</v>
      </c>
      <c r="CX292" s="58">
        <f t="shared" si="187"/>
        <v>0</v>
      </c>
      <c r="CY292" s="58">
        <f t="shared" si="188"/>
        <v>0</v>
      </c>
      <c r="CZ292" s="58">
        <f t="shared" si="189"/>
        <v>0</v>
      </c>
    </row>
    <row r="293" spans="1:104" ht="26" x14ac:dyDescent="0.35">
      <c r="A293" s="137" t="s">
        <v>330</v>
      </c>
      <c r="B293" s="281"/>
      <c r="C293" s="20" t="s">
        <v>960</v>
      </c>
      <c r="D293" s="22"/>
      <c r="E293" s="22"/>
      <c r="F293" s="22"/>
      <c r="G293" s="20">
        <f t="shared" si="152"/>
        <v>0</v>
      </c>
      <c r="H293" s="20"/>
      <c r="I293" s="20"/>
      <c r="J293" s="20"/>
      <c r="K293" s="20"/>
      <c r="L293" s="20"/>
      <c r="M293" s="20"/>
      <c r="N293" s="20"/>
      <c r="O293" s="20"/>
      <c r="P293" s="20"/>
      <c r="Q293" s="20"/>
      <c r="R293" s="20"/>
      <c r="S293" s="20"/>
      <c r="T293" s="67" t="s">
        <v>115</v>
      </c>
      <c r="U293" s="67"/>
      <c r="V293" s="68" t="e">
        <f t="shared" si="153"/>
        <v>#DIV/0!</v>
      </c>
      <c r="W293" s="68" t="e">
        <f t="shared" si="154"/>
        <v>#DIV/0!</v>
      </c>
      <c r="X293" s="67"/>
      <c r="Y293" s="67"/>
      <c r="Z293" s="67" t="s">
        <v>116</v>
      </c>
      <c r="AA293" s="67"/>
      <c r="AB293" s="68" t="e">
        <f t="shared" si="155"/>
        <v>#DIV/0!</v>
      </c>
      <c r="AC293" s="68" t="e">
        <f t="shared" si="156"/>
        <v>#DIV/0!</v>
      </c>
      <c r="AD293" s="67"/>
      <c r="AE293" s="67"/>
      <c r="AF293" s="67" t="s">
        <v>117</v>
      </c>
      <c r="AG293" s="67"/>
      <c r="AH293" s="68" t="e">
        <f t="shared" si="157"/>
        <v>#DIV/0!</v>
      </c>
      <c r="AI293" s="68" t="e">
        <f t="shared" si="158"/>
        <v>#DIV/0!</v>
      </c>
      <c r="AJ293" s="67"/>
      <c r="AK293" s="67"/>
      <c r="AL293" s="67" t="s">
        <v>118</v>
      </c>
      <c r="AM293" s="67"/>
      <c r="AN293" s="68" t="e">
        <f t="shared" si="159"/>
        <v>#DIV/0!</v>
      </c>
      <c r="AO293" s="68" t="e">
        <f t="shared" si="160"/>
        <v>#DIV/0!</v>
      </c>
      <c r="AP293" s="67"/>
      <c r="AQ293" s="67"/>
      <c r="AR293" s="67" t="s">
        <v>119</v>
      </c>
      <c r="AS293" s="67"/>
      <c r="AT293" s="68" t="e">
        <f t="shared" si="161"/>
        <v>#DIV/0!</v>
      </c>
      <c r="AU293" s="68" t="e">
        <f t="shared" si="162"/>
        <v>#DIV/0!</v>
      </c>
      <c r="AV293" s="67"/>
      <c r="AW293" s="67"/>
      <c r="AX293" s="67" t="s">
        <v>120</v>
      </c>
      <c r="AY293" s="67"/>
      <c r="AZ293" s="68" t="e">
        <f t="shared" si="163"/>
        <v>#DIV/0!</v>
      </c>
      <c r="BA293" s="68" t="e">
        <f t="shared" si="164"/>
        <v>#DIV/0!</v>
      </c>
      <c r="BB293" s="67"/>
      <c r="BC293" s="67"/>
      <c r="BD293" s="67" t="s">
        <v>121</v>
      </c>
      <c r="BE293" s="67"/>
      <c r="BF293" s="68" t="e">
        <f t="shared" si="165"/>
        <v>#DIV/0!</v>
      </c>
      <c r="BG293" s="68" t="e">
        <f t="shared" si="166"/>
        <v>#DIV/0!</v>
      </c>
      <c r="BH293" s="67"/>
      <c r="BI293" s="67"/>
      <c r="BJ293" s="67" t="s">
        <v>122</v>
      </c>
      <c r="BK293" s="67"/>
      <c r="BL293" s="68" t="e">
        <f t="shared" si="167"/>
        <v>#DIV/0!</v>
      </c>
      <c r="BM293" s="68" t="e">
        <f t="shared" si="168"/>
        <v>#DIV/0!</v>
      </c>
      <c r="BN293" s="67"/>
      <c r="BO293" s="67"/>
      <c r="BP293" s="67" t="s">
        <v>123</v>
      </c>
      <c r="BQ293" s="67"/>
      <c r="BR293" s="68" t="e">
        <f t="shared" si="169"/>
        <v>#DIV/0!</v>
      </c>
      <c r="BS293" s="68" t="e">
        <f t="shared" si="170"/>
        <v>#DIV/0!</v>
      </c>
      <c r="BT293" s="67"/>
      <c r="BU293" s="67"/>
      <c r="BV293" s="67" t="s">
        <v>124</v>
      </c>
      <c r="BW293" s="67"/>
      <c r="BX293" s="68" t="e">
        <f t="shared" si="171"/>
        <v>#DIV/0!</v>
      </c>
      <c r="BY293" s="68" t="e">
        <f t="shared" si="172"/>
        <v>#DIV/0!</v>
      </c>
      <c r="BZ293" s="67"/>
      <c r="CA293" s="67"/>
      <c r="CB293" s="67" t="s">
        <v>125</v>
      </c>
      <c r="CC293" s="67"/>
      <c r="CD293" s="68" t="e">
        <f t="shared" si="173"/>
        <v>#DIV/0!</v>
      </c>
      <c r="CE293" s="68" t="e">
        <f t="shared" si="174"/>
        <v>#DIV/0!</v>
      </c>
      <c r="CF293" s="67"/>
      <c r="CG293" s="67"/>
      <c r="CH293" s="67" t="s">
        <v>126</v>
      </c>
      <c r="CI293" s="67"/>
      <c r="CJ293" s="68" t="e">
        <f t="shared" si="175"/>
        <v>#DIV/0!</v>
      </c>
      <c r="CK293" s="68" t="e">
        <f t="shared" si="176"/>
        <v>#DIV/0!</v>
      </c>
      <c r="CL293" s="67"/>
      <c r="CM293" s="67"/>
      <c r="CN293" s="58">
        <f t="shared" si="177"/>
        <v>0</v>
      </c>
      <c r="CO293" s="58">
        <f t="shared" si="178"/>
        <v>0</v>
      </c>
      <c r="CP293" s="58">
        <f t="shared" si="179"/>
        <v>0</v>
      </c>
      <c r="CQ293" s="58">
        <f t="shared" si="180"/>
        <v>0</v>
      </c>
      <c r="CR293" s="58">
        <f t="shared" si="181"/>
        <v>0</v>
      </c>
      <c r="CS293" s="58">
        <f t="shared" si="182"/>
        <v>0</v>
      </c>
      <c r="CT293" s="58">
        <f t="shared" si="183"/>
        <v>0</v>
      </c>
      <c r="CU293" s="58">
        <f t="shared" si="184"/>
        <v>0</v>
      </c>
      <c r="CV293" s="58">
        <f t="shared" si="185"/>
        <v>0</v>
      </c>
      <c r="CW293" s="58">
        <f t="shared" si="186"/>
        <v>0</v>
      </c>
      <c r="CX293" s="58">
        <f t="shared" si="187"/>
        <v>0</v>
      </c>
      <c r="CY293" s="58">
        <f t="shared" si="188"/>
        <v>0</v>
      </c>
      <c r="CZ293" s="58">
        <f t="shared" si="189"/>
        <v>0</v>
      </c>
    </row>
    <row r="294" spans="1:104" ht="26" x14ac:dyDescent="0.35">
      <c r="A294" s="137" t="s">
        <v>330</v>
      </c>
      <c r="B294" s="281"/>
      <c r="C294" s="20" t="s">
        <v>961</v>
      </c>
      <c r="D294" s="22"/>
      <c r="E294" s="22"/>
      <c r="F294" s="22"/>
      <c r="G294" s="20">
        <f t="shared" si="152"/>
        <v>0</v>
      </c>
      <c r="H294" s="20"/>
      <c r="I294" s="20"/>
      <c r="J294" s="20"/>
      <c r="K294" s="20"/>
      <c r="L294" s="20"/>
      <c r="M294" s="20"/>
      <c r="N294" s="20"/>
      <c r="O294" s="20"/>
      <c r="P294" s="20"/>
      <c r="Q294" s="20"/>
      <c r="R294" s="20"/>
      <c r="S294" s="20"/>
      <c r="T294" s="67" t="s">
        <v>115</v>
      </c>
      <c r="U294" s="67"/>
      <c r="V294" s="68" t="e">
        <f t="shared" si="153"/>
        <v>#DIV/0!</v>
      </c>
      <c r="W294" s="68" t="e">
        <f t="shared" si="154"/>
        <v>#DIV/0!</v>
      </c>
      <c r="X294" s="67"/>
      <c r="Y294" s="67"/>
      <c r="Z294" s="67" t="s">
        <v>116</v>
      </c>
      <c r="AA294" s="67"/>
      <c r="AB294" s="68" t="e">
        <f t="shared" si="155"/>
        <v>#DIV/0!</v>
      </c>
      <c r="AC294" s="68" t="e">
        <f t="shared" si="156"/>
        <v>#DIV/0!</v>
      </c>
      <c r="AD294" s="67"/>
      <c r="AE294" s="67"/>
      <c r="AF294" s="67" t="s">
        <v>117</v>
      </c>
      <c r="AG294" s="67"/>
      <c r="AH294" s="68" t="e">
        <f t="shared" si="157"/>
        <v>#DIV/0!</v>
      </c>
      <c r="AI294" s="68" t="e">
        <f t="shared" si="158"/>
        <v>#DIV/0!</v>
      </c>
      <c r="AJ294" s="67"/>
      <c r="AK294" s="67"/>
      <c r="AL294" s="67" t="s">
        <v>118</v>
      </c>
      <c r="AM294" s="67"/>
      <c r="AN294" s="68" t="e">
        <f t="shared" si="159"/>
        <v>#DIV/0!</v>
      </c>
      <c r="AO294" s="68" t="e">
        <f t="shared" si="160"/>
        <v>#DIV/0!</v>
      </c>
      <c r="AP294" s="67"/>
      <c r="AQ294" s="67"/>
      <c r="AR294" s="67" t="s">
        <v>119</v>
      </c>
      <c r="AS294" s="67"/>
      <c r="AT294" s="68" t="e">
        <f t="shared" si="161"/>
        <v>#DIV/0!</v>
      </c>
      <c r="AU294" s="68" t="e">
        <f t="shared" si="162"/>
        <v>#DIV/0!</v>
      </c>
      <c r="AV294" s="67"/>
      <c r="AW294" s="67"/>
      <c r="AX294" s="67" t="s">
        <v>120</v>
      </c>
      <c r="AY294" s="67"/>
      <c r="AZ294" s="68" t="e">
        <f t="shared" si="163"/>
        <v>#DIV/0!</v>
      </c>
      <c r="BA294" s="68" t="e">
        <f t="shared" si="164"/>
        <v>#DIV/0!</v>
      </c>
      <c r="BB294" s="67"/>
      <c r="BC294" s="67"/>
      <c r="BD294" s="67" t="s">
        <v>121</v>
      </c>
      <c r="BE294" s="67"/>
      <c r="BF294" s="68" t="e">
        <f t="shared" si="165"/>
        <v>#DIV/0!</v>
      </c>
      <c r="BG294" s="68" t="e">
        <f t="shared" si="166"/>
        <v>#DIV/0!</v>
      </c>
      <c r="BH294" s="67"/>
      <c r="BI294" s="67"/>
      <c r="BJ294" s="67" t="s">
        <v>122</v>
      </c>
      <c r="BK294" s="67"/>
      <c r="BL294" s="68" t="e">
        <f t="shared" si="167"/>
        <v>#DIV/0!</v>
      </c>
      <c r="BM294" s="68" t="e">
        <f t="shared" si="168"/>
        <v>#DIV/0!</v>
      </c>
      <c r="BN294" s="67"/>
      <c r="BO294" s="67"/>
      <c r="BP294" s="67" t="s">
        <v>123</v>
      </c>
      <c r="BQ294" s="67"/>
      <c r="BR294" s="68" t="e">
        <f t="shared" si="169"/>
        <v>#DIV/0!</v>
      </c>
      <c r="BS294" s="68" t="e">
        <f t="shared" si="170"/>
        <v>#DIV/0!</v>
      </c>
      <c r="BT294" s="67"/>
      <c r="BU294" s="67"/>
      <c r="BV294" s="67" t="s">
        <v>124</v>
      </c>
      <c r="BW294" s="67"/>
      <c r="BX294" s="68" t="e">
        <f t="shared" si="171"/>
        <v>#DIV/0!</v>
      </c>
      <c r="BY294" s="68" t="e">
        <f t="shared" si="172"/>
        <v>#DIV/0!</v>
      </c>
      <c r="BZ294" s="67"/>
      <c r="CA294" s="67"/>
      <c r="CB294" s="67" t="s">
        <v>125</v>
      </c>
      <c r="CC294" s="67"/>
      <c r="CD294" s="68" t="e">
        <f t="shared" si="173"/>
        <v>#DIV/0!</v>
      </c>
      <c r="CE294" s="68" t="e">
        <f t="shared" si="174"/>
        <v>#DIV/0!</v>
      </c>
      <c r="CF294" s="67"/>
      <c r="CG294" s="67"/>
      <c r="CH294" s="67" t="s">
        <v>126</v>
      </c>
      <c r="CI294" s="67"/>
      <c r="CJ294" s="68" t="e">
        <f t="shared" si="175"/>
        <v>#DIV/0!</v>
      </c>
      <c r="CK294" s="68" t="e">
        <f t="shared" si="176"/>
        <v>#DIV/0!</v>
      </c>
      <c r="CL294" s="67"/>
      <c r="CM294" s="67"/>
      <c r="CN294" s="58">
        <f t="shared" si="177"/>
        <v>0</v>
      </c>
      <c r="CO294" s="58">
        <f t="shared" si="178"/>
        <v>0</v>
      </c>
      <c r="CP294" s="58">
        <f t="shared" si="179"/>
        <v>0</v>
      </c>
      <c r="CQ294" s="58">
        <f t="shared" si="180"/>
        <v>0</v>
      </c>
      <c r="CR294" s="58">
        <f t="shared" si="181"/>
        <v>0</v>
      </c>
      <c r="CS294" s="58">
        <f t="shared" si="182"/>
        <v>0</v>
      </c>
      <c r="CT294" s="58">
        <f t="shared" si="183"/>
        <v>0</v>
      </c>
      <c r="CU294" s="58">
        <f t="shared" si="184"/>
        <v>0</v>
      </c>
      <c r="CV294" s="58">
        <f t="shared" si="185"/>
        <v>0</v>
      </c>
      <c r="CW294" s="58">
        <f t="shared" si="186"/>
        <v>0</v>
      </c>
      <c r="CX294" s="58">
        <f t="shared" si="187"/>
        <v>0</v>
      </c>
      <c r="CY294" s="58">
        <f t="shared" si="188"/>
        <v>0</v>
      </c>
      <c r="CZ294" s="58">
        <f t="shared" si="189"/>
        <v>0</v>
      </c>
    </row>
    <row r="295" spans="1:104" ht="26" x14ac:dyDescent="0.35">
      <c r="A295" s="137" t="s">
        <v>330</v>
      </c>
      <c r="B295" s="282"/>
      <c r="C295" s="20" t="s">
        <v>962</v>
      </c>
      <c r="D295" s="22"/>
      <c r="E295" s="22"/>
      <c r="F295" s="22"/>
      <c r="G295" s="20">
        <f t="shared" si="152"/>
        <v>0</v>
      </c>
      <c r="H295" s="20"/>
      <c r="I295" s="20"/>
      <c r="J295" s="20"/>
      <c r="K295" s="20"/>
      <c r="L295" s="20"/>
      <c r="M295" s="20"/>
      <c r="N295" s="20"/>
      <c r="O295" s="20"/>
      <c r="P295" s="20"/>
      <c r="Q295" s="20"/>
      <c r="R295" s="20"/>
      <c r="S295" s="20"/>
      <c r="T295" s="67" t="s">
        <v>115</v>
      </c>
      <c r="U295" s="67"/>
      <c r="V295" s="68" t="e">
        <f t="shared" si="153"/>
        <v>#DIV/0!</v>
      </c>
      <c r="W295" s="68" t="e">
        <f t="shared" si="154"/>
        <v>#DIV/0!</v>
      </c>
      <c r="X295" s="67"/>
      <c r="Y295" s="67"/>
      <c r="Z295" s="67" t="s">
        <v>116</v>
      </c>
      <c r="AA295" s="67"/>
      <c r="AB295" s="68" t="e">
        <f t="shared" si="155"/>
        <v>#DIV/0!</v>
      </c>
      <c r="AC295" s="68" t="e">
        <f t="shared" si="156"/>
        <v>#DIV/0!</v>
      </c>
      <c r="AD295" s="67"/>
      <c r="AE295" s="67"/>
      <c r="AF295" s="67" t="s">
        <v>117</v>
      </c>
      <c r="AG295" s="67"/>
      <c r="AH295" s="68" t="e">
        <f t="shared" si="157"/>
        <v>#DIV/0!</v>
      </c>
      <c r="AI295" s="68" t="e">
        <f t="shared" si="158"/>
        <v>#DIV/0!</v>
      </c>
      <c r="AJ295" s="67"/>
      <c r="AK295" s="67"/>
      <c r="AL295" s="67" t="s">
        <v>118</v>
      </c>
      <c r="AM295" s="67"/>
      <c r="AN295" s="68" t="e">
        <f t="shared" si="159"/>
        <v>#DIV/0!</v>
      </c>
      <c r="AO295" s="68" t="e">
        <f t="shared" si="160"/>
        <v>#DIV/0!</v>
      </c>
      <c r="AP295" s="67"/>
      <c r="AQ295" s="67"/>
      <c r="AR295" s="67" t="s">
        <v>119</v>
      </c>
      <c r="AS295" s="67"/>
      <c r="AT295" s="68" t="e">
        <f t="shared" si="161"/>
        <v>#DIV/0!</v>
      </c>
      <c r="AU295" s="68" t="e">
        <f t="shared" si="162"/>
        <v>#DIV/0!</v>
      </c>
      <c r="AV295" s="67"/>
      <c r="AW295" s="67"/>
      <c r="AX295" s="67" t="s">
        <v>120</v>
      </c>
      <c r="AY295" s="67"/>
      <c r="AZ295" s="68" t="e">
        <f t="shared" si="163"/>
        <v>#DIV/0!</v>
      </c>
      <c r="BA295" s="68" t="e">
        <f t="shared" si="164"/>
        <v>#DIV/0!</v>
      </c>
      <c r="BB295" s="67"/>
      <c r="BC295" s="67"/>
      <c r="BD295" s="67" t="s">
        <v>121</v>
      </c>
      <c r="BE295" s="67"/>
      <c r="BF295" s="68" t="e">
        <f t="shared" si="165"/>
        <v>#DIV/0!</v>
      </c>
      <c r="BG295" s="68" t="e">
        <f t="shared" si="166"/>
        <v>#DIV/0!</v>
      </c>
      <c r="BH295" s="67"/>
      <c r="BI295" s="67"/>
      <c r="BJ295" s="67" t="s">
        <v>122</v>
      </c>
      <c r="BK295" s="67"/>
      <c r="BL295" s="68" t="e">
        <f t="shared" si="167"/>
        <v>#DIV/0!</v>
      </c>
      <c r="BM295" s="68" t="e">
        <f t="shared" si="168"/>
        <v>#DIV/0!</v>
      </c>
      <c r="BN295" s="67"/>
      <c r="BO295" s="67"/>
      <c r="BP295" s="67" t="s">
        <v>123</v>
      </c>
      <c r="BQ295" s="67"/>
      <c r="BR295" s="68" t="e">
        <f t="shared" si="169"/>
        <v>#DIV/0!</v>
      </c>
      <c r="BS295" s="68" t="e">
        <f t="shared" si="170"/>
        <v>#DIV/0!</v>
      </c>
      <c r="BT295" s="67"/>
      <c r="BU295" s="67"/>
      <c r="BV295" s="67" t="s">
        <v>124</v>
      </c>
      <c r="BW295" s="67"/>
      <c r="BX295" s="68" t="e">
        <f t="shared" si="171"/>
        <v>#DIV/0!</v>
      </c>
      <c r="BY295" s="68" t="e">
        <f t="shared" si="172"/>
        <v>#DIV/0!</v>
      </c>
      <c r="BZ295" s="67"/>
      <c r="CA295" s="67"/>
      <c r="CB295" s="67" t="s">
        <v>125</v>
      </c>
      <c r="CC295" s="67"/>
      <c r="CD295" s="68" t="e">
        <f t="shared" si="173"/>
        <v>#DIV/0!</v>
      </c>
      <c r="CE295" s="68" t="e">
        <f t="shared" si="174"/>
        <v>#DIV/0!</v>
      </c>
      <c r="CF295" s="67"/>
      <c r="CG295" s="67"/>
      <c r="CH295" s="67" t="s">
        <v>126</v>
      </c>
      <c r="CI295" s="67"/>
      <c r="CJ295" s="68" t="e">
        <f t="shared" si="175"/>
        <v>#DIV/0!</v>
      </c>
      <c r="CK295" s="68" t="e">
        <f t="shared" si="176"/>
        <v>#DIV/0!</v>
      </c>
      <c r="CL295" s="67"/>
      <c r="CM295" s="67"/>
      <c r="CN295" s="58">
        <f t="shared" si="177"/>
        <v>0</v>
      </c>
      <c r="CO295" s="58">
        <f t="shared" si="178"/>
        <v>0</v>
      </c>
      <c r="CP295" s="58">
        <f t="shared" si="179"/>
        <v>0</v>
      </c>
      <c r="CQ295" s="58">
        <f t="shared" si="180"/>
        <v>0</v>
      </c>
      <c r="CR295" s="58">
        <f t="shared" si="181"/>
        <v>0</v>
      </c>
      <c r="CS295" s="58">
        <f t="shared" si="182"/>
        <v>0</v>
      </c>
      <c r="CT295" s="58">
        <f t="shared" si="183"/>
        <v>0</v>
      </c>
      <c r="CU295" s="58">
        <f t="shared" si="184"/>
        <v>0</v>
      </c>
      <c r="CV295" s="58">
        <f t="shared" si="185"/>
        <v>0</v>
      </c>
      <c r="CW295" s="58">
        <f t="shared" si="186"/>
        <v>0</v>
      </c>
      <c r="CX295" s="58">
        <f t="shared" si="187"/>
        <v>0</v>
      </c>
      <c r="CY295" s="58">
        <f t="shared" si="188"/>
        <v>0</v>
      </c>
      <c r="CZ295" s="58">
        <f t="shared" si="189"/>
        <v>0</v>
      </c>
    </row>
    <row r="296" spans="1:104" ht="52" x14ac:dyDescent="0.35">
      <c r="A296" s="137" t="s">
        <v>330</v>
      </c>
      <c r="B296" s="280" t="s">
        <v>160</v>
      </c>
      <c r="C296" s="20" t="s">
        <v>963</v>
      </c>
      <c r="D296" s="22" t="s">
        <v>340</v>
      </c>
      <c r="E296" s="22" t="s">
        <v>404</v>
      </c>
      <c r="F296" s="22" t="s">
        <v>405</v>
      </c>
      <c r="G296" s="20">
        <f t="shared" si="152"/>
        <v>1</v>
      </c>
      <c r="H296" s="20"/>
      <c r="I296" s="20"/>
      <c r="J296" s="20"/>
      <c r="K296" s="20"/>
      <c r="L296" s="20"/>
      <c r="M296" s="20"/>
      <c r="N296" s="20">
        <v>1</v>
      </c>
      <c r="O296" s="20"/>
      <c r="P296" s="20"/>
      <c r="Q296" s="20"/>
      <c r="R296" s="20"/>
      <c r="S296" s="20"/>
      <c r="T296" s="67" t="s">
        <v>115</v>
      </c>
      <c r="U296" s="67"/>
      <c r="V296" s="68" t="e">
        <f t="shared" si="153"/>
        <v>#DIV/0!</v>
      </c>
      <c r="W296" s="68">
        <f t="shared" si="154"/>
        <v>0</v>
      </c>
      <c r="X296" s="67"/>
      <c r="Y296" s="67"/>
      <c r="Z296" s="67" t="s">
        <v>116</v>
      </c>
      <c r="AA296" s="67"/>
      <c r="AB296" s="68" t="e">
        <f t="shared" si="155"/>
        <v>#DIV/0!</v>
      </c>
      <c r="AC296" s="68">
        <f t="shared" si="156"/>
        <v>0</v>
      </c>
      <c r="AD296" s="67"/>
      <c r="AE296" s="67"/>
      <c r="AF296" s="67" t="s">
        <v>117</v>
      </c>
      <c r="AG296" s="67"/>
      <c r="AH296" s="68" t="e">
        <f t="shared" si="157"/>
        <v>#DIV/0!</v>
      </c>
      <c r="AI296" s="68">
        <f t="shared" si="158"/>
        <v>0</v>
      </c>
      <c r="AJ296" s="67"/>
      <c r="AK296" s="67"/>
      <c r="AL296" s="67" t="s">
        <v>118</v>
      </c>
      <c r="AM296" s="67"/>
      <c r="AN296" s="68" t="e">
        <f t="shared" si="159"/>
        <v>#DIV/0!</v>
      </c>
      <c r="AO296" s="68">
        <f t="shared" si="160"/>
        <v>0</v>
      </c>
      <c r="AP296" s="67"/>
      <c r="AQ296" s="67"/>
      <c r="AR296" s="67" t="s">
        <v>119</v>
      </c>
      <c r="AS296" s="67"/>
      <c r="AT296" s="68" t="e">
        <f t="shared" si="161"/>
        <v>#DIV/0!</v>
      </c>
      <c r="AU296" s="68">
        <f t="shared" si="162"/>
        <v>0</v>
      </c>
      <c r="AV296" s="67"/>
      <c r="AW296" s="67"/>
      <c r="AX296" s="67" t="s">
        <v>120</v>
      </c>
      <c r="AY296" s="67"/>
      <c r="AZ296" s="68" t="e">
        <f t="shared" si="163"/>
        <v>#DIV/0!</v>
      </c>
      <c r="BA296" s="68">
        <f t="shared" si="164"/>
        <v>0</v>
      </c>
      <c r="BB296" s="67"/>
      <c r="BC296" s="67"/>
      <c r="BD296" s="67" t="s">
        <v>121</v>
      </c>
      <c r="BE296" s="67"/>
      <c r="BF296" s="68">
        <f t="shared" si="165"/>
        <v>0</v>
      </c>
      <c r="BG296" s="68">
        <f t="shared" si="166"/>
        <v>0</v>
      </c>
      <c r="BH296" s="67"/>
      <c r="BI296" s="67"/>
      <c r="BJ296" s="67" t="s">
        <v>122</v>
      </c>
      <c r="BK296" s="67"/>
      <c r="BL296" s="68" t="e">
        <f t="shared" si="167"/>
        <v>#DIV/0!</v>
      </c>
      <c r="BM296" s="68">
        <f t="shared" si="168"/>
        <v>0</v>
      </c>
      <c r="BN296" s="67"/>
      <c r="BO296" s="67"/>
      <c r="BP296" s="67" t="s">
        <v>123</v>
      </c>
      <c r="BQ296" s="67"/>
      <c r="BR296" s="68" t="e">
        <f t="shared" si="169"/>
        <v>#DIV/0!</v>
      </c>
      <c r="BS296" s="68">
        <f t="shared" si="170"/>
        <v>0</v>
      </c>
      <c r="BT296" s="67"/>
      <c r="BU296" s="67"/>
      <c r="BV296" s="67" t="s">
        <v>124</v>
      </c>
      <c r="BW296" s="67"/>
      <c r="BX296" s="68" t="e">
        <f t="shared" si="171"/>
        <v>#DIV/0!</v>
      </c>
      <c r="BY296" s="68">
        <f t="shared" si="172"/>
        <v>0</v>
      </c>
      <c r="BZ296" s="67"/>
      <c r="CA296" s="67"/>
      <c r="CB296" s="67" t="s">
        <v>125</v>
      </c>
      <c r="CC296" s="67"/>
      <c r="CD296" s="68" t="e">
        <f t="shared" si="173"/>
        <v>#DIV/0!</v>
      </c>
      <c r="CE296" s="68">
        <f t="shared" si="174"/>
        <v>0</v>
      </c>
      <c r="CF296" s="67"/>
      <c r="CG296" s="67"/>
      <c r="CH296" s="67" t="s">
        <v>126</v>
      </c>
      <c r="CI296" s="67"/>
      <c r="CJ296" s="68" t="e">
        <f t="shared" si="175"/>
        <v>#DIV/0!</v>
      </c>
      <c r="CK296" s="68">
        <f t="shared" si="176"/>
        <v>0</v>
      </c>
      <c r="CL296" s="67"/>
      <c r="CM296" s="67"/>
      <c r="CN296" s="58">
        <f t="shared" si="177"/>
        <v>0</v>
      </c>
      <c r="CO296" s="58">
        <f t="shared" si="178"/>
        <v>0</v>
      </c>
      <c r="CP296" s="58">
        <f t="shared" si="179"/>
        <v>0</v>
      </c>
      <c r="CQ296" s="58">
        <f t="shared" si="180"/>
        <v>0</v>
      </c>
      <c r="CR296" s="58">
        <f t="shared" si="181"/>
        <v>0</v>
      </c>
      <c r="CS296" s="58">
        <f t="shared" si="182"/>
        <v>0</v>
      </c>
      <c r="CT296" s="58">
        <f t="shared" si="183"/>
        <v>0</v>
      </c>
      <c r="CU296" s="58">
        <f t="shared" si="184"/>
        <v>0</v>
      </c>
      <c r="CV296" s="58">
        <f t="shared" si="185"/>
        <v>0</v>
      </c>
      <c r="CW296" s="58">
        <f t="shared" si="186"/>
        <v>0</v>
      </c>
      <c r="CX296" s="58">
        <f t="shared" si="187"/>
        <v>0</v>
      </c>
      <c r="CY296" s="58">
        <f t="shared" si="188"/>
        <v>0</v>
      </c>
      <c r="CZ296" s="58">
        <f t="shared" si="189"/>
        <v>0</v>
      </c>
    </row>
    <row r="297" spans="1:104" ht="26" x14ac:dyDescent="0.35">
      <c r="A297" s="137" t="s">
        <v>330</v>
      </c>
      <c r="B297" s="281"/>
      <c r="C297" s="20" t="s">
        <v>964</v>
      </c>
      <c r="D297" s="22" t="s">
        <v>309</v>
      </c>
      <c r="E297" s="22" t="s">
        <v>406</v>
      </c>
      <c r="F297" s="22" t="s">
        <v>407</v>
      </c>
      <c r="G297" s="20">
        <f t="shared" si="152"/>
        <v>12</v>
      </c>
      <c r="H297" s="20">
        <v>1</v>
      </c>
      <c r="I297" s="20">
        <v>1</v>
      </c>
      <c r="J297" s="20">
        <v>1</v>
      </c>
      <c r="K297" s="20">
        <v>1</v>
      </c>
      <c r="L297" s="20">
        <v>1</v>
      </c>
      <c r="M297" s="20">
        <v>1</v>
      </c>
      <c r="N297" s="20">
        <v>1</v>
      </c>
      <c r="O297" s="20">
        <v>1</v>
      </c>
      <c r="P297" s="20">
        <v>1</v>
      </c>
      <c r="Q297" s="20">
        <v>1</v>
      </c>
      <c r="R297" s="20">
        <v>1</v>
      </c>
      <c r="S297" s="20">
        <v>1</v>
      </c>
      <c r="T297" s="67" t="s">
        <v>115</v>
      </c>
      <c r="U297" s="67"/>
      <c r="V297" s="68">
        <f t="shared" si="153"/>
        <v>0</v>
      </c>
      <c r="W297" s="68">
        <f t="shared" si="154"/>
        <v>0</v>
      </c>
      <c r="X297" s="67"/>
      <c r="Y297" s="67"/>
      <c r="Z297" s="67" t="s">
        <v>116</v>
      </c>
      <c r="AA297" s="67"/>
      <c r="AB297" s="68">
        <f t="shared" si="155"/>
        <v>0</v>
      </c>
      <c r="AC297" s="68">
        <f t="shared" si="156"/>
        <v>0</v>
      </c>
      <c r="AD297" s="67"/>
      <c r="AE297" s="67"/>
      <c r="AF297" s="67" t="s">
        <v>117</v>
      </c>
      <c r="AG297" s="67"/>
      <c r="AH297" s="68">
        <f t="shared" si="157"/>
        <v>0</v>
      </c>
      <c r="AI297" s="68">
        <f t="shared" si="158"/>
        <v>0</v>
      </c>
      <c r="AJ297" s="67"/>
      <c r="AK297" s="67"/>
      <c r="AL297" s="67" t="s">
        <v>118</v>
      </c>
      <c r="AM297" s="67"/>
      <c r="AN297" s="68">
        <f t="shared" si="159"/>
        <v>0</v>
      </c>
      <c r="AO297" s="68">
        <f t="shared" si="160"/>
        <v>0</v>
      </c>
      <c r="AP297" s="67"/>
      <c r="AQ297" s="67"/>
      <c r="AR297" s="67" t="s">
        <v>119</v>
      </c>
      <c r="AS297" s="67"/>
      <c r="AT297" s="68">
        <f t="shared" si="161"/>
        <v>0</v>
      </c>
      <c r="AU297" s="68">
        <f t="shared" si="162"/>
        <v>0</v>
      </c>
      <c r="AV297" s="67"/>
      <c r="AW297" s="67"/>
      <c r="AX297" s="67" t="s">
        <v>120</v>
      </c>
      <c r="AY297" s="67"/>
      <c r="AZ297" s="68">
        <f t="shared" si="163"/>
        <v>0</v>
      </c>
      <c r="BA297" s="68">
        <f t="shared" si="164"/>
        <v>0</v>
      </c>
      <c r="BB297" s="67"/>
      <c r="BC297" s="67"/>
      <c r="BD297" s="67" t="s">
        <v>121</v>
      </c>
      <c r="BE297" s="67"/>
      <c r="BF297" s="68">
        <f t="shared" si="165"/>
        <v>0</v>
      </c>
      <c r="BG297" s="68">
        <f t="shared" si="166"/>
        <v>0</v>
      </c>
      <c r="BH297" s="67"/>
      <c r="BI297" s="67"/>
      <c r="BJ297" s="67" t="s">
        <v>122</v>
      </c>
      <c r="BK297" s="67"/>
      <c r="BL297" s="68">
        <f t="shared" si="167"/>
        <v>0</v>
      </c>
      <c r="BM297" s="68">
        <f t="shared" si="168"/>
        <v>0</v>
      </c>
      <c r="BN297" s="67"/>
      <c r="BO297" s="67"/>
      <c r="BP297" s="67" t="s">
        <v>123</v>
      </c>
      <c r="BQ297" s="67"/>
      <c r="BR297" s="68">
        <f t="shared" si="169"/>
        <v>0</v>
      </c>
      <c r="BS297" s="68">
        <f t="shared" si="170"/>
        <v>0</v>
      </c>
      <c r="BT297" s="67"/>
      <c r="BU297" s="67"/>
      <c r="BV297" s="67" t="s">
        <v>124</v>
      </c>
      <c r="BW297" s="67"/>
      <c r="BX297" s="68">
        <f t="shared" si="171"/>
        <v>0</v>
      </c>
      <c r="BY297" s="68">
        <f t="shared" si="172"/>
        <v>0</v>
      </c>
      <c r="BZ297" s="67"/>
      <c r="CA297" s="67"/>
      <c r="CB297" s="67" t="s">
        <v>125</v>
      </c>
      <c r="CC297" s="67"/>
      <c r="CD297" s="68">
        <f t="shared" si="173"/>
        <v>0</v>
      </c>
      <c r="CE297" s="68">
        <f t="shared" si="174"/>
        <v>0</v>
      </c>
      <c r="CF297" s="67"/>
      <c r="CG297" s="67"/>
      <c r="CH297" s="67" t="s">
        <v>126</v>
      </c>
      <c r="CI297" s="67"/>
      <c r="CJ297" s="68">
        <f t="shared" si="175"/>
        <v>0</v>
      </c>
      <c r="CK297" s="68">
        <f t="shared" si="176"/>
        <v>0</v>
      </c>
      <c r="CL297" s="67"/>
      <c r="CM297" s="67"/>
      <c r="CN297" s="58">
        <f t="shared" si="177"/>
        <v>0</v>
      </c>
      <c r="CO297" s="58">
        <f t="shared" si="178"/>
        <v>0</v>
      </c>
      <c r="CP297" s="58">
        <f t="shared" si="179"/>
        <v>0</v>
      </c>
      <c r="CQ297" s="58">
        <f t="shared" si="180"/>
        <v>0</v>
      </c>
      <c r="CR297" s="58">
        <f t="shared" si="181"/>
        <v>0</v>
      </c>
      <c r="CS297" s="58">
        <f t="shared" si="182"/>
        <v>0</v>
      </c>
      <c r="CT297" s="58">
        <f t="shared" si="183"/>
        <v>0</v>
      </c>
      <c r="CU297" s="58">
        <f t="shared" si="184"/>
        <v>0</v>
      </c>
      <c r="CV297" s="58">
        <f t="shared" si="185"/>
        <v>0</v>
      </c>
      <c r="CW297" s="58">
        <f t="shared" si="186"/>
        <v>0</v>
      </c>
      <c r="CX297" s="58">
        <f t="shared" si="187"/>
        <v>0</v>
      </c>
      <c r="CY297" s="58">
        <f t="shared" si="188"/>
        <v>0</v>
      </c>
      <c r="CZ297" s="58">
        <f t="shared" si="189"/>
        <v>0</v>
      </c>
    </row>
    <row r="298" spans="1:104" ht="26" x14ac:dyDescent="0.35">
      <c r="A298" s="137" t="s">
        <v>330</v>
      </c>
      <c r="B298" s="281"/>
      <c r="C298" s="20" t="s">
        <v>965</v>
      </c>
      <c r="D298" s="22"/>
      <c r="E298" s="22"/>
      <c r="F298" s="22"/>
      <c r="G298" s="20">
        <f t="shared" si="152"/>
        <v>0</v>
      </c>
      <c r="H298" s="20"/>
      <c r="I298" s="20"/>
      <c r="J298" s="20"/>
      <c r="K298" s="20"/>
      <c r="L298" s="20"/>
      <c r="M298" s="20"/>
      <c r="N298" s="20"/>
      <c r="O298" s="20"/>
      <c r="P298" s="20"/>
      <c r="Q298" s="20"/>
      <c r="R298" s="20"/>
      <c r="S298" s="20"/>
      <c r="T298" s="67" t="s">
        <v>115</v>
      </c>
      <c r="U298" s="67"/>
      <c r="V298" s="68" t="e">
        <f t="shared" si="153"/>
        <v>#DIV/0!</v>
      </c>
      <c r="W298" s="68" t="e">
        <f t="shared" si="154"/>
        <v>#DIV/0!</v>
      </c>
      <c r="X298" s="67"/>
      <c r="Y298" s="67"/>
      <c r="Z298" s="67" t="s">
        <v>116</v>
      </c>
      <c r="AA298" s="67"/>
      <c r="AB298" s="68" t="e">
        <f t="shared" si="155"/>
        <v>#DIV/0!</v>
      </c>
      <c r="AC298" s="68" t="e">
        <f t="shared" si="156"/>
        <v>#DIV/0!</v>
      </c>
      <c r="AD298" s="67"/>
      <c r="AE298" s="67"/>
      <c r="AF298" s="67" t="s">
        <v>117</v>
      </c>
      <c r="AG298" s="67"/>
      <c r="AH298" s="68" t="e">
        <f t="shared" si="157"/>
        <v>#DIV/0!</v>
      </c>
      <c r="AI298" s="68" t="e">
        <f t="shared" si="158"/>
        <v>#DIV/0!</v>
      </c>
      <c r="AJ298" s="67"/>
      <c r="AK298" s="67"/>
      <c r="AL298" s="67" t="s">
        <v>118</v>
      </c>
      <c r="AM298" s="67"/>
      <c r="AN298" s="68" t="e">
        <f t="shared" si="159"/>
        <v>#DIV/0!</v>
      </c>
      <c r="AO298" s="68" t="e">
        <f t="shared" si="160"/>
        <v>#DIV/0!</v>
      </c>
      <c r="AP298" s="67"/>
      <c r="AQ298" s="67"/>
      <c r="AR298" s="67" t="s">
        <v>119</v>
      </c>
      <c r="AS298" s="67"/>
      <c r="AT298" s="68" t="e">
        <f t="shared" si="161"/>
        <v>#DIV/0!</v>
      </c>
      <c r="AU298" s="68" t="e">
        <f t="shared" si="162"/>
        <v>#DIV/0!</v>
      </c>
      <c r="AV298" s="67"/>
      <c r="AW298" s="67"/>
      <c r="AX298" s="67" t="s">
        <v>120</v>
      </c>
      <c r="AY298" s="67"/>
      <c r="AZ298" s="68" t="e">
        <f t="shared" si="163"/>
        <v>#DIV/0!</v>
      </c>
      <c r="BA298" s="68" t="e">
        <f t="shared" si="164"/>
        <v>#DIV/0!</v>
      </c>
      <c r="BB298" s="67"/>
      <c r="BC298" s="67"/>
      <c r="BD298" s="67" t="s">
        <v>121</v>
      </c>
      <c r="BE298" s="67"/>
      <c r="BF298" s="68" t="e">
        <f t="shared" si="165"/>
        <v>#DIV/0!</v>
      </c>
      <c r="BG298" s="68" t="e">
        <f t="shared" si="166"/>
        <v>#DIV/0!</v>
      </c>
      <c r="BH298" s="67"/>
      <c r="BI298" s="67"/>
      <c r="BJ298" s="67" t="s">
        <v>122</v>
      </c>
      <c r="BK298" s="67"/>
      <c r="BL298" s="68" t="e">
        <f t="shared" si="167"/>
        <v>#DIV/0!</v>
      </c>
      <c r="BM298" s="68" t="e">
        <f t="shared" si="168"/>
        <v>#DIV/0!</v>
      </c>
      <c r="BN298" s="67"/>
      <c r="BO298" s="67"/>
      <c r="BP298" s="67" t="s">
        <v>123</v>
      </c>
      <c r="BQ298" s="67"/>
      <c r="BR298" s="68" t="e">
        <f t="shared" si="169"/>
        <v>#DIV/0!</v>
      </c>
      <c r="BS298" s="68" t="e">
        <f t="shared" si="170"/>
        <v>#DIV/0!</v>
      </c>
      <c r="BT298" s="67"/>
      <c r="BU298" s="67"/>
      <c r="BV298" s="67" t="s">
        <v>124</v>
      </c>
      <c r="BW298" s="67"/>
      <c r="BX298" s="68" t="e">
        <f t="shared" si="171"/>
        <v>#DIV/0!</v>
      </c>
      <c r="BY298" s="68" t="e">
        <f t="shared" si="172"/>
        <v>#DIV/0!</v>
      </c>
      <c r="BZ298" s="67"/>
      <c r="CA298" s="67"/>
      <c r="CB298" s="67" t="s">
        <v>125</v>
      </c>
      <c r="CC298" s="67"/>
      <c r="CD298" s="68" t="e">
        <f t="shared" si="173"/>
        <v>#DIV/0!</v>
      </c>
      <c r="CE298" s="68" t="e">
        <f t="shared" si="174"/>
        <v>#DIV/0!</v>
      </c>
      <c r="CF298" s="67"/>
      <c r="CG298" s="67"/>
      <c r="CH298" s="67" t="s">
        <v>126</v>
      </c>
      <c r="CI298" s="67"/>
      <c r="CJ298" s="68" t="e">
        <f t="shared" si="175"/>
        <v>#DIV/0!</v>
      </c>
      <c r="CK298" s="68" t="e">
        <f t="shared" si="176"/>
        <v>#DIV/0!</v>
      </c>
      <c r="CL298" s="67"/>
      <c r="CM298" s="67"/>
      <c r="CN298" s="58">
        <f t="shared" si="177"/>
        <v>0</v>
      </c>
      <c r="CO298" s="58">
        <f t="shared" si="178"/>
        <v>0</v>
      </c>
      <c r="CP298" s="58">
        <f t="shared" si="179"/>
        <v>0</v>
      </c>
      <c r="CQ298" s="58">
        <f t="shared" si="180"/>
        <v>0</v>
      </c>
      <c r="CR298" s="58">
        <f t="shared" si="181"/>
        <v>0</v>
      </c>
      <c r="CS298" s="58">
        <f t="shared" si="182"/>
        <v>0</v>
      </c>
      <c r="CT298" s="58">
        <f t="shared" si="183"/>
        <v>0</v>
      </c>
      <c r="CU298" s="58">
        <f t="shared" si="184"/>
        <v>0</v>
      </c>
      <c r="CV298" s="58">
        <f t="shared" si="185"/>
        <v>0</v>
      </c>
      <c r="CW298" s="58">
        <f t="shared" si="186"/>
        <v>0</v>
      </c>
      <c r="CX298" s="58">
        <f t="shared" si="187"/>
        <v>0</v>
      </c>
      <c r="CY298" s="58">
        <f t="shared" si="188"/>
        <v>0</v>
      </c>
      <c r="CZ298" s="58">
        <f t="shared" si="189"/>
        <v>0</v>
      </c>
    </row>
    <row r="299" spans="1:104" ht="26" x14ac:dyDescent="0.35">
      <c r="A299" s="137" t="s">
        <v>330</v>
      </c>
      <c r="B299" s="282"/>
      <c r="C299" s="20" t="s">
        <v>966</v>
      </c>
      <c r="D299" s="22"/>
      <c r="E299" s="22"/>
      <c r="F299" s="22"/>
      <c r="G299" s="20">
        <f t="shared" si="152"/>
        <v>0</v>
      </c>
      <c r="H299" s="20"/>
      <c r="I299" s="20"/>
      <c r="J299" s="20"/>
      <c r="K299" s="20"/>
      <c r="L299" s="20"/>
      <c r="M299" s="20"/>
      <c r="N299" s="20"/>
      <c r="O299" s="20"/>
      <c r="P299" s="20"/>
      <c r="Q299" s="20"/>
      <c r="R299" s="20"/>
      <c r="S299" s="20"/>
      <c r="T299" s="67" t="s">
        <v>115</v>
      </c>
      <c r="U299" s="67"/>
      <c r="V299" s="68" t="e">
        <f t="shared" si="153"/>
        <v>#DIV/0!</v>
      </c>
      <c r="W299" s="68" t="e">
        <f t="shared" si="154"/>
        <v>#DIV/0!</v>
      </c>
      <c r="X299" s="67"/>
      <c r="Y299" s="67"/>
      <c r="Z299" s="67" t="s">
        <v>116</v>
      </c>
      <c r="AA299" s="67"/>
      <c r="AB299" s="68" t="e">
        <f t="shared" si="155"/>
        <v>#DIV/0!</v>
      </c>
      <c r="AC299" s="68" t="e">
        <f t="shared" si="156"/>
        <v>#DIV/0!</v>
      </c>
      <c r="AD299" s="67"/>
      <c r="AE299" s="67"/>
      <c r="AF299" s="67" t="s">
        <v>117</v>
      </c>
      <c r="AG299" s="67"/>
      <c r="AH299" s="68" t="e">
        <f t="shared" si="157"/>
        <v>#DIV/0!</v>
      </c>
      <c r="AI299" s="68" t="e">
        <f t="shared" si="158"/>
        <v>#DIV/0!</v>
      </c>
      <c r="AJ299" s="67"/>
      <c r="AK299" s="67"/>
      <c r="AL299" s="67" t="s">
        <v>118</v>
      </c>
      <c r="AM299" s="67"/>
      <c r="AN299" s="68" t="e">
        <f t="shared" si="159"/>
        <v>#DIV/0!</v>
      </c>
      <c r="AO299" s="68" t="e">
        <f t="shared" si="160"/>
        <v>#DIV/0!</v>
      </c>
      <c r="AP299" s="67"/>
      <c r="AQ299" s="67"/>
      <c r="AR299" s="67" t="s">
        <v>119</v>
      </c>
      <c r="AS299" s="67"/>
      <c r="AT299" s="68" t="e">
        <f t="shared" si="161"/>
        <v>#DIV/0!</v>
      </c>
      <c r="AU299" s="68" t="e">
        <f t="shared" si="162"/>
        <v>#DIV/0!</v>
      </c>
      <c r="AV299" s="67"/>
      <c r="AW299" s="67"/>
      <c r="AX299" s="67" t="s">
        <v>120</v>
      </c>
      <c r="AY299" s="67"/>
      <c r="AZ299" s="68" t="e">
        <f t="shared" si="163"/>
        <v>#DIV/0!</v>
      </c>
      <c r="BA299" s="68" t="e">
        <f t="shared" si="164"/>
        <v>#DIV/0!</v>
      </c>
      <c r="BB299" s="67"/>
      <c r="BC299" s="67"/>
      <c r="BD299" s="67" t="s">
        <v>121</v>
      </c>
      <c r="BE299" s="67"/>
      <c r="BF299" s="68" t="e">
        <f t="shared" si="165"/>
        <v>#DIV/0!</v>
      </c>
      <c r="BG299" s="68" t="e">
        <f t="shared" si="166"/>
        <v>#DIV/0!</v>
      </c>
      <c r="BH299" s="67"/>
      <c r="BI299" s="67"/>
      <c r="BJ299" s="67" t="s">
        <v>122</v>
      </c>
      <c r="BK299" s="67"/>
      <c r="BL299" s="68" t="e">
        <f t="shared" si="167"/>
        <v>#DIV/0!</v>
      </c>
      <c r="BM299" s="68" t="e">
        <f t="shared" si="168"/>
        <v>#DIV/0!</v>
      </c>
      <c r="BN299" s="67"/>
      <c r="BO299" s="67"/>
      <c r="BP299" s="67" t="s">
        <v>123</v>
      </c>
      <c r="BQ299" s="67"/>
      <c r="BR299" s="68" t="e">
        <f t="shared" si="169"/>
        <v>#DIV/0!</v>
      </c>
      <c r="BS299" s="68" t="e">
        <f t="shared" si="170"/>
        <v>#DIV/0!</v>
      </c>
      <c r="BT299" s="67"/>
      <c r="BU299" s="67"/>
      <c r="BV299" s="67" t="s">
        <v>124</v>
      </c>
      <c r="BW299" s="67"/>
      <c r="BX299" s="68" t="e">
        <f t="shared" si="171"/>
        <v>#DIV/0!</v>
      </c>
      <c r="BY299" s="68" t="e">
        <f t="shared" si="172"/>
        <v>#DIV/0!</v>
      </c>
      <c r="BZ299" s="67"/>
      <c r="CA299" s="67"/>
      <c r="CB299" s="67" t="s">
        <v>125</v>
      </c>
      <c r="CC299" s="67"/>
      <c r="CD299" s="68" t="e">
        <f t="shared" si="173"/>
        <v>#DIV/0!</v>
      </c>
      <c r="CE299" s="68" t="e">
        <f t="shared" si="174"/>
        <v>#DIV/0!</v>
      </c>
      <c r="CF299" s="67"/>
      <c r="CG299" s="67"/>
      <c r="CH299" s="67" t="s">
        <v>126</v>
      </c>
      <c r="CI299" s="67"/>
      <c r="CJ299" s="68" t="e">
        <f t="shared" si="175"/>
        <v>#DIV/0!</v>
      </c>
      <c r="CK299" s="68" t="e">
        <f t="shared" si="176"/>
        <v>#DIV/0!</v>
      </c>
      <c r="CL299" s="67"/>
      <c r="CM299" s="67"/>
      <c r="CN299" s="58">
        <f t="shared" si="177"/>
        <v>0</v>
      </c>
      <c r="CO299" s="58">
        <f t="shared" si="178"/>
        <v>0</v>
      </c>
      <c r="CP299" s="58">
        <f t="shared" si="179"/>
        <v>0</v>
      </c>
      <c r="CQ299" s="58">
        <f t="shared" si="180"/>
        <v>0</v>
      </c>
      <c r="CR299" s="58">
        <f t="shared" si="181"/>
        <v>0</v>
      </c>
      <c r="CS299" s="58">
        <f t="shared" si="182"/>
        <v>0</v>
      </c>
      <c r="CT299" s="58">
        <f t="shared" si="183"/>
        <v>0</v>
      </c>
      <c r="CU299" s="58">
        <f t="shared" si="184"/>
        <v>0</v>
      </c>
      <c r="CV299" s="58">
        <f t="shared" si="185"/>
        <v>0</v>
      </c>
      <c r="CW299" s="58">
        <f t="shared" si="186"/>
        <v>0</v>
      </c>
      <c r="CX299" s="58">
        <f t="shared" si="187"/>
        <v>0</v>
      </c>
      <c r="CY299" s="58">
        <f t="shared" si="188"/>
        <v>0</v>
      </c>
      <c r="CZ299" s="58">
        <f t="shared" si="189"/>
        <v>0</v>
      </c>
    </row>
    <row r="300" spans="1:104" ht="104" x14ac:dyDescent="0.35">
      <c r="A300" s="137" t="s">
        <v>330</v>
      </c>
      <c r="B300" s="280" t="s">
        <v>160</v>
      </c>
      <c r="C300" s="20" t="s">
        <v>967</v>
      </c>
      <c r="D300" s="22" t="s">
        <v>381</v>
      </c>
      <c r="E300" s="22" t="s">
        <v>382</v>
      </c>
      <c r="F300" s="22" t="s">
        <v>383</v>
      </c>
      <c r="G300" s="20">
        <f t="shared" si="152"/>
        <v>4</v>
      </c>
      <c r="H300" s="20"/>
      <c r="I300" s="20">
        <v>1</v>
      </c>
      <c r="J300" s="20"/>
      <c r="K300" s="20"/>
      <c r="L300" s="20">
        <v>1</v>
      </c>
      <c r="M300" s="20"/>
      <c r="N300" s="20"/>
      <c r="O300" s="20">
        <v>1</v>
      </c>
      <c r="P300" s="20"/>
      <c r="Q300" s="20"/>
      <c r="R300" s="20">
        <v>1</v>
      </c>
      <c r="S300" s="20"/>
      <c r="T300" s="67" t="s">
        <v>115</v>
      </c>
      <c r="U300" s="67"/>
      <c r="V300" s="68" t="e">
        <f t="shared" si="153"/>
        <v>#DIV/0!</v>
      </c>
      <c r="W300" s="68">
        <f t="shared" si="154"/>
        <v>0</v>
      </c>
      <c r="X300" s="67"/>
      <c r="Y300" s="67"/>
      <c r="Z300" s="67" t="s">
        <v>116</v>
      </c>
      <c r="AA300" s="67"/>
      <c r="AB300" s="68">
        <f t="shared" si="155"/>
        <v>0</v>
      </c>
      <c r="AC300" s="68">
        <f t="shared" si="156"/>
        <v>0</v>
      </c>
      <c r="AD300" s="67"/>
      <c r="AE300" s="67"/>
      <c r="AF300" s="67" t="s">
        <v>117</v>
      </c>
      <c r="AG300" s="67"/>
      <c r="AH300" s="68" t="e">
        <f t="shared" si="157"/>
        <v>#DIV/0!</v>
      </c>
      <c r="AI300" s="68">
        <f t="shared" si="158"/>
        <v>0</v>
      </c>
      <c r="AJ300" s="67"/>
      <c r="AK300" s="67"/>
      <c r="AL300" s="67" t="s">
        <v>118</v>
      </c>
      <c r="AM300" s="67"/>
      <c r="AN300" s="68" t="e">
        <f t="shared" si="159"/>
        <v>#DIV/0!</v>
      </c>
      <c r="AO300" s="68">
        <f t="shared" si="160"/>
        <v>0</v>
      </c>
      <c r="AP300" s="67"/>
      <c r="AQ300" s="67"/>
      <c r="AR300" s="67" t="s">
        <v>119</v>
      </c>
      <c r="AS300" s="67"/>
      <c r="AT300" s="68">
        <f t="shared" si="161"/>
        <v>0</v>
      </c>
      <c r="AU300" s="68">
        <f t="shared" si="162"/>
        <v>0</v>
      </c>
      <c r="AV300" s="67"/>
      <c r="AW300" s="67"/>
      <c r="AX300" s="67" t="s">
        <v>120</v>
      </c>
      <c r="AY300" s="67"/>
      <c r="AZ300" s="68" t="e">
        <f t="shared" si="163"/>
        <v>#DIV/0!</v>
      </c>
      <c r="BA300" s="68">
        <f t="shared" si="164"/>
        <v>0</v>
      </c>
      <c r="BB300" s="67"/>
      <c r="BC300" s="67"/>
      <c r="BD300" s="67" t="s">
        <v>121</v>
      </c>
      <c r="BE300" s="67"/>
      <c r="BF300" s="68" t="e">
        <f t="shared" si="165"/>
        <v>#DIV/0!</v>
      </c>
      <c r="BG300" s="68">
        <f t="shared" si="166"/>
        <v>0</v>
      </c>
      <c r="BH300" s="67"/>
      <c r="BI300" s="67"/>
      <c r="BJ300" s="67" t="s">
        <v>122</v>
      </c>
      <c r="BK300" s="67"/>
      <c r="BL300" s="68">
        <f t="shared" si="167"/>
        <v>0</v>
      </c>
      <c r="BM300" s="68">
        <f t="shared" si="168"/>
        <v>0</v>
      </c>
      <c r="BN300" s="67"/>
      <c r="BO300" s="67"/>
      <c r="BP300" s="67" t="s">
        <v>123</v>
      </c>
      <c r="BQ300" s="67"/>
      <c r="BR300" s="68" t="e">
        <f t="shared" si="169"/>
        <v>#DIV/0!</v>
      </c>
      <c r="BS300" s="68">
        <f t="shared" si="170"/>
        <v>0</v>
      </c>
      <c r="BT300" s="67"/>
      <c r="BU300" s="67"/>
      <c r="BV300" s="67" t="s">
        <v>124</v>
      </c>
      <c r="BW300" s="67"/>
      <c r="BX300" s="68" t="e">
        <f t="shared" si="171"/>
        <v>#DIV/0!</v>
      </c>
      <c r="BY300" s="68">
        <f t="shared" si="172"/>
        <v>0</v>
      </c>
      <c r="BZ300" s="67"/>
      <c r="CA300" s="67"/>
      <c r="CB300" s="67" t="s">
        <v>125</v>
      </c>
      <c r="CC300" s="67"/>
      <c r="CD300" s="68">
        <f t="shared" si="173"/>
        <v>0</v>
      </c>
      <c r="CE300" s="68">
        <f t="shared" si="174"/>
        <v>0</v>
      </c>
      <c r="CF300" s="67"/>
      <c r="CG300" s="67"/>
      <c r="CH300" s="67" t="s">
        <v>126</v>
      </c>
      <c r="CI300" s="67"/>
      <c r="CJ300" s="68" t="e">
        <f t="shared" si="175"/>
        <v>#DIV/0!</v>
      </c>
      <c r="CK300" s="68">
        <f t="shared" si="176"/>
        <v>0</v>
      </c>
      <c r="CL300" s="67"/>
      <c r="CM300" s="67"/>
      <c r="CN300" s="58">
        <f t="shared" si="177"/>
        <v>0</v>
      </c>
      <c r="CO300" s="58">
        <f t="shared" si="178"/>
        <v>0</v>
      </c>
      <c r="CP300" s="58">
        <f t="shared" si="179"/>
        <v>0</v>
      </c>
      <c r="CQ300" s="58">
        <f t="shared" si="180"/>
        <v>0</v>
      </c>
      <c r="CR300" s="58">
        <f t="shared" si="181"/>
        <v>0</v>
      </c>
      <c r="CS300" s="58">
        <f t="shared" si="182"/>
        <v>0</v>
      </c>
      <c r="CT300" s="58">
        <f t="shared" si="183"/>
        <v>0</v>
      </c>
      <c r="CU300" s="58">
        <f t="shared" si="184"/>
        <v>0</v>
      </c>
      <c r="CV300" s="58">
        <f t="shared" si="185"/>
        <v>0</v>
      </c>
      <c r="CW300" s="58">
        <f t="shared" si="186"/>
        <v>0</v>
      </c>
      <c r="CX300" s="58">
        <f t="shared" si="187"/>
        <v>0</v>
      </c>
      <c r="CY300" s="58">
        <f t="shared" si="188"/>
        <v>0</v>
      </c>
      <c r="CZ300" s="58">
        <f t="shared" si="189"/>
        <v>0</v>
      </c>
    </row>
    <row r="301" spans="1:104" ht="52" x14ac:dyDescent="0.35">
      <c r="A301" s="137" t="s">
        <v>330</v>
      </c>
      <c r="B301" s="281"/>
      <c r="C301" s="20" t="s">
        <v>968</v>
      </c>
      <c r="D301" s="22" t="s">
        <v>373</v>
      </c>
      <c r="E301" s="22" t="s">
        <v>384</v>
      </c>
      <c r="F301" s="22" t="s">
        <v>385</v>
      </c>
      <c r="G301" s="20">
        <f t="shared" si="152"/>
        <v>1</v>
      </c>
      <c r="H301" s="20"/>
      <c r="I301" s="20"/>
      <c r="J301" s="20"/>
      <c r="K301" s="20"/>
      <c r="L301" s="20"/>
      <c r="M301" s="20"/>
      <c r="N301" s="20"/>
      <c r="O301" s="20"/>
      <c r="P301" s="20">
        <v>1</v>
      </c>
      <c r="Q301" s="20"/>
      <c r="R301" s="20"/>
      <c r="S301" s="20"/>
      <c r="T301" s="67" t="s">
        <v>115</v>
      </c>
      <c r="U301" s="67"/>
      <c r="V301" s="68" t="e">
        <f t="shared" si="153"/>
        <v>#DIV/0!</v>
      </c>
      <c r="W301" s="68">
        <f t="shared" si="154"/>
        <v>0</v>
      </c>
      <c r="X301" s="67"/>
      <c r="Y301" s="67"/>
      <c r="Z301" s="67" t="s">
        <v>116</v>
      </c>
      <c r="AA301" s="67"/>
      <c r="AB301" s="68" t="e">
        <f t="shared" si="155"/>
        <v>#DIV/0!</v>
      </c>
      <c r="AC301" s="68">
        <f t="shared" si="156"/>
        <v>0</v>
      </c>
      <c r="AD301" s="67"/>
      <c r="AE301" s="67"/>
      <c r="AF301" s="67" t="s">
        <v>117</v>
      </c>
      <c r="AG301" s="67"/>
      <c r="AH301" s="68" t="e">
        <f t="shared" si="157"/>
        <v>#DIV/0!</v>
      </c>
      <c r="AI301" s="68">
        <f t="shared" si="158"/>
        <v>0</v>
      </c>
      <c r="AJ301" s="67"/>
      <c r="AK301" s="67"/>
      <c r="AL301" s="67" t="s">
        <v>118</v>
      </c>
      <c r="AM301" s="67"/>
      <c r="AN301" s="68" t="e">
        <f t="shared" si="159"/>
        <v>#DIV/0!</v>
      </c>
      <c r="AO301" s="68">
        <f t="shared" si="160"/>
        <v>0</v>
      </c>
      <c r="AP301" s="67"/>
      <c r="AQ301" s="67"/>
      <c r="AR301" s="67" t="s">
        <v>119</v>
      </c>
      <c r="AS301" s="67"/>
      <c r="AT301" s="68" t="e">
        <f t="shared" si="161"/>
        <v>#DIV/0!</v>
      </c>
      <c r="AU301" s="68">
        <f t="shared" si="162"/>
        <v>0</v>
      </c>
      <c r="AV301" s="67"/>
      <c r="AW301" s="67"/>
      <c r="AX301" s="67" t="s">
        <v>120</v>
      </c>
      <c r="AY301" s="67"/>
      <c r="AZ301" s="68" t="e">
        <f t="shared" si="163"/>
        <v>#DIV/0!</v>
      </c>
      <c r="BA301" s="68">
        <f t="shared" si="164"/>
        <v>0</v>
      </c>
      <c r="BB301" s="67"/>
      <c r="BC301" s="67"/>
      <c r="BD301" s="67" t="s">
        <v>121</v>
      </c>
      <c r="BE301" s="67"/>
      <c r="BF301" s="68" t="e">
        <f t="shared" si="165"/>
        <v>#DIV/0!</v>
      </c>
      <c r="BG301" s="68">
        <f t="shared" si="166"/>
        <v>0</v>
      </c>
      <c r="BH301" s="67"/>
      <c r="BI301" s="67"/>
      <c r="BJ301" s="67" t="s">
        <v>122</v>
      </c>
      <c r="BK301" s="67"/>
      <c r="BL301" s="68" t="e">
        <f t="shared" si="167"/>
        <v>#DIV/0!</v>
      </c>
      <c r="BM301" s="68">
        <f t="shared" si="168"/>
        <v>0</v>
      </c>
      <c r="BN301" s="67"/>
      <c r="BO301" s="67"/>
      <c r="BP301" s="67" t="s">
        <v>123</v>
      </c>
      <c r="BQ301" s="67"/>
      <c r="BR301" s="68">
        <f t="shared" si="169"/>
        <v>0</v>
      </c>
      <c r="BS301" s="68">
        <f t="shared" si="170"/>
        <v>0</v>
      </c>
      <c r="BT301" s="67"/>
      <c r="BU301" s="67"/>
      <c r="BV301" s="67" t="s">
        <v>124</v>
      </c>
      <c r="BW301" s="67"/>
      <c r="BX301" s="68" t="e">
        <f t="shared" si="171"/>
        <v>#DIV/0!</v>
      </c>
      <c r="BY301" s="68">
        <f t="shared" si="172"/>
        <v>0</v>
      </c>
      <c r="BZ301" s="67"/>
      <c r="CA301" s="67"/>
      <c r="CB301" s="67" t="s">
        <v>125</v>
      </c>
      <c r="CC301" s="67"/>
      <c r="CD301" s="68" t="e">
        <f t="shared" si="173"/>
        <v>#DIV/0!</v>
      </c>
      <c r="CE301" s="68">
        <f t="shared" si="174"/>
        <v>0</v>
      </c>
      <c r="CF301" s="67"/>
      <c r="CG301" s="67"/>
      <c r="CH301" s="67" t="s">
        <v>126</v>
      </c>
      <c r="CI301" s="67"/>
      <c r="CJ301" s="68" t="e">
        <f t="shared" si="175"/>
        <v>#DIV/0!</v>
      </c>
      <c r="CK301" s="68">
        <f t="shared" si="176"/>
        <v>0</v>
      </c>
      <c r="CL301" s="67"/>
      <c r="CM301" s="67"/>
      <c r="CN301" s="58">
        <f t="shared" si="177"/>
        <v>0</v>
      </c>
      <c r="CO301" s="58">
        <f t="shared" si="178"/>
        <v>0</v>
      </c>
      <c r="CP301" s="58">
        <f t="shared" si="179"/>
        <v>0</v>
      </c>
      <c r="CQ301" s="58">
        <f t="shared" si="180"/>
        <v>0</v>
      </c>
      <c r="CR301" s="58">
        <f t="shared" si="181"/>
        <v>0</v>
      </c>
      <c r="CS301" s="58">
        <f t="shared" si="182"/>
        <v>0</v>
      </c>
      <c r="CT301" s="58">
        <f t="shared" si="183"/>
        <v>0</v>
      </c>
      <c r="CU301" s="58">
        <f t="shared" si="184"/>
        <v>0</v>
      </c>
      <c r="CV301" s="58">
        <f t="shared" si="185"/>
        <v>0</v>
      </c>
      <c r="CW301" s="58">
        <f t="shared" si="186"/>
        <v>0</v>
      </c>
      <c r="CX301" s="58">
        <f t="shared" si="187"/>
        <v>0</v>
      </c>
      <c r="CY301" s="58">
        <f t="shared" si="188"/>
        <v>0</v>
      </c>
      <c r="CZ301" s="58">
        <f t="shared" si="189"/>
        <v>0</v>
      </c>
    </row>
    <row r="302" spans="1:104" ht="26" x14ac:dyDescent="0.35">
      <c r="A302" s="137" t="s">
        <v>330</v>
      </c>
      <c r="B302" s="281"/>
      <c r="C302" s="20" t="s">
        <v>969</v>
      </c>
      <c r="D302" s="22"/>
      <c r="E302" s="22"/>
      <c r="F302" s="22"/>
      <c r="G302" s="20">
        <f t="shared" si="152"/>
        <v>0</v>
      </c>
      <c r="H302" s="20"/>
      <c r="I302" s="20"/>
      <c r="J302" s="20"/>
      <c r="K302" s="20"/>
      <c r="L302" s="20"/>
      <c r="M302" s="20"/>
      <c r="N302" s="20"/>
      <c r="O302" s="20"/>
      <c r="P302" s="20"/>
      <c r="Q302" s="20"/>
      <c r="R302" s="20"/>
      <c r="S302" s="20"/>
      <c r="T302" s="67" t="s">
        <v>115</v>
      </c>
      <c r="U302" s="67"/>
      <c r="V302" s="68" t="e">
        <f t="shared" si="153"/>
        <v>#DIV/0!</v>
      </c>
      <c r="W302" s="68" t="e">
        <f t="shared" si="154"/>
        <v>#DIV/0!</v>
      </c>
      <c r="X302" s="67"/>
      <c r="Y302" s="67"/>
      <c r="Z302" s="67" t="s">
        <v>116</v>
      </c>
      <c r="AA302" s="67"/>
      <c r="AB302" s="68" t="e">
        <f t="shared" si="155"/>
        <v>#DIV/0!</v>
      </c>
      <c r="AC302" s="68" t="e">
        <f t="shared" si="156"/>
        <v>#DIV/0!</v>
      </c>
      <c r="AD302" s="67"/>
      <c r="AE302" s="67"/>
      <c r="AF302" s="67" t="s">
        <v>117</v>
      </c>
      <c r="AG302" s="67"/>
      <c r="AH302" s="68" t="e">
        <f t="shared" si="157"/>
        <v>#DIV/0!</v>
      </c>
      <c r="AI302" s="68" t="e">
        <f t="shared" si="158"/>
        <v>#DIV/0!</v>
      </c>
      <c r="AJ302" s="67"/>
      <c r="AK302" s="67"/>
      <c r="AL302" s="67" t="s">
        <v>118</v>
      </c>
      <c r="AM302" s="67"/>
      <c r="AN302" s="68" t="e">
        <f t="shared" si="159"/>
        <v>#DIV/0!</v>
      </c>
      <c r="AO302" s="68" t="e">
        <f t="shared" si="160"/>
        <v>#DIV/0!</v>
      </c>
      <c r="AP302" s="67"/>
      <c r="AQ302" s="67"/>
      <c r="AR302" s="67" t="s">
        <v>119</v>
      </c>
      <c r="AS302" s="67"/>
      <c r="AT302" s="68" t="e">
        <f t="shared" si="161"/>
        <v>#DIV/0!</v>
      </c>
      <c r="AU302" s="68" t="e">
        <f t="shared" si="162"/>
        <v>#DIV/0!</v>
      </c>
      <c r="AV302" s="67"/>
      <c r="AW302" s="67"/>
      <c r="AX302" s="67" t="s">
        <v>120</v>
      </c>
      <c r="AY302" s="67"/>
      <c r="AZ302" s="68" t="e">
        <f t="shared" si="163"/>
        <v>#DIV/0!</v>
      </c>
      <c r="BA302" s="68" t="e">
        <f t="shared" si="164"/>
        <v>#DIV/0!</v>
      </c>
      <c r="BB302" s="67"/>
      <c r="BC302" s="67"/>
      <c r="BD302" s="67" t="s">
        <v>121</v>
      </c>
      <c r="BE302" s="67"/>
      <c r="BF302" s="68" t="e">
        <f t="shared" si="165"/>
        <v>#DIV/0!</v>
      </c>
      <c r="BG302" s="68" t="e">
        <f t="shared" si="166"/>
        <v>#DIV/0!</v>
      </c>
      <c r="BH302" s="67"/>
      <c r="BI302" s="67"/>
      <c r="BJ302" s="67" t="s">
        <v>122</v>
      </c>
      <c r="BK302" s="67"/>
      <c r="BL302" s="68" t="e">
        <f t="shared" si="167"/>
        <v>#DIV/0!</v>
      </c>
      <c r="BM302" s="68" t="e">
        <f t="shared" si="168"/>
        <v>#DIV/0!</v>
      </c>
      <c r="BN302" s="67"/>
      <c r="BO302" s="67"/>
      <c r="BP302" s="67" t="s">
        <v>123</v>
      </c>
      <c r="BQ302" s="67"/>
      <c r="BR302" s="68" t="e">
        <f t="shared" si="169"/>
        <v>#DIV/0!</v>
      </c>
      <c r="BS302" s="68" t="e">
        <f t="shared" si="170"/>
        <v>#DIV/0!</v>
      </c>
      <c r="BT302" s="67"/>
      <c r="BU302" s="67"/>
      <c r="BV302" s="67" t="s">
        <v>124</v>
      </c>
      <c r="BW302" s="67"/>
      <c r="BX302" s="68" t="e">
        <f t="shared" si="171"/>
        <v>#DIV/0!</v>
      </c>
      <c r="BY302" s="68" t="e">
        <f t="shared" si="172"/>
        <v>#DIV/0!</v>
      </c>
      <c r="BZ302" s="67"/>
      <c r="CA302" s="67"/>
      <c r="CB302" s="67" t="s">
        <v>125</v>
      </c>
      <c r="CC302" s="67"/>
      <c r="CD302" s="68" t="e">
        <f t="shared" si="173"/>
        <v>#DIV/0!</v>
      </c>
      <c r="CE302" s="68" t="e">
        <f t="shared" si="174"/>
        <v>#DIV/0!</v>
      </c>
      <c r="CF302" s="67"/>
      <c r="CG302" s="67"/>
      <c r="CH302" s="67" t="s">
        <v>126</v>
      </c>
      <c r="CI302" s="67"/>
      <c r="CJ302" s="68" t="e">
        <f t="shared" si="175"/>
        <v>#DIV/0!</v>
      </c>
      <c r="CK302" s="68" t="e">
        <f t="shared" si="176"/>
        <v>#DIV/0!</v>
      </c>
      <c r="CL302" s="67"/>
      <c r="CM302" s="67"/>
      <c r="CN302" s="58">
        <f t="shared" si="177"/>
        <v>0</v>
      </c>
      <c r="CO302" s="58">
        <f t="shared" si="178"/>
        <v>0</v>
      </c>
      <c r="CP302" s="58">
        <f t="shared" si="179"/>
        <v>0</v>
      </c>
      <c r="CQ302" s="58">
        <f t="shared" si="180"/>
        <v>0</v>
      </c>
      <c r="CR302" s="58">
        <f t="shared" si="181"/>
        <v>0</v>
      </c>
      <c r="CS302" s="58">
        <f t="shared" si="182"/>
        <v>0</v>
      </c>
      <c r="CT302" s="58">
        <f t="shared" si="183"/>
        <v>0</v>
      </c>
      <c r="CU302" s="58">
        <f t="shared" si="184"/>
        <v>0</v>
      </c>
      <c r="CV302" s="58">
        <f t="shared" si="185"/>
        <v>0</v>
      </c>
      <c r="CW302" s="58">
        <f t="shared" si="186"/>
        <v>0</v>
      </c>
      <c r="CX302" s="58">
        <f t="shared" si="187"/>
        <v>0</v>
      </c>
      <c r="CY302" s="58">
        <f t="shared" si="188"/>
        <v>0</v>
      </c>
      <c r="CZ302" s="58">
        <f t="shared" si="189"/>
        <v>0</v>
      </c>
    </row>
    <row r="303" spans="1:104" ht="26" x14ac:dyDescent="0.35">
      <c r="A303" s="137" t="s">
        <v>330</v>
      </c>
      <c r="B303" s="282"/>
      <c r="C303" s="20" t="s">
        <v>970</v>
      </c>
      <c r="D303" s="22"/>
      <c r="E303" s="22"/>
      <c r="F303" s="22"/>
      <c r="G303" s="20">
        <f t="shared" si="152"/>
        <v>0</v>
      </c>
      <c r="H303" s="20"/>
      <c r="I303" s="20"/>
      <c r="J303" s="20"/>
      <c r="K303" s="20"/>
      <c r="L303" s="20"/>
      <c r="M303" s="20"/>
      <c r="N303" s="20"/>
      <c r="O303" s="20"/>
      <c r="P303" s="20"/>
      <c r="Q303" s="20"/>
      <c r="R303" s="20"/>
      <c r="S303" s="20"/>
      <c r="T303" s="67" t="s">
        <v>115</v>
      </c>
      <c r="U303" s="67"/>
      <c r="V303" s="68" t="e">
        <f t="shared" si="153"/>
        <v>#DIV/0!</v>
      </c>
      <c r="W303" s="68" t="e">
        <f t="shared" si="154"/>
        <v>#DIV/0!</v>
      </c>
      <c r="X303" s="67"/>
      <c r="Y303" s="67"/>
      <c r="Z303" s="67" t="s">
        <v>116</v>
      </c>
      <c r="AA303" s="67"/>
      <c r="AB303" s="68" t="e">
        <f t="shared" si="155"/>
        <v>#DIV/0!</v>
      </c>
      <c r="AC303" s="68" t="e">
        <f t="shared" si="156"/>
        <v>#DIV/0!</v>
      </c>
      <c r="AD303" s="67"/>
      <c r="AE303" s="67"/>
      <c r="AF303" s="67" t="s">
        <v>117</v>
      </c>
      <c r="AG303" s="67"/>
      <c r="AH303" s="68" t="e">
        <f t="shared" si="157"/>
        <v>#DIV/0!</v>
      </c>
      <c r="AI303" s="68" t="e">
        <f t="shared" si="158"/>
        <v>#DIV/0!</v>
      </c>
      <c r="AJ303" s="67"/>
      <c r="AK303" s="67"/>
      <c r="AL303" s="67" t="s">
        <v>118</v>
      </c>
      <c r="AM303" s="67"/>
      <c r="AN303" s="68" t="e">
        <f t="shared" si="159"/>
        <v>#DIV/0!</v>
      </c>
      <c r="AO303" s="68" t="e">
        <f t="shared" si="160"/>
        <v>#DIV/0!</v>
      </c>
      <c r="AP303" s="67"/>
      <c r="AQ303" s="67"/>
      <c r="AR303" s="67" t="s">
        <v>119</v>
      </c>
      <c r="AS303" s="67"/>
      <c r="AT303" s="68" t="e">
        <f t="shared" si="161"/>
        <v>#DIV/0!</v>
      </c>
      <c r="AU303" s="68" t="e">
        <f t="shared" si="162"/>
        <v>#DIV/0!</v>
      </c>
      <c r="AV303" s="67"/>
      <c r="AW303" s="67"/>
      <c r="AX303" s="67" t="s">
        <v>120</v>
      </c>
      <c r="AY303" s="67"/>
      <c r="AZ303" s="68" t="e">
        <f t="shared" si="163"/>
        <v>#DIV/0!</v>
      </c>
      <c r="BA303" s="68" t="e">
        <f t="shared" si="164"/>
        <v>#DIV/0!</v>
      </c>
      <c r="BB303" s="67"/>
      <c r="BC303" s="67"/>
      <c r="BD303" s="67" t="s">
        <v>121</v>
      </c>
      <c r="BE303" s="67"/>
      <c r="BF303" s="68" t="e">
        <f t="shared" si="165"/>
        <v>#DIV/0!</v>
      </c>
      <c r="BG303" s="68" t="e">
        <f t="shared" si="166"/>
        <v>#DIV/0!</v>
      </c>
      <c r="BH303" s="67"/>
      <c r="BI303" s="67"/>
      <c r="BJ303" s="67" t="s">
        <v>122</v>
      </c>
      <c r="BK303" s="67"/>
      <c r="BL303" s="68" t="e">
        <f t="shared" si="167"/>
        <v>#DIV/0!</v>
      </c>
      <c r="BM303" s="68" t="e">
        <f t="shared" si="168"/>
        <v>#DIV/0!</v>
      </c>
      <c r="BN303" s="67"/>
      <c r="BO303" s="67"/>
      <c r="BP303" s="67" t="s">
        <v>123</v>
      </c>
      <c r="BQ303" s="67"/>
      <c r="BR303" s="68" t="e">
        <f t="shared" si="169"/>
        <v>#DIV/0!</v>
      </c>
      <c r="BS303" s="68" t="e">
        <f t="shared" si="170"/>
        <v>#DIV/0!</v>
      </c>
      <c r="BT303" s="67"/>
      <c r="BU303" s="67"/>
      <c r="BV303" s="67" t="s">
        <v>124</v>
      </c>
      <c r="BW303" s="67"/>
      <c r="BX303" s="68" t="e">
        <f t="shared" si="171"/>
        <v>#DIV/0!</v>
      </c>
      <c r="BY303" s="68" t="e">
        <f t="shared" si="172"/>
        <v>#DIV/0!</v>
      </c>
      <c r="BZ303" s="67"/>
      <c r="CA303" s="67"/>
      <c r="CB303" s="67" t="s">
        <v>125</v>
      </c>
      <c r="CC303" s="67"/>
      <c r="CD303" s="68" t="e">
        <f t="shared" si="173"/>
        <v>#DIV/0!</v>
      </c>
      <c r="CE303" s="68" t="e">
        <f t="shared" si="174"/>
        <v>#DIV/0!</v>
      </c>
      <c r="CF303" s="67"/>
      <c r="CG303" s="67"/>
      <c r="CH303" s="67" t="s">
        <v>126</v>
      </c>
      <c r="CI303" s="67"/>
      <c r="CJ303" s="68" t="e">
        <f t="shared" si="175"/>
        <v>#DIV/0!</v>
      </c>
      <c r="CK303" s="68" t="e">
        <f t="shared" si="176"/>
        <v>#DIV/0!</v>
      </c>
      <c r="CL303" s="67"/>
      <c r="CM303" s="67"/>
      <c r="CN303" s="58">
        <f t="shared" si="177"/>
        <v>0</v>
      </c>
      <c r="CO303" s="58">
        <f t="shared" si="178"/>
        <v>0</v>
      </c>
      <c r="CP303" s="58">
        <f t="shared" si="179"/>
        <v>0</v>
      </c>
      <c r="CQ303" s="58">
        <f t="shared" si="180"/>
        <v>0</v>
      </c>
      <c r="CR303" s="58">
        <f t="shared" si="181"/>
        <v>0</v>
      </c>
      <c r="CS303" s="58">
        <f t="shared" si="182"/>
        <v>0</v>
      </c>
      <c r="CT303" s="58">
        <f t="shared" si="183"/>
        <v>0</v>
      </c>
      <c r="CU303" s="58">
        <f t="shared" si="184"/>
        <v>0</v>
      </c>
      <c r="CV303" s="58">
        <f t="shared" si="185"/>
        <v>0</v>
      </c>
      <c r="CW303" s="58">
        <f t="shared" si="186"/>
        <v>0</v>
      </c>
      <c r="CX303" s="58">
        <f t="shared" si="187"/>
        <v>0</v>
      </c>
      <c r="CY303" s="58">
        <f t="shared" si="188"/>
        <v>0</v>
      </c>
      <c r="CZ303" s="58">
        <f t="shared" si="189"/>
        <v>0</v>
      </c>
    </row>
    <row r="304" spans="1:104" ht="39" x14ac:dyDescent="0.35">
      <c r="A304" s="137" t="s">
        <v>330</v>
      </c>
      <c r="B304" s="280" t="s">
        <v>160</v>
      </c>
      <c r="C304" s="20" t="s">
        <v>971</v>
      </c>
      <c r="D304" s="22" t="s">
        <v>377</v>
      </c>
      <c r="E304" s="22" t="s">
        <v>379</v>
      </c>
      <c r="F304" s="22" t="s">
        <v>378</v>
      </c>
      <c r="G304" s="20">
        <f t="shared" si="152"/>
        <v>4</v>
      </c>
      <c r="H304" s="20"/>
      <c r="I304" s="20"/>
      <c r="J304" s="20"/>
      <c r="K304" s="20"/>
      <c r="L304" s="20"/>
      <c r="M304" s="20">
        <v>1</v>
      </c>
      <c r="N304" s="20"/>
      <c r="O304" s="20">
        <v>1</v>
      </c>
      <c r="P304" s="20"/>
      <c r="Q304" s="20">
        <v>1</v>
      </c>
      <c r="R304" s="20"/>
      <c r="S304" s="20">
        <v>1</v>
      </c>
      <c r="T304" s="67" t="s">
        <v>115</v>
      </c>
      <c r="U304" s="67"/>
      <c r="V304" s="68" t="e">
        <f t="shared" si="153"/>
        <v>#DIV/0!</v>
      </c>
      <c r="W304" s="68">
        <f t="shared" si="154"/>
        <v>0</v>
      </c>
      <c r="X304" s="67"/>
      <c r="Y304" s="67"/>
      <c r="Z304" s="67" t="s">
        <v>116</v>
      </c>
      <c r="AA304" s="67"/>
      <c r="AB304" s="68" t="e">
        <f t="shared" si="155"/>
        <v>#DIV/0!</v>
      </c>
      <c r="AC304" s="68">
        <f t="shared" si="156"/>
        <v>0</v>
      </c>
      <c r="AD304" s="67"/>
      <c r="AE304" s="67"/>
      <c r="AF304" s="67" t="s">
        <v>117</v>
      </c>
      <c r="AG304" s="67"/>
      <c r="AH304" s="68" t="e">
        <f t="shared" si="157"/>
        <v>#DIV/0!</v>
      </c>
      <c r="AI304" s="68">
        <f t="shared" si="158"/>
        <v>0</v>
      </c>
      <c r="AJ304" s="67"/>
      <c r="AK304" s="67"/>
      <c r="AL304" s="67" t="s">
        <v>118</v>
      </c>
      <c r="AM304" s="67"/>
      <c r="AN304" s="68" t="e">
        <f t="shared" si="159"/>
        <v>#DIV/0!</v>
      </c>
      <c r="AO304" s="68">
        <f t="shared" si="160"/>
        <v>0</v>
      </c>
      <c r="AP304" s="67"/>
      <c r="AQ304" s="67"/>
      <c r="AR304" s="67" t="s">
        <v>119</v>
      </c>
      <c r="AS304" s="67"/>
      <c r="AT304" s="68" t="e">
        <f t="shared" si="161"/>
        <v>#DIV/0!</v>
      </c>
      <c r="AU304" s="68">
        <f t="shared" si="162"/>
        <v>0</v>
      </c>
      <c r="AV304" s="67"/>
      <c r="AW304" s="67"/>
      <c r="AX304" s="67" t="s">
        <v>120</v>
      </c>
      <c r="AY304" s="67"/>
      <c r="AZ304" s="68">
        <f t="shared" si="163"/>
        <v>0</v>
      </c>
      <c r="BA304" s="68">
        <f t="shared" si="164"/>
        <v>0</v>
      </c>
      <c r="BB304" s="67"/>
      <c r="BC304" s="67"/>
      <c r="BD304" s="67" t="s">
        <v>121</v>
      </c>
      <c r="BE304" s="67"/>
      <c r="BF304" s="68" t="e">
        <f t="shared" si="165"/>
        <v>#DIV/0!</v>
      </c>
      <c r="BG304" s="68">
        <f t="shared" si="166"/>
        <v>0</v>
      </c>
      <c r="BH304" s="67"/>
      <c r="BI304" s="67"/>
      <c r="BJ304" s="67" t="s">
        <v>122</v>
      </c>
      <c r="BK304" s="67"/>
      <c r="BL304" s="68">
        <f t="shared" si="167"/>
        <v>0</v>
      </c>
      <c r="BM304" s="68">
        <f t="shared" si="168"/>
        <v>0</v>
      </c>
      <c r="BN304" s="67"/>
      <c r="BO304" s="67"/>
      <c r="BP304" s="67" t="s">
        <v>123</v>
      </c>
      <c r="BQ304" s="67"/>
      <c r="BR304" s="68" t="e">
        <f t="shared" si="169"/>
        <v>#DIV/0!</v>
      </c>
      <c r="BS304" s="68">
        <f t="shared" si="170"/>
        <v>0</v>
      </c>
      <c r="BT304" s="67"/>
      <c r="BU304" s="67"/>
      <c r="BV304" s="67" t="s">
        <v>124</v>
      </c>
      <c r="BW304" s="67"/>
      <c r="BX304" s="68">
        <f t="shared" si="171"/>
        <v>0</v>
      </c>
      <c r="BY304" s="68">
        <f t="shared" si="172"/>
        <v>0</v>
      </c>
      <c r="BZ304" s="67"/>
      <c r="CA304" s="67"/>
      <c r="CB304" s="67" t="s">
        <v>125</v>
      </c>
      <c r="CC304" s="67"/>
      <c r="CD304" s="68" t="e">
        <f t="shared" si="173"/>
        <v>#DIV/0!</v>
      </c>
      <c r="CE304" s="68">
        <f t="shared" si="174"/>
        <v>0</v>
      </c>
      <c r="CF304" s="67"/>
      <c r="CG304" s="67"/>
      <c r="CH304" s="67" t="s">
        <v>126</v>
      </c>
      <c r="CI304" s="67"/>
      <c r="CJ304" s="68">
        <f t="shared" si="175"/>
        <v>0</v>
      </c>
      <c r="CK304" s="68">
        <f t="shared" si="176"/>
        <v>0</v>
      </c>
      <c r="CL304" s="67"/>
      <c r="CM304" s="67"/>
      <c r="CN304" s="58">
        <f t="shared" si="177"/>
        <v>0</v>
      </c>
      <c r="CO304" s="58">
        <f t="shared" si="178"/>
        <v>0</v>
      </c>
      <c r="CP304" s="58">
        <f t="shared" si="179"/>
        <v>0</v>
      </c>
      <c r="CQ304" s="58">
        <f t="shared" si="180"/>
        <v>0</v>
      </c>
      <c r="CR304" s="58">
        <f t="shared" si="181"/>
        <v>0</v>
      </c>
      <c r="CS304" s="58">
        <f t="shared" si="182"/>
        <v>0</v>
      </c>
      <c r="CT304" s="58">
        <f t="shared" si="183"/>
        <v>0</v>
      </c>
      <c r="CU304" s="58">
        <f t="shared" si="184"/>
        <v>0</v>
      </c>
      <c r="CV304" s="58">
        <f t="shared" si="185"/>
        <v>0</v>
      </c>
      <c r="CW304" s="58">
        <f t="shared" si="186"/>
        <v>0</v>
      </c>
      <c r="CX304" s="58">
        <f t="shared" si="187"/>
        <v>0</v>
      </c>
      <c r="CY304" s="58">
        <f t="shared" si="188"/>
        <v>0</v>
      </c>
      <c r="CZ304" s="58">
        <f t="shared" si="189"/>
        <v>0</v>
      </c>
    </row>
    <row r="305" spans="1:104" ht="26" x14ac:dyDescent="0.35">
      <c r="A305" s="137" t="s">
        <v>330</v>
      </c>
      <c r="B305" s="281"/>
      <c r="C305" s="20" t="s">
        <v>972</v>
      </c>
      <c r="D305" s="22"/>
      <c r="E305" s="22"/>
      <c r="F305" s="22"/>
      <c r="G305" s="20">
        <f t="shared" si="152"/>
        <v>0</v>
      </c>
      <c r="H305" s="20"/>
      <c r="I305" s="20"/>
      <c r="J305" s="20"/>
      <c r="K305" s="20"/>
      <c r="L305" s="20"/>
      <c r="M305" s="20"/>
      <c r="N305" s="20"/>
      <c r="O305" s="20"/>
      <c r="P305" s="20"/>
      <c r="Q305" s="20"/>
      <c r="R305" s="20"/>
      <c r="S305" s="20"/>
      <c r="T305" s="67" t="s">
        <v>115</v>
      </c>
      <c r="U305" s="67"/>
      <c r="V305" s="68" t="e">
        <f t="shared" si="153"/>
        <v>#DIV/0!</v>
      </c>
      <c r="W305" s="68" t="e">
        <f t="shared" si="154"/>
        <v>#DIV/0!</v>
      </c>
      <c r="X305" s="67"/>
      <c r="Y305" s="67"/>
      <c r="Z305" s="67" t="s">
        <v>116</v>
      </c>
      <c r="AA305" s="67"/>
      <c r="AB305" s="68" t="e">
        <f t="shared" si="155"/>
        <v>#DIV/0!</v>
      </c>
      <c r="AC305" s="68" t="e">
        <f t="shared" si="156"/>
        <v>#DIV/0!</v>
      </c>
      <c r="AD305" s="67"/>
      <c r="AE305" s="67"/>
      <c r="AF305" s="67" t="s">
        <v>117</v>
      </c>
      <c r="AG305" s="67"/>
      <c r="AH305" s="68" t="e">
        <f t="shared" si="157"/>
        <v>#DIV/0!</v>
      </c>
      <c r="AI305" s="68" t="e">
        <f t="shared" si="158"/>
        <v>#DIV/0!</v>
      </c>
      <c r="AJ305" s="67"/>
      <c r="AK305" s="67"/>
      <c r="AL305" s="67" t="s">
        <v>118</v>
      </c>
      <c r="AM305" s="67"/>
      <c r="AN305" s="68" t="e">
        <f t="shared" si="159"/>
        <v>#DIV/0!</v>
      </c>
      <c r="AO305" s="68" t="e">
        <f t="shared" si="160"/>
        <v>#DIV/0!</v>
      </c>
      <c r="AP305" s="67"/>
      <c r="AQ305" s="67"/>
      <c r="AR305" s="67" t="s">
        <v>119</v>
      </c>
      <c r="AS305" s="67"/>
      <c r="AT305" s="68" t="e">
        <f t="shared" si="161"/>
        <v>#DIV/0!</v>
      </c>
      <c r="AU305" s="68" t="e">
        <f t="shared" si="162"/>
        <v>#DIV/0!</v>
      </c>
      <c r="AV305" s="67"/>
      <c r="AW305" s="67"/>
      <c r="AX305" s="67" t="s">
        <v>120</v>
      </c>
      <c r="AY305" s="67"/>
      <c r="AZ305" s="68" t="e">
        <f t="shared" si="163"/>
        <v>#DIV/0!</v>
      </c>
      <c r="BA305" s="68" t="e">
        <f t="shared" si="164"/>
        <v>#DIV/0!</v>
      </c>
      <c r="BB305" s="67"/>
      <c r="BC305" s="67"/>
      <c r="BD305" s="67" t="s">
        <v>121</v>
      </c>
      <c r="BE305" s="67"/>
      <c r="BF305" s="68" t="e">
        <f t="shared" si="165"/>
        <v>#DIV/0!</v>
      </c>
      <c r="BG305" s="68" t="e">
        <f t="shared" si="166"/>
        <v>#DIV/0!</v>
      </c>
      <c r="BH305" s="67"/>
      <c r="BI305" s="67"/>
      <c r="BJ305" s="67" t="s">
        <v>122</v>
      </c>
      <c r="BK305" s="67"/>
      <c r="BL305" s="68" t="e">
        <f t="shared" si="167"/>
        <v>#DIV/0!</v>
      </c>
      <c r="BM305" s="68" t="e">
        <f t="shared" si="168"/>
        <v>#DIV/0!</v>
      </c>
      <c r="BN305" s="67"/>
      <c r="BO305" s="67"/>
      <c r="BP305" s="67" t="s">
        <v>123</v>
      </c>
      <c r="BQ305" s="67"/>
      <c r="BR305" s="68" t="e">
        <f t="shared" si="169"/>
        <v>#DIV/0!</v>
      </c>
      <c r="BS305" s="68" t="e">
        <f t="shared" si="170"/>
        <v>#DIV/0!</v>
      </c>
      <c r="BT305" s="67"/>
      <c r="BU305" s="67"/>
      <c r="BV305" s="67" t="s">
        <v>124</v>
      </c>
      <c r="BW305" s="67"/>
      <c r="BX305" s="68" t="e">
        <f t="shared" si="171"/>
        <v>#DIV/0!</v>
      </c>
      <c r="BY305" s="68" t="e">
        <f t="shared" si="172"/>
        <v>#DIV/0!</v>
      </c>
      <c r="BZ305" s="67"/>
      <c r="CA305" s="67"/>
      <c r="CB305" s="67" t="s">
        <v>125</v>
      </c>
      <c r="CC305" s="67"/>
      <c r="CD305" s="68" t="e">
        <f t="shared" si="173"/>
        <v>#DIV/0!</v>
      </c>
      <c r="CE305" s="68" t="e">
        <f t="shared" si="174"/>
        <v>#DIV/0!</v>
      </c>
      <c r="CF305" s="67"/>
      <c r="CG305" s="67"/>
      <c r="CH305" s="67" t="s">
        <v>126</v>
      </c>
      <c r="CI305" s="67"/>
      <c r="CJ305" s="68" t="e">
        <f t="shared" si="175"/>
        <v>#DIV/0!</v>
      </c>
      <c r="CK305" s="68" t="e">
        <f t="shared" si="176"/>
        <v>#DIV/0!</v>
      </c>
      <c r="CL305" s="67"/>
      <c r="CM305" s="67"/>
      <c r="CN305" s="58">
        <f t="shared" si="177"/>
        <v>0</v>
      </c>
      <c r="CO305" s="58">
        <f t="shared" si="178"/>
        <v>0</v>
      </c>
      <c r="CP305" s="58">
        <f t="shared" si="179"/>
        <v>0</v>
      </c>
      <c r="CQ305" s="58">
        <f t="shared" si="180"/>
        <v>0</v>
      </c>
      <c r="CR305" s="58">
        <f t="shared" si="181"/>
        <v>0</v>
      </c>
      <c r="CS305" s="58">
        <f t="shared" si="182"/>
        <v>0</v>
      </c>
      <c r="CT305" s="58">
        <f t="shared" si="183"/>
        <v>0</v>
      </c>
      <c r="CU305" s="58">
        <f t="shared" si="184"/>
        <v>0</v>
      </c>
      <c r="CV305" s="58">
        <f t="shared" si="185"/>
        <v>0</v>
      </c>
      <c r="CW305" s="58">
        <f t="shared" si="186"/>
        <v>0</v>
      </c>
      <c r="CX305" s="58">
        <f t="shared" si="187"/>
        <v>0</v>
      </c>
      <c r="CY305" s="58">
        <f t="shared" si="188"/>
        <v>0</v>
      </c>
      <c r="CZ305" s="58">
        <f t="shared" si="189"/>
        <v>0</v>
      </c>
    </row>
    <row r="306" spans="1:104" ht="26" x14ac:dyDescent="0.35">
      <c r="A306" s="137" t="s">
        <v>330</v>
      </c>
      <c r="B306" s="281"/>
      <c r="C306" s="20" t="s">
        <v>973</v>
      </c>
      <c r="D306" s="22"/>
      <c r="E306" s="22"/>
      <c r="F306" s="22"/>
      <c r="G306" s="20">
        <f t="shared" si="152"/>
        <v>0</v>
      </c>
      <c r="H306" s="20"/>
      <c r="I306" s="20"/>
      <c r="J306" s="20"/>
      <c r="K306" s="20"/>
      <c r="L306" s="20"/>
      <c r="M306" s="20"/>
      <c r="N306" s="20"/>
      <c r="O306" s="20"/>
      <c r="P306" s="20"/>
      <c r="Q306" s="20"/>
      <c r="R306" s="20"/>
      <c r="S306" s="20"/>
      <c r="T306" s="67" t="s">
        <v>115</v>
      </c>
      <c r="U306" s="67"/>
      <c r="V306" s="68" t="e">
        <f t="shared" si="153"/>
        <v>#DIV/0!</v>
      </c>
      <c r="W306" s="68" t="e">
        <f t="shared" si="154"/>
        <v>#DIV/0!</v>
      </c>
      <c r="X306" s="67"/>
      <c r="Y306" s="67"/>
      <c r="Z306" s="67" t="s">
        <v>116</v>
      </c>
      <c r="AA306" s="67"/>
      <c r="AB306" s="68" t="e">
        <f t="shared" si="155"/>
        <v>#DIV/0!</v>
      </c>
      <c r="AC306" s="68" t="e">
        <f t="shared" si="156"/>
        <v>#DIV/0!</v>
      </c>
      <c r="AD306" s="67"/>
      <c r="AE306" s="67"/>
      <c r="AF306" s="67" t="s">
        <v>117</v>
      </c>
      <c r="AG306" s="67"/>
      <c r="AH306" s="68" t="e">
        <f t="shared" si="157"/>
        <v>#DIV/0!</v>
      </c>
      <c r="AI306" s="68" t="e">
        <f t="shared" si="158"/>
        <v>#DIV/0!</v>
      </c>
      <c r="AJ306" s="67"/>
      <c r="AK306" s="67"/>
      <c r="AL306" s="67" t="s">
        <v>118</v>
      </c>
      <c r="AM306" s="67"/>
      <c r="AN306" s="68" t="e">
        <f t="shared" si="159"/>
        <v>#DIV/0!</v>
      </c>
      <c r="AO306" s="68" t="e">
        <f t="shared" si="160"/>
        <v>#DIV/0!</v>
      </c>
      <c r="AP306" s="67"/>
      <c r="AQ306" s="67"/>
      <c r="AR306" s="67" t="s">
        <v>119</v>
      </c>
      <c r="AS306" s="67"/>
      <c r="AT306" s="68" t="e">
        <f t="shared" si="161"/>
        <v>#DIV/0!</v>
      </c>
      <c r="AU306" s="68" t="e">
        <f t="shared" si="162"/>
        <v>#DIV/0!</v>
      </c>
      <c r="AV306" s="67"/>
      <c r="AW306" s="67"/>
      <c r="AX306" s="67" t="s">
        <v>120</v>
      </c>
      <c r="AY306" s="67"/>
      <c r="AZ306" s="68" t="e">
        <f t="shared" si="163"/>
        <v>#DIV/0!</v>
      </c>
      <c r="BA306" s="68" t="e">
        <f t="shared" si="164"/>
        <v>#DIV/0!</v>
      </c>
      <c r="BB306" s="67"/>
      <c r="BC306" s="67"/>
      <c r="BD306" s="67" t="s">
        <v>121</v>
      </c>
      <c r="BE306" s="67"/>
      <c r="BF306" s="68" t="e">
        <f t="shared" si="165"/>
        <v>#DIV/0!</v>
      </c>
      <c r="BG306" s="68" t="e">
        <f t="shared" si="166"/>
        <v>#DIV/0!</v>
      </c>
      <c r="BH306" s="67"/>
      <c r="BI306" s="67"/>
      <c r="BJ306" s="67" t="s">
        <v>122</v>
      </c>
      <c r="BK306" s="67"/>
      <c r="BL306" s="68" t="e">
        <f t="shared" si="167"/>
        <v>#DIV/0!</v>
      </c>
      <c r="BM306" s="68" t="e">
        <f t="shared" si="168"/>
        <v>#DIV/0!</v>
      </c>
      <c r="BN306" s="67"/>
      <c r="BO306" s="67"/>
      <c r="BP306" s="67" t="s">
        <v>123</v>
      </c>
      <c r="BQ306" s="67"/>
      <c r="BR306" s="68" t="e">
        <f t="shared" si="169"/>
        <v>#DIV/0!</v>
      </c>
      <c r="BS306" s="68" t="e">
        <f t="shared" si="170"/>
        <v>#DIV/0!</v>
      </c>
      <c r="BT306" s="67"/>
      <c r="BU306" s="67"/>
      <c r="BV306" s="67" t="s">
        <v>124</v>
      </c>
      <c r="BW306" s="67"/>
      <c r="BX306" s="68" t="e">
        <f t="shared" si="171"/>
        <v>#DIV/0!</v>
      </c>
      <c r="BY306" s="68" t="e">
        <f t="shared" si="172"/>
        <v>#DIV/0!</v>
      </c>
      <c r="BZ306" s="67"/>
      <c r="CA306" s="67"/>
      <c r="CB306" s="67" t="s">
        <v>125</v>
      </c>
      <c r="CC306" s="67"/>
      <c r="CD306" s="68" t="e">
        <f t="shared" si="173"/>
        <v>#DIV/0!</v>
      </c>
      <c r="CE306" s="68" t="e">
        <f t="shared" si="174"/>
        <v>#DIV/0!</v>
      </c>
      <c r="CF306" s="67"/>
      <c r="CG306" s="67"/>
      <c r="CH306" s="67" t="s">
        <v>126</v>
      </c>
      <c r="CI306" s="67"/>
      <c r="CJ306" s="68" t="e">
        <f t="shared" si="175"/>
        <v>#DIV/0!</v>
      </c>
      <c r="CK306" s="68" t="e">
        <f t="shared" si="176"/>
        <v>#DIV/0!</v>
      </c>
      <c r="CL306" s="67"/>
      <c r="CM306" s="67"/>
      <c r="CN306" s="58">
        <f t="shared" si="177"/>
        <v>0</v>
      </c>
      <c r="CO306" s="58">
        <f t="shared" si="178"/>
        <v>0</v>
      </c>
      <c r="CP306" s="58">
        <f t="shared" si="179"/>
        <v>0</v>
      </c>
      <c r="CQ306" s="58">
        <f t="shared" si="180"/>
        <v>0</v>
      </c>
      <c r="CR306" s="58">
        <f t="shared" si="181"/>
        <v>0</v>
      </c>
      <c r="CS306" s="58">
        <f t="shared" si="182"/>
        <v>0</v>
      </c>
      <c r="CT306" s="58">
        <f t="shared" si="183"/>
        <v>0</v>
      </c>
      <c r="CU306" s="58">
        <f t="shared" si="184"/>
        <v>0</v>
      </c>
      <c r="CV306" s="58">
        <f t="shared" si="185"/>
        <v>0</v>
      </c>
      <c r="CW306" s="58">
        <f t="shared" si="186"/>
        <v>0</v>
      </c>
      <c r="CX306" s="58">
        <f t="shared" si="187"/>
        <v>0</v>
      </c>
      <c r="CY306" s="58">
        <f t="shared" si="188"/>
        <v>0</v>
      </c>
      <c r="CZ306" s="58">
        <f t="shared" si="189"/>
        <v>0</v>
      </c>
    </row>
    <row r="307" spans="1:104" ht="26" x14ac:dyDescent="0.35">
      <c r="A307" s="137" t="s">
        <v>330</v>
      </c>
      <c r="B307" s="282"/>
      <c r="C307" s="20" t="s">
        <v>974</v>
      </c>
      <c r="D307" s="22"/>
      <c r="E307" s="22"/>
      <c r="F307" s="22"/>
      <c r="G307" s="20">
        <f t="shared" si="152"/>
        <v>0</v>
      </c>
      <c r="H307" s="20"/>
      <c r="I307" s="20"/>
      <c r="J307" s="20"/>
      <c r="K307" s="20"/>
      <c r="L307" s="20"/>
      <c r="M307" s="20"/>
      <c r="N307" s="20"/>
      <c r="O307" s="20"/>
      <c r="P307" s="20"/>
      <c r="Q307" s="20"/>
      <c r="R307" s="20"/>
      <c r="S307" s="20"/>
      <c r="T307" s="67" t="s">
        <v>115</v>
      </c>
      <c r="U307" s="67"/>
      <c r="V307" s="68" t="e">
        <f t="shared" si="153"/>
        <v>#DIV/0!</v>
      </c>
      <c r="W307" s="68" t="e">
        <f t="shared" si="154"/>
        <v>#DIV/0!</v>
      </c>
      <c r="X307" s="67"/>
      <c r="Y307" s="67"/>
      <c r="Z307" s="67" t="s">
        <v>116</v>
      </c>
      <c r="AA307" s="67"/>
      <c r="AB307" s="68" t="e">
        <f t="shared" si="155"/>
        <v>#DIV/0!</v>
      </c>
      <c r="AC307" s="68" t="e">
        <f t="shared" si="156"/>
        <v>#DIV/0!</v>
      </c>
      <c r="AD307" s="67"/>
      <c r="AE307" s="67"/>
      <c r="AF307" s="67" t="s">
        <v>117</v>
      </c>
      <c r="AG307" s="67"/>
      <c r="AH307" s="68" t="e">
        <f t="shared" si="157"/>
        <v>#DIV/0!</v>
      </c>
      <c r="AI307" s="68" t="e">
        <f t="shared" si="158"/>
        <v>#DIV/0!</v>
      </c>
      <c r="AJ307" s="67"/>
      <c r="AK307" s="67"/>
      <c r="AL307" s="67" t="s">
        <v>118</v>
      </c>
      <c r="AM307" s="67"/>
      <c r="AN307" s="68" t="e">
        <f t="shared" si="159"/>
        <v>#DIV/0!</v>
      </c>
      <c r="AO307" s="68" t="e">
        <f t="shared" si="160"/>
        <v>#DIV/0!</v>
      </c>
      <c r="AP307" s="67"/>
      <c r="AQ307" s="67"/>
      <c r="AR307" s="67" t="s">
        <v>119</v>
      </c>
      <c r="AS307" s="67"/>
      <c r="AT307" s="68" t="e">
        <f t="shared" si="161"/>
        <v>#DIV/0!</v>
      </c>
      <c r="AU307" s="68" t="e">
        <f t="shared" si="162"/>
        <v>#DIV/0!</v>
      </c>
      <c r="AV307" s="67"/>
      <c r="AW307" s="67"/>
      <c r="AX307" s="67" t="s">
        <v>120</v>
      </c>
      <c r="AY307" s="67"/>
      <c r="AZ307" s="68" t="e">
        <f t="shared" si="163"/>
        <v>#DIV/0!</v>
      </c>
      <c r="BA307" s="68" t="e">
        <f t="shared" si="164"/>
        <v>#DIV/0!</v>
      </c>
      <c r="BB307" s="67"/>
      <c r="BC307" s="67"/>
      <c r="BD307" s="67" t="s">
        <v>121</v>
      </c>
      <c r="BE307" s="67"/>
      <c r="BF307" s="68" t="e">
        <f t="shared" si="165"/>
        <v>#DIV/0!</v>
      </c>
      <c r="BG307" s="68" t="e">
        <f t="shared" si="166"/>
        <v>#DIV/0!</v>
      </c>
      <c r="BH307" s="67"/>
      <c r="BI307" s="67"/>
      <c r="BJ307" s="67" t="s">
        <v>122</v>
      </c>
      <c r="BK307" s="67"/>
      <c r="BL307" s="68" t="e">
        <f t="shared" si="167"/>
        <v>#DIV/0!</v>
      </c>
      <c r="BM307" s="68" t="e">
        <f t="shared" si="168"/>
        <v>#DIV/0!</v>
      </c>
      <c r="BN307" s="67"/>
      <c r="BO307" s="67"/>
      <c r="BP307" s="67" t="s">
        <v>123</v>
      </c>
      <c r="BQ307" s="67"/>
      <c r="BR307" s="68" t="e">
        <f t="shared" si="169"/>
        <v>#DIV/0!</v>
      </c>
      <c r="BS307" s="68" t="e">
        <f t="shared" si="170"/>
        <v>#DIV/0!</v>
      </c>
      <c r="BT307" s="67"/>
      <c r="BU307" s="67"/>
      <c r="BV307" s="67" t="s">
        <v>124</v>
      </c>
      <c r="BW307" s="67"/>
      <c r="BX307" s="68" t="e">
        <f t="shared" si="171"/>
        <v>#DIV/0!</v>
      </c>
      <c r="BY307" s="68" t="e">
        <f t="shared" si="172"/>
        <v>#DIV/0!</v>
      </c>
      <c r="BZ307" s="67"/>
      <c r="CA307" s="67"/>
      <c r="CB307" s="67" t="s">
        <v>125</v>
      </c>
      <c r="CC307" s="67"/>
      <c r="CD307" s="68" t="e">
        <f t="shared" si="173"/>
        <v>#DIV/0!</v>
      </c>
      <c r="CE307" s="68" t="e">
        <f t="shared" si="174"/>
        <v>#DIV/0!</v>
      </c>
      <c r="CF307" s="67"/>
      <c r="CG307" s="67"/>
      <c r="CH307" s="67" t="s">
        <v>126</v>
      </c>
      <c r="CI307" s="67"/>
      <c r="CJ307" s="68" t="e">
        <f t="shared" si="175"/>
        <v>#DIV/0!</v>
      </c>
      <c r="CK307" s="68" t="e">
        <f t="shared" si="176"/>
        <v>#DIV/0!</v>
      </c>
      <c r="CL307" s="67"/>
      <c r="CM307" s="67"/>
      <c r="CN307" s="58">
        <f t="shared" si="177"/>
        <v>0</v>
      </c>
      <c r="CO307" s="58">
        <f t="shared" si="178"/>
        <v>0</v>
      </c>
      <c r="CP307" s="58">
        <f t="shared" si="179"/>
        <v>0</v>
      </c>
      <c r="CQ307" s="58">
        <f t="shared" si="180"/>
        <v>0</v>
      </c>
      <c r="CR307" s="58">
        <f t="shared" si="181"/>
        <v>0</v>
      </c>
      <c r="CS307" s="58">
        <f t="shared" si="182"/>
        <v>0</v>
      </c>
      <c r="CT307" s="58">
        <f t="shared" si="183"/>
        <v>0</v>
      </c>
      <c r="CU307" s="58">
        <f t="shared" si="184"/>
        <v>0</v>
      </c>
      <c r="CV307" s="58">
        <f t="shared" si="185"/>
        <v>0</v>
      </c>
      <c r="CW307" s="58">
        <f t="shared" si="186"/>
        <v>0</v>
      </c>
      <c r="CX307" s="58">
        <f t="shared" si="187"/>
        <v>0</v>
      </c>
      <c r="CY307" s="58">
        <f t="shared" si="188"/>
        <v>0</v>
      </c>
      <c r="CZ307" s="58">
        <f t="shared" si="189"/>
        <v>0</v>
      </c>
    </row>
    <row r="308" spans="1:104" ht="39" x14ac:dyDescent="0.35">
      <c r="A308" s="137" t="s">
        <v>330</v>
      </c>
      <c r="B308" s="280" t="s">
        <v>160</v>
      </c>
      <c r="C308" s="20" t="s">
        <v>975</v>
      </c>
      <c r="D308" s="22" t="s">
        <v>386</v>
      </c>
      <c r="E308" s="22" t="s">
        <v>387</v>
      </c>
      <c r="F308" s="22" t="s">
        <v>388</v>
      </c>
      <c r="G308" s="20">
        <f t="shared" si="152"/>
        <v>2</v>
      </c>
      <c r="H308" s="20"/>
      <c r="I308" s="20"/>
      <c r="J308" s="20"/>
      <c r="K308" s="20"/>
      <c r="L308" s="20"/>
      <c r="M308" s="20"/>
      <c r="N308" s="20">
        <v>1</v>
      </c>
      <c r="O308" s="20"/>
      <c r="P308" s="20"/>
      <c r="Q308" s="20">
        <v>1</v>
      </c>
      <c r="R308" s="20"/>
      <c r="S308" s="20"/>
      <c r="T308" s="67" t="s">
        <v>115</v>
      </c>
      <c r="U308" s="67"/>
      <c r="V308" s="68" t="e">
        <f t="shared" si="153"/>
        <v>#DIV/0!</v>
      </c>
      <c r="W308" s="68">
        <f t="shared" si="154"/>
        <v>0</v>
      </c>
      <c r="X308" s="67"/>
      <c r="Y308" s="67"/>
      <c r="Z308" s="67" t="s">
        <v>116</v>
      </c>
      <c r="AA308" s="67"/>
      <c r="AB308" s="68" t="e">
        <f t="shared" si="155"/>
        <v>#DIV/0!</v>
      </c>
      <c r="AC308" s="68">
        <f t="shared" si="156"/>
        <v>0</v>
      </c>
      <c r="AD308" s="67"/>
      <c r="AE308" s="67"/>
      <c r="AF308" s="67" t="s">
        <v>117</v>
      </c>
      <c r="AG308" s="67"/>
      <c r="AH308" s="68" t="e">
        <f t="shared" si="157"/>
        <v>#DIV/0!</v>
      </c>
      <c r="AI308" s="68">
        <f t="shared" si="158"/>
        <v>0</v>
      </c>
      <c r="AJ308" s="67"/>
      <c r="AK308" s="67"/>
      <c r="AL308" s="67" t="s">
        <v>118</v>
      </c>
      <c r="AM308" s="67"/>
      <c r="AN308" s="68" t="e">
        <f t="shared" si="159"/>
        <v>#DIV/0!</v>
      </c>
      <c r="AO308" s="68">
        <f t="shared" si="160"/>
        <v>0</v>
      </c>
      <c r="AP308" s="67"/>
      <c r="AQ308" s="67"/>
      <c r="AR308" s="67" t="s">
        <v>119</v>
      </c>
      <c r="AS308" s="67"/>
      <c r="AT308" s="68" t="e">
        <f t="shared" si="161"/>
        <v>#DIV/0!</v>
      </c>
      <c r="AU308" s="68">
        <f t="shared" si="162"/>
        <v>0</v>
      </c>
      <c r="AV308" s="67"/>
      <c r="AW308" s="67"/>
      <c r="AX308" s="67" t="s">
        <v>120</v>
      </c>
      <c r="AY308" s="67"/>
      <c r="AZ308" s="68" t="e">
        <f t="shared" si="163"/>
        <v>#DIV/0!</v>
      </c>
      <c r="BA308" s="68">
        <f t="shared" si="164"/>
        <v>0</v>
      </c>
      <c r="BB308" s="67"/>
      <c r="BC308" s="67"/>
      <c r="BD308" s="67" t="s">
        <v>121</v>
      </c>
      <c r="BE308" s="67"/>
      <c r="BF308" s="68">
        <f t="shared" si="165"/>
        <v>0</v>
      </c>
      <c r="BG308" s="68">
        <f t="shared" si="166"/>
        <v>0</v>
      </c>
      <c r="BH308" s="67"/>
      <c r="BI308" s="67"/>
      <c r="BJ308" s="67" t="s">
        <v>122</v>
      </c>
      <c r="BK308" s="67"/>
      <c r="BL308" s="68" t="e">
        <f t="shared" si="167"/>
        <v>#DIV/0!</v>
      </c>
      <c r="BM308" s="68">
        <f t="shared" si="168"/>
        <v>0</v>
      </c>
      <c r="BN308" s="67"/>
      <c r="BO308" s="67"/>
      <c r="BP308" s="67" t="s">
        <v>123</v>
      </c>
      <c r="BQ308" s="67"/>
      <c r="BR308" s="68" t="e">
        <f t="shared" si="169"/>
        <v>#DIV/0!</v>
      </c>
      <c r="BS308" s="68">
        <f t="shared" si="170"/>
        <v>0</v>
      </c>
      <c r="BT308" s="67"/>
      <c r="BU308" s="67"/>
      <c r="BV308" s="67" t="s">
        <v>124</v>
      </c>
      <c r="BW308" s="67"/>
      <c r="BX308" s="68">
        <f t="shared" si="171"/>
        <v>0</v>
      </c>
      <c r="BY308" s="68">
        <f t="shared" si="172"/>
        <v>0</v>
      </c>
      <c r="BZ308" s="67"/>
      <c r="CA308" s="67"/>
      <c r="CB308" s="67" t="s">
        <v>125</v>
      </c>
      <c r="CC308" s="67"/>
      <c r="CD308" s="68" t="e">
        <f t="shared" si="173"/>
        <v>#DIV/0!</v>
      </c>
      <c r="CE308" s="68">
        <f t="shared" si="174"/>
        <v>0</v>
      </c>
      <c r="CF308" s="67"/>
      <c r="CG308" s="67"/>
      <c r="CH308" s="67" t="s">
        <v>126</v>
      </c>
      <c r="CI308" s="67"/>
      <c r="CJ308" s="68" t="e">
        <f t="shared" si="175"/>
        <v>#DIV/0!</v>
      </c>
      <c r="CK308" s="68">
        <f t="shared" si="176"/>
        <v>0</v>
      </c>
      <c r="CL308" s="67"/>
      <c r="CM308" s="67"/>
      <c r="CN308" s="58">
        <f t="shared" si="177"/>
        <v>0</v>
      </c>
      <c r="CO308" s="58">
        <f t="shared" si="178"/>
        <v>0</v>
      </c>
      <c r="CP308" s="58">
        <f t="shared" si="179"/>
        <v>0</v>
      </c>
      <c r="CQ308" s="58">
        <f t="shared" si="180"/>
        <v>0</v>
      </c>
      <c r="CR308" s="58">
        <f t="shared" si="181"/>
        <v>0</v>
      </c>
      <c r="CS308" s="58">
        <f t="shared" si="182"/>
        <v>0</v>
      </c>
      <c r="CT308" s="58">
        <f t="shared" si="183"/>
        <v>0</v>
      </c>
      <c r="CU308" s="58">
        <f t="shared" si="184"/>
        <v>0</v>
      </c>
      <c r="CV308" s="58">
        <f t="shared" si="185"/>
        <v>0</v>
      </c>
      <c r="CW308" s="58">
        <f t="shared" si="186"/>
        <v>0</v>
      </c>
      <c r="CX308" s="58">
        <f t="shared" si="187"/>
        <v>0</v>
      </c>
      <c r="CY308" s="58">
        <f t="shared" si="188"/>
        <v>0</v>
      </c>
      <c r="CZ308" s="58">
        <f t="shared" si="189"/>
        <v>0</v>
      </c>
    </row>
    <row r="309" spans="1:104" ht="143" x14ac:dyDescent="0.35">
      <c r="A309" s="137" t="s">
        <v>330</v>
      </c>
      <c r="B309" s="281"/>
      <c r="C309" s="20" t="s">
        <v>976</v>
      </c>
      <c r="D309" s="22" t="s">
        <v>386</v>
      </c>
      <c r="E309" s="22" t="s">
        <v>402</v>
      </c>
      <c r="F309" s="22" t="s">
        <v>389</v>
      </c>
      <c r="G309" s="20">
        <f t="shared" si="152"/>
        <v>3</v>
      </c>
      <c r="H309" s="20"/>
      <c r="I309" s="20"/>
      <c r="J309" s="20"/>
      <c r="K309" s="20">
        <v>1</v>
      </c>
      <c r="L309" s="20"/>
      <c r="M309" s="20"/>
      <c r="N309" s="20">
        <v>1</v>
      </c>
      <c r="O309" s="20"/>
      <c r="P309" s="20"/>
      <c r="Q309" s="20"/>
      <c r="R309" s="20">
        <v>1</v>
      </c>
      <c r="S309" s="20"/>
      <c r="T309" s="67" t="s">
        <v>115</v>
      </c>
      <c r="U309" s="67"/>
      <c r="V309" s="68" t="e">
        <f t="shared" si="153"/>
        <v>#DIV/0!</v>
      </c>
      <c r="W309" s="68">
        <f t="shared" si="154"/>
        <v>0</v>
      </c>
      <c r="X309" s="67"/>
      <c r="Y309" s="67"/>
      <c r="Z309" s="67" t="s">
        <v>116</v>
      </c>
      <c r="AA309" s="67"/>
      <c r="AB309" s="68" t="e">
        <f t="shared" si="155"/>
        <v>#DIV/0!</v>
      </c>
      <c r="AC309" s="68">
        <f t="shared" si="156"/>
        <v>0</v>
      </c>
      <c r="AD309" s="67"/>
      <c r="AE309" s="67"/>
      <c r="AF309" s="67" t="s">
        <v>117</v>
      </c>
      <c r="AG309" s="67"/>
      <c r="AH309" s="68" t="e">
        <f t="shared" si="157"/>
        <v>#DIV/0!</v>
      </c>
      <c r="AI309" s="68">
        <f t="shared" si="158"/>
        <v>0</v>
      </c>
      <c r="AJ309" s="67"/>
      <c r="AK309" s="67"/>
      <c r="AL309" s="67" t="s">
        <v>118</v>
      </c>
      <c r="AM309" s="67"/>
      <c r="AN309" s="68">
        <f t="shared" si="159"/>
        <v>0</v>
      </c>
      <c r="AO309" s="68">
        <f t="shared" si="160"/>
        <v>0</v>
      </c>
      <c r="AP309" s="67"/>
      <c r="AQ309" s="67"/>
      <c r="AR309" s="67" t="s">
        <v>119</v>
      </c>
      <c r="AS309" s="67"/>
      <c r="AT309" s="68" t="e">
        <f t="shared" si="161"/>
        <v>#DIV/0!</v>
      </c>
      <c r="AU309" s="68">
        <f t="shared" si="162"/>
        <v>0</v>
      </c>
      <c r="AV309" s="67"/>
      <c r="AW309" s="67"/>
      <c r="AX309" s="67" t="s">
        <v>120</v>
      </c>
      <c r="AY309" s="67"/>
      <c r="AZ309" s="68" t="e">
        <f t="shared" si="163"/>
        <v>#DIV/0!</v>
      </c>
      <c r="BA309" s="68">
        <f t="shared" si="164"/>
        <v>0</v>
      </c>
      <c r="BB309" s="67"/>
      <c r="BC309" s="67"/>
      <c r="BD309" s="67" t="s">
        <v>121</v>
      </c>
      <c r="BE309" s="67"/>
      <c r="BF309" s="68">
        <f t="shared" si="165"/>
        <v>0</v>
      </c>
      <c r="BG309" s="68">
        <f t="shared" si="166"/>
        <v>0</v>
      </c>
      <c r="BH309" s="67"/>
      <c r="BI309" s="67"/>
      <c r="BJ309" s="67" t="s">
        <v>122</v>
      </c>
      <c r="BK309" s="67"/>
      <c r="BL309" s="68" t="e">
        <f t="shared" si="167"/>
        <v>#DIV/0!</v>
      </c>
      <c r="BM309" s="68">
        <f t="shared" si="168"/>
        <v>0</v>
      </c>
      <c r="BN309" s="67"/>
      <c r="BO309" s="67"/>
      <c r="BP309" s="67" t="s">
        <v>123</v>
      </c>
      <c r="BQ309" s="67"/>
      <c r="BR309" s="68" t="e">
        <f t="shared" si="169"/>
        <v>#DIV/0!</v>
      </c>
      <c r="BS309" s="68">
        <f t="shared" si="170"/>
        <v>0</v>
      </c>
      <c r="BT309" s="67"/>
      <c r="BU309" s="67"/>
      <c r="BV309" s="67" t="s">
        <v>124</v>
      </c>
      <c r="BW309" s="67"/>
      <c r="BX309" s="68" t="e">
        <f t="shared" si="171"/>
        <v>#DIV/0!</v>
      </c>
      <c r="BY309" s="68">
        <f t="shared" si="172"/>
        <v>0</v>
      </c>
      <c r="BZ309" s="67"/>
      <c r="CA309" s="67"/>
      <c r="CB309" s="67" t="s">
        <v>125</v>
      </c>
      <c r="CC309" s="67"/>
      <c r="CD309" s="68">
        <f t="shared" si="173"/>
        <v>0</v>
      </c>
      <c r="CE309" s="68">
        <f t="shared" si="174"/>
        <v>0</v>
      </c>
      <c r="CF309" s="67"/>
      <c r="CG309" s="67"/>
      <c r="CH309" s="67" t="s">
        <v>126</v>
      </c>
      <c r="CI309" s="67"/>
      <c r="CJ309" s="68" t="e">
        <f t="shared" si="175"/>
        <v>#DIV/0!</v>
      </c>
      <c r="CK309" s="68">
        <f t="shared" si="176"/>
        <v>0</v>
      </c>
      <c r="CL309" s="67"/>
      <c r="CM309" s="67"/>
      <c r="CN309" s="58">
        <f t="shared" si="177"/>
        <v>0</v>
      </c>
      <c r="CO309" s="58">
        <f t="shared" si="178"/>
        <v>0</v>
      </c>
      <c r="CP309" s="58">
        <f t="shared" si="179"/>
        <v>0</v>
      </c>
      <c r="CQ309" s="58">
        <f t="shared" si="180"/>
        <v>0</v>
      </c>
      <c r="CR309" s="58">
        <f t="shared" si="181"/>
        <v>0</v>
      </c>
      <c r="CS309" s="58">
        <f t="shared" si="182"/>
        <v>0</v>
      </c>
      <c r="CT309" s="58">
        <f t="shared" si="183"/>
        <v>0</v>
      </c>
      <c r="CU309" s="58">
        <f t="shared" si="184"/>
        <v>0</v>
      </c>
      <c r="CV309" s="58">
        <f t="shared" si="185"/>
        <v>0</v>
      </c>
      <c r="CW309" s="58">
        <f t="shared" si="186"/>
        <v>0</v>
      </c>
      <c r="CX309" s="58">
        <f t="shared" si="187"/>
        <v>0</v>
      </c>
      <c r="CY309" s="58">
        <f t="shared" si="188"/>
        <v>0</v>
      </c>
      <c r="CZ309" s="58">
        <f t="shared" si="189"/>
        <v>0</v>
      </c>
    </row>
    <row r="310" spans="1:104" ht="26" x14ac:dyDescent="0.35">
      <c r="A310" s="137" t="s">
        <v>330</v>
      </c>
      <c r="B310" s="281"/>
      <c r="C310" s="20" t="s">
        <v>977</v>
      </c>
      <c r="D310" s="22"/>
      <c r="E310" s="22"/>
      <c r="F310" s="22"/>
      <c r="G310" s="20">
        <f t="shared" si="152"/>
        <v>0</v>
      </c>
      <c r="H310" s="20"/>
      <c r="I310" s="20"/>
      <c r="J310" s="20"/>
      <c r="K310" s="20"/>
      <c r="L310" s="20"/>
      <c r="M310" s="20"/>
      <c r="N310" s="20"/>
      <c r="O310" s="20"/>
      <c r="P310" s="20"/>
      <c r="Q310" s="20"/>
      <c r="R310" s="20"/>
      <c r="S310" s="20"/>
      <c r="T310" s="67" t="s">
        <v>115</v>
      </c>
      <c r="U310" s="67"/>
      <c r="V310" s="68" t="e">
        <f t="shared" si="153"/>
        <v>#DIV/0!</v>
      </c>
      <c r="W310" s="68" t="e">
        <f t="shared" si="154"/>
        <v>#DIV/0!</v>
      </c>
      <c r="X310" s="67"/>
      <c r="Y310" s="67"/>
      <c r="Z310" s="67" t="s">
        <v>116</v>
      </c>
      <c r="AA310" s="67"/>
      <c r="AB310" s="68" t="e">
        <f t="shared" si="155"/>
        <v>#DIV/0!</v>
      </c>
      <c r="AC310" s="68" t="e">
        <f t="shared" si="156"/>
        <v>#DIV/0!</v>
      </c>
      <c r="AD310" s="67"/>
      <c r="AE310" s="67"/>
      <c r="AF310" s="67" t="s">
        <v>117</v>
      </c>
      <c r="AG310" s="67"/>
      <c r="AH310" s="68" t="e">
        <f t="shared" si="157"/>
        <v>#DIV/0!</v>
      </c>
      <c r="AI310" s="68" t="e">
        <f t="shared" si="158"/>
        <v>#DIV/0!</v>
      </c>
      <c r="AJ310" s="67"/>
      <c r="AK310" s="67"/>
      <c r="AL310" s="67" t="s">
        <v>118</v>
      </c>
      <c r="AM310" s="67"/>
      <c r="AN310" s="68" t="e">
        <f t="shared" si="159"/>
        <v>#DIV/0!</v>
      </c>
      <c r="AO310" s="68" t="e">
        <f t="shared" si="160"/>
        <v>#DIV/0!</v>
      </c>
      <c r="AP310" s="67"/>
      <c r="AQ310" s="67"/>
      <c r="AR310" s="67" t="s">
        <v>119</v>
      </c>
      <c r="AS310" s="67"/>
      <c r="AT310" s="68" t="e">
        <f t="shared" si="161"/>
        <v>#DIV/0!</v>
      </c>
      <c r="AU310" s="68" t="e">
        <f t="shared" si="162"/>
        <v>#DIV/0!</v>
      </c>
      <c r="AV310" s="67"/>
      <c r="AW310" s="67"/>
      <c r="AX310" s="67" t="s">
        <v>120</v>
      </c>
      <c r="AY310" s="67"/>
      <c r="AZ310" s="68" t="e">
        <f t="shared" si="163"/>
        <v>#DIV/0!</v>
      </c>
      <c r="BA310" s="68" t="e">
        <f t="shared" si="164"/>
        <v>#DIV/0!</v>
      </c>
      <c r="BB310" s="67"/>
      <c r="BC310" s="67"/>
      <c r="BD310" s="67" t="s">
        <v>121</v>
      </c>
      <c r="BE310" s="67"/>
      <c r="BF310" s="68" t="e">
        <f t="shared" si="165"/>
        <v>#DIV/0!</v>
      </c>
      <c r="BG310" s="68" t="e">
        <f t="shared" si="166"/>
        <v>#DIV/0!</v>
      </c>
      <c r="BH310" s="67"/>
      <c r="BI310" s="67"/>
      <c r="BJ310" s="67" t="s">
        <v>122</v>
      </c>
      <c r="BK310" s="67"/>
      <c r="BL310" s="68" t="e">
        <f t="shared" si="167"/>
        <v>#DIV/0!</v>
      </c>
      <c r="BM310" s="68" t="e">
        <f t="shared" si="168"/>
        <v>#DIV/0!</v>
      </c>
      <c r="BN310" s="67"/>
      <c r="BO310" s="67"/>
      <c r="BP310" s="67" t="s">
        <v>123</v>
      </c>
      <c r="BQ310" s="67"/>
      <c r="BR310" s="68" t="e">
        <f t="shared" si="169"/>
        <v>#DIV/0!</v>
      </c>
      <c r="BS310" s="68" t="e">
        <f t="shared" si="170"/>
        <v>#DIV/0!</v>
      </c>
      <c r="BT310" s="67"/>
      <c r="BU310" s="67"/>
      <c r="BV310" s="67" t="s">
        <v>124</v>
      </c>
      <c r="BW310" s="67"/>
      <c r="BX310" s="68" t="e">
        <f t="shared" si="171"/>
        <v>#DIV/0!</v>
      </c>
      <c r="BY310" s="68" t="e">
        <f t="shared" si="172"/>
        <v>#DIV/0!</v>
      </c>
      <c r="BZ310" s="67"/>
      <c r="CA310" s="67"/>
      <c r="CB310" s="67" t="s">
        <v>125</v>
      </c>
      <c r="CC310" s="67"/>
      <c r="CD310" s="68" t="e">
        <f t="shared" si="173"/>
        <v>#DIV/0!</v>
      </c>
      <c r="CE310" s="68" t="e">
        <f t="shared" si="174"/>
        <v>#DIV/0!</v>
      </c>
      <c r="CF310" s="67"/>
      <c r="CG310" s="67"/>
      <c r="CH310" s="67" t="s">
        <v>126</v>
      </c>
      <c r="CI310" s="67"/>
      <c r="CJ310" s="68" t="e">
        <f t="shared" si="175"/>
        <v>#DIV/0!</v>
      </c>
      <c r="CK310" s="68" t="e">
        <f t="shared" si="176"/>
        <v>#DIV/0!</v>
      </c>
      <c r="CL310" s="67"/>
      <c r="CM310" s="67"/>
      <c r="CN310" s="58">
        <f t="shared" si="177"/>
        <v>0</v>
      </c>
      <c r="CO310" s="58">
        <f t="shared" si="178"/>
        <v>0</v>
      </c>
      <c r="CP310" s="58">
        <f t="shared" si="179"/>
        <v>0</v>
      </c>
      <c r="CQ310" s="58">
        <f t="shared" si="180"/>
        <v>0</v>
      </c>
      <c r="CR310" s="58">
        <f t="shared" si="181"/>
        <v>0</v>
      </c>
      <c r="CS310" s="58">
        <f t="shared" si="182"/>
        <v>0</v>
      </c>
      <c r="CT310" s="58">
        <f t="shared" si="183"/>
        <v>0</v>
      </c>
      <c r="CU310" s="58">
        <f t="shared" si="184"/>
        <v>0</v>
      </c>
      <c r="CV310" s="58">
        <f t="shared" si="185"/>
        <v>0</v>
      </c>
      <c r="CW310" s="58">
        <f t="shared" si="186"/>
        <v>0</v>
      </c>
      <c r="CX310" s="58">
        <f t="shared" si="187"/>
        <v>0</v>
      </c>
      <c r="CY310" s="58">
        <f t="shared" si="188"/>
        <v>0</v>
      </c>
      <c r="CZ310" s="58">
        <f t="shared" si="189"/>
        <v>0</v>
      </c>
    </row>
    <row r="311" spans="1:104" ht="26" x14ac:dyDescent="0.35">
      <c r="A311" s="137" t="s">
        <v>330</v>
      </c>
      <c r="B311" s="282"/>
      <c r="C311" s="20" t="s">
        <v>978</v>
      </c>
      <c r="D311" s="22"/>
      <c r="E311" s="22"/>
      <c r="F311" s="22"/>
      <c r="G311" s="20">
        <f t="shared" si="152"/>
        <v>0</v>
      </c>
      <c r="H311" s="20"/>
      <c r="I311" s="20"/>
      <c r="J311" s="20"/>
      <c r="K311" s="20"/>
      <c r="L311" s="20"/>
      <c r="M311" s="20"/>
      <c r="N311" s="20"/>
      <c r="O311" s="20"/>
      <c r="P311" s="20"/>
      <c r="Q311" s="20"/>
      <c r="R311" s="20"/>
      <c r="S311" s="20"/>
      <c r="T311" s="67" t="s">
        <v>115</v>
      </c>
      <c r="U311" s="67"/>
      <c r="V311" s="68" t="e">
        <f t="shared" si="153"/>
        <v>#DIV/0!</v>
      </c>
      <c r="W311" s="68" t="e">
        <f t="shared" si="154"/>
        <v>#DIV/0!</v>
      </c>
      <c r="X311" s="67"/>
      <c r="Y311" s="67"/>
      <c r="Z311" s="67" t="s">
        <v>116</v>
      </c>
      <c r="AA311" s="67"/>
      <c r="AB311" s="68" t="e">
        <f t="shared" si="155"/>
        <v>#DIV/0!</v>
      </c>
      <c r="AC311" s="68" t="e">
        <f t="shared" si="156"/>
        <v>#DIV/0!</v>
      </c>
      <c r="AD311" s="67"/>
      <c r="AE311" s="67"/>
      <c r="AF311" s="67" t="s">
        <v>117</v>
      </c>
      <c r="AG311" s="67"/>
      <c r="AH311" s="68" t="e">
        <f t="shared" si="157"/>
        <v>#DIV/0!</v>
      </c>
      <c r="AI311" s="68" t="e">
        <f t="shared" si="158"/>
        <v>#DIV/0!</v>
      </c>
      <c r="AJ311" s="67"/>
      <c r="AK311" s="67"/>
      <c r="AL311" s="67" t="s">
        <v>118</v>
      </c>
      <c r="AM311" s="67"/>
      <c r="AN311" s="68" t="e">
        <f t="shared" si="159"/>
        <v>#DIV/0!</v>
      </c>
      <c r="AO311" s="68" t="e">
        <f t="shared" si="160"/>
        <v>#DIV/0!</v>
      </c>
      <c r="AP311" s="67"/>
      <c r="AQ311" s="67"/>
      <c r="AR311" s="67" t="s">
        <v>119</v>
      </c>
      <c r="AS311" s="67"/>
      <c r="AT311" s="68" t="e">
        <f t="shared" si="161"/>
        <v>#DIV/0!</v>
      </c>
      <c r="AU311" s="68" t="e">
        <f t="shared" si="162"/>
        <v>#DIV/0!</v>
      </c>
      <c r="AV311" s="67"/>
      <c r="AW311" s="67"/>
      <c r="AX311" s="67" t="s">
        <v>120</v>
      </c>
      <c r="AY311" s="67"/>
      <c r="AZ311" s="68" t="e">
        <f t="shared" si="163"/>
        <v>#DIV/0!</v>
      </c>
      <c r="BA311" s="68" t="e">
        <f t="shared" si="164"/>
        <v>#DIV/0!</v>
      </c>
      <c r="BB311" s="67"/>
      <c r="BC311" s="67"/>
      <c r="BD311" s="67" t="s">
        <v>121</v>
      </c>
      <c r="BE311" s="67"/>
      <c r="BF311" s="68" t="e">
        <f t="shared" si="165"/>
        <v>#DIV/0!</v>
      </c>
      <c r="BG311" s="68" t="e">
        <f t="shared" si="166"/>
        <v>#DIV/0!</v>
      </c>
      <c r="BH311" s="67"/>
      <c r="BI311" s="67"/>
      <c r="BJ311" s="67" t="s">
        <v>122</v>
      </c>
      <c r="BK311" s="67"/>
      <c r="BL311" s="68" t="e">
        <f t="shared" si="167"/>
        <v>#DIV/0!</v>
      </c>
      <c r="BM311" s="68" t="e">
        <f t="shared" si="168"/>
        <v>#DIV/0!</v>
      </c>
      <c r="BN311" s="67"/>
      <c r="BO311" s="67"/>
      <c r="BP311" s="67" t="s">
        <v>123</v>
      </c>
      <c r="BQ311" s="67"/>
      <c r="BR311" s="68" t="e">
        <f t="shared" si="169"/>
        <v>#DIV/0!</v>
      </c>
      <c r="BS311" s="68" t="e">
        <f t="shared" si="170"/>
        <v>#DIV/0!</v>
      </c>
      <c r="BT311" s="67"/>
      <c r="BU311" s="67"/>
      <c r="BV311" s="67" t="s">
        <v>124</v>
      </c>
      <c r="BW311" s="67"/>
      <c r="BX311" s="68" t="e">
        <f t="shared" si="171"/>
        <v>#DIV/0!</v>
      </c>
      <c r="BY311" s="68" t="e">
        <f t="shared" si="172"/>
        <v>#DIV/0!</v>
      </c>
      <c r="BZ311" s="67"/>
      <c r="CA311" s="67"/>
      <c r="CB311" s="67" t="s">
        <v>125</v>
      </c>
      <c r="CC311" s="67"/>
      <c r="CD311" s="68" t="e">
        <f t="shared" si="173"/>
        <v>#DIV/0!</v>
      </c>
      <c r="CE311" s="68" t="e">
        <f t="shared" si="174"/>
        <v>#DIV/0!</v>
      </c>
      <c r="CF311" s="67"/>
      <c r="CG311" s="67"/>
      <c r="CH311" s="67" t="s">
        <v>126</v>
      </c>
      <c r="CI311" s="67"/>
      <c r="CJ311" s="68" t="e">
        <f t="shared" si="175"/>
        <v>#DIV/0!</v>
      </c>
      <c r="CK311" s="68" t="e">
        <f t="shared" si="176"/>
        <v>#DIV/0!</v>
      </c>
      <c r="CL311" s="67"/>
      <c r="CM311" s="67"/>
      <c r="CN311" s="58">
        <f t="shared" si="177"/>
        <v>0</v>
      </c>
      <c r="CO311" s="58">
        <f t="shared" si="178"/>
        <v>0</v>
      </c>
      <c r="CP311" s="58">
        <f t="shared" si="179"/>
        <v>0</v>
      </c>
      <c r="CQ311" s="58">
        <f t="shared" si="180"/>
        <v>0</v>
      </c>
      <c r="CR311" s="58">
        <f t="shared" si="181"/>
        <v>0</v>
      </c>
      <c r="CS311" s="58">
        <f t="shared" si="182"/>
        <v>0</v>
      </c>
      <c r="CT311" s="58">
        <f t="shared" si="183"/>
        <v>0</v>
      </c>
      <c r="CU311" s="58">
        <f t="shared" si="184"/>
        <v>0</v>
      </c>
      <c r="CV311" s="58">
        <f t="shared" si="185"/>
        <v>0</v>
      </c>
      <c r="CW311" s="58">
        <f t="shared" si="186"/>
        <v>0</v>
      </c>
      <c r="CX311" s="58">
        <f t="shared" si="187"/>
        <v>0</v>
      </c>
      <c r="CY311" s="58">
        <f t="shared" si="188"/>
        <v>0</v>
      </c>
      <c r="CZ311" s="58">
        <f t="shared" si="189"/>
        <v>0</v>
      </c>
    </row>
    <row r="312" spans="1:104" ht="26" x14ac:dyDescent="0.35">
      <c r="A312" s="137" t="s">
        <v>330</v>
      </c>
      <c r="B312" s="280" t="s">
        <v>160</v>
      </c>
      <c r="C312" s="20" t="s">
        <v>979</v>
      </c>
      <c r="D312" s="22" t="s">
        <v>386</v>
      </c>
      <c r="E312" s="22" t="s">
        <v>408</v>
      </c>
      <c r="F312" s="22" t="s">
        <v>409</v>
      </c>
      <c r="G312" s="20">
        <f t="shared" si="152"/>
        <v>3</v>
      </c>
      <c r="H312" s="20"/>
      <c r="I312" s="20"/>
      <c r="J312" s="20"/>
      <c r="K312" s="20"/>
      <c r="L312" s="20"/>
      <c r="M312" s="20">
        <v>1</v>
      </c>
      <c r="N312" s="20"/>
      <c r="O312" s="20">
        <v>1</v>
      </c>
      <c r="P312" s="20"/>
      <c r="Q312" s="20">
        <v>1</v>
      </c>
      <c r="R312" s="20"/>
      <c r="S312" s="20"/>
      <c r="T312" s="67" t="s">
        <v>115</v>
      </c>
      <c r="U312" s="67"/>
      <c r="V312" s="68" t="e">
        <f t="shared" si="153"/>
        <v>#DIV/0!</v>
      </c>
      <c r="W312" s="68">
        <f t="shared" si="154"/>
        <v>0</v>
      </c>
      <c r="X312" s="67"/>
      <c r="Y312" s="67"/>
      <c r="Z312" s="67" t="s">
        <v>116</v>
      </c>
      <c r="AA312" s="67"/>
      <c r="AB312" s="68" t="e">
        <f t="shared" si="155"/>
        <v>#DIV/0!</v>
      </c>
      <c r="AC312" s="68">
        <f t="shared" si="156"/>
        <v>0</v>
      </c>
      <c r="AD312" s="67"/>
      <c r="AE312" s="67"/>
      <c r="AF312" s="67" t="s">
        <v>117</v>
      </c>
      <c r="AG312" s="67"/>
      <c r="AH312" s="68" t="e">
        <f t="shared" si="157"/>
        <v>#DIV/0!</v>
      </c>
      <c r="AI312" s="68">
        <f t="shared" si="158"/>
        <v>0</v>
      </c>
      <c r="AJ312" s="67"/>
      <c r="AK312" s="67"/>
      <c r="AL312" s="67" t="s">
        <v>118</v>
      </c>
      <c r="AM312" s="67"/>
      <c r="AN312" s="68" t="e">
        <f t="shared" si="159"/>
        <v>#DIV/0!</v>
      </c>
      <c r="AO312" s="68">
        <f t="shared" si="160"/>
        <v>0</v>
      </c>
      <c r="AP312" s="67"/>
      <c r="AQ312" s="67"/>
      <c r="AR312" s="67" t="s">
        <v>119</v>
      </c>
      <c r="AS312" s="67"/>
      <c r="AT312" s="68" t="e">
        <f t="shared" si="161"/>
        <v>#DIV/0!</v>
      </c>
      <c r="AU312" s="68">
        <f t="shared" si="162"/>
        <v>0</v>
      </c>
      <c r="AV312" s="67"/>
      <c r="AW312" s="67"/>
      <c r="AX312" s="67" t="s">
        <v>120</v>
      </c>
      <c r="AY312" s="67"/>
      <c r="AZ312" s="68">
        <f t="shared" si="163"/>
        <v>0</v>
      </c>
      <c r="BA312" s="68">
        <f t="shared" si="164"/>
        <v>0</v>
      </c>
      <c r="BB312" s="67"/>
      <c r="BC312" s="67"/>
      <c r="BD312" s="67" t="s">
        <v>121</v>
      </c>
      <c r="BE312" s="67"/>
      <c r="BF312" s="68" t="e">
        <f t="shared" si="165"/>
        <v>#DIV/0!</v>
      </c>
      <c r="BG312" s="68">
        <f t="shared" si="166"/>
        <v>0</v>
      </c>
      <c r="BH312" s="67"/>
      <c r="BI312" s="67"/>
      <c r="BJ312" s="67" t="s">
        <v>122</v>
      </c>
      <c r="BK312" s="67"/>
      <c r="BL312" s="68">
        <f t="shared" si="167"/>
        <v>0</v>
      </c>
      <c r="BM312" s="68">
        <f t="shared" si="168"/>
        <v>0</v>
      </c>
      <c r="BN312" s="67"/>
      <c r="BO312" s="67"/>
      <c r="BP312" s="67" t="s">
        <v>123</v>
      </c>
      <c r="BQ312" s="67"/>
      <c r="BR312" s="68" t="e">
        <f t="shared" si="169"/>
        <v>#DIV/0!</v>
      </c>
      <c r="BS312" s="68">
        <f t="shared" si="170"/>
        <v>0</v>
      </c>
      <c r="BT312" s="67"/>
      <c r="BU312" s="67"/>
      <c r="BV312" s="67" t="s">
        <v>124</v>
      </c>
      <c r="BW312" s="67"/>
      <c r="BX312" s="68">
        <f t="shared" si="171"/>
        <v>0</v>
      </c>
      <c r="BY312" s="68">
        <f t="shared" si="172"/>
        <v>0</v>
      </c>
      <c r="BZ312" s="67"/>
      <c r="CA312" s="67"/>
      <c r="CB312" s="67" t="s">
        <v>125</v>
      </c>
      <c r="CC312" s="67"/>
      <c r="CD312" s="68" t="e">
        <f t="shared" si="173"/>
        <v>#DIV/0!</v>
      </c>
      <c r="CE312" s="68">
        <f t="shared" si="174"/>
        <v>0</v>
      </c>
      <c r="CF312" s="67"/>
      <c r="CG312" s="67"/>
      <c r="CH312" s="67" t="s">
        <v>126</v>
      </c>
      <c r="CI312" s="67"/>
      <c r="CJ312" s="68" t="e">
        <f t="shared" si="175"/>
        <v>#DIV/0!</v>
      </c>
      <c r="CK312" s="68">
        <f t="shared" si="176"/>
        <v>0</v>
      </c>
      <c r="CL312" s="67"/>
      <c r="CM312" s="67"/>
      <c r="CN312" s="58">
        <f t="shared" si="177"/>
        <v>0</v>
      </c>
      <c r="CO312" s="58">
        <f t="shared" si="178"/>
        <v>0</v>
      </c>
      <c r="CP312" s="58">
        <f t="shared" si="179"/>
        <v>0</v>
      </c>
      <c r="CQ312" s="58">
        <f t="shared" si="180"/>
        <v>0</v>
      </c>
      <c r="CR312" s="58">
        <f t="shared" si="181"/>
        <v>0</v>
      </c>
      <c r="CS312" s="58">
        <f t="shared" si="182"/>
        <v>0</v>
      </c>
      <c r="CT312" s="58">
        <f t="shared" si="183"/>
        <v>0</v>
      </c>
      <c r="CU312" s="58">
        <f t="shared" si="184"/>
        <v>0</v>
      </c>
      <c r="CV312" s="58">
        <f t="shared" si="185"/>
        <v>0</v>
      </c>
      <c r="CW312" s="58">
        <f t="shared" si="186"/>
        <v>0</v>
      </c>
      <c r="CX312" s="58">
        <f t="shared" si="187"/>
        <v>0</v>
      </c>
      <c r="CY312" s="58">
        <f t="shared" si="188"/>
        <v>0</v>
      </c>
      <c r="CZ312" s="58">
        <f t="shared" si="189"/>
        <v>0</v>
      </c>
    </row>
    <row r="313" spans="1:104" ht="26" x14ac:dyDescent="0.35">
      <c r="A313" s="137" t="s">
        <v>330</v>
      </c>
      <c r="B313" s="281"/>
      <c r="C313" s="20" t="s">
        <v>980</v>
      </c>
      <c r="D313" s="22"/>
      <c r="E313" s="22"/>
      <c r="F313" s="22"/>
      <c r="G313" s="20">
        <f t="shared" si="152"/>
        <v>0</v>
      </c>
      <c r="H313" s="20"/>
      <c r="I313" s="20"/>
      <c r="J313" s="20"/>
      <c r="K313" s="20"/>
      <c r="L313" s="20"/>
      <c r="M313" s="20"/>
      <c r="N313" s="20"/>
      <c r="O313" s="20"/>
      <c r="P313" s="20"/>
      <c r="Q313" s="20"/>
      <c r="R313" s="20"/>
      <c r="S313" s="20"/>
      <c r="T313" s="67" t="s">
        <v>115</v>
      </c>
      <c r="U313" s="67"/>
      <c r="V313" s="68" t="e">
        <f t="shared" si="153"/>
        <v>#DIV/0!</v>
      </c>
      <c r="W313" s="68" t="e">
        <f t="shared" si="154"/>
        <v>#DIV/0!</v>
      </c>
      <c r="X313" s="67"/>
      <c r="Y313" s="67"/>
      <c r="Z313" s="67" t="s">
        <v>116</v>
      </c>
      <c r="AA313" s="67"/>
      <c r="AB313" s="68" t="e">
        <f t="shared" si="155"/>
        <v>#DIV/0!</v>
      </c>
      <c r="AC313" s="68" t="e">
        <f t="shared" si="156"/>
        <v>#DIV/0!</v>
      </c>
      <c r="AD313" s="67"/>
      <c r="AE313" s="67"/>
      <c r="AF313" s="67" t="s">
        <v>117</v>
      </c>
      <c r="AG313" s="67"/>
      <c r="AH313" s="68" t="e">
        <f t="shared" si="157"/>
        <v>#DIV/0!</v>
      </c>
      <c r="AI313" s="68" t="e">
        <f t="shared" si="158"/>
        <v>#DIV/0!</v>
      </c>
      <c r="AJ313" s="67"/>
      <c r="AK313" s="67"/>
      <c r="AL313" s="67" t="s">
        <v>118</v>
      </c>
      <c r="AM313" s="67"/>
      <c r="AN313" s="68" t="e">
        <f t="shared" si="159"/>
        <v>#DIV/0!</v>
      </c>
      <c r="AO313" s="68" t="e">
        <f t="shared" si="160"/>
        <v>#DIV/0!</v>
      </c>
      <c r="AP313" s="67"/>
      <c r="AQ313" s="67"/>
      <c r="AR313" s="67" t="s">
        <v>119</v>
      </c>
      <c r="AS313" s="67"/>
      <c r="AT313" s="68" t="e">
        <f t="shared" si="161"/>
        <v>#DIV/0!</v>
      </c>
      <c r="AU313" s="68" t="e">
        <f t="shared" si="162"/>
        <v>#DIV/0!</v>
      </c>
      <c r="AV313" s="67"/>
      <c r="AW313" s="67"/>
      <c r="AX313" s="67" t="s">
        <v>120</v>
      </c>
      <c r="AY313" s="67"/>
      <c r="AZ313" s="68" t="e">
        <f t="shared" si="163"/>
        <v>#DIV/0!</v>
      </c>
      <c r="BA313" s="68" t="e">
        <f t="shared" si="164"/>
        <v>#DIV/0!</v>
      </c>
      <c r="BB313" s="67"/>
      <c r="BC313" s="67"/>
      <c r="BD313" s="67" t="s">
        <v>121</v>
      </c>
      <c r="BE313" s="67"/>
      <c r="BF313" s="68" t="e">
        <f t="shared" si="165"/>
        <v>#DIV/0!</v>
      </c>
      <c r="BG313" s="68" t="e">
        <f t="shared" si="166"/>
        <v>#DIV/0!</v>
      </c>
      <c r="BH313" s="67"/>
      <c r="BI313" s="67"/>
      <c r="BJ313" s="67" t="s">
        <v>122</v>
      </c>
      <c r="BK313" s="67"/>
      <c r="BL313" s="68" t="e">
        <f t="shared" si="167"/>
        <v>#DIV/0!</v>
      </c>
      <c r="BM313" s="68" t="e">
        <f t="shared" si="168"/>
        <v>#DIV/0!</v>
      </c>
      <c r="BN313" s="67"/>
      <c r="BO313" s="67"/>
      <c r="BP313" s="67" t="s">
        <v>123</v>
      </c>
      <c r="BQ313" s="67"/>
      <c r="BR313" s="68" t="e">
        <f t="shared" si="169"/>
        <v>#DIV/0!</v>
      </c>
      <c r="BS313" s="68" t="e">
        <f t="shared" si="170"/>
        <v>#DIV/0!</v>
      </c>
      <c r="BT313" s="67"/>
      <c r="BU313" s="67"/>
      <c r="BV313" s="67" t="s">
        <v>124</v>
      </c>
      <c r="BW313" s="67"/>
      <c r="BX313" s="68" t="e">
        <f t="shared" si="171"/>
        <v>#DIV/0!</v>
      </c>
      <c r="BY313" s="68" t="e">
        <f t="shared" si="172"/>
        <v>#DIV/0!</v>
      </c>
      <c r="BZ313" s="67"/>
      <c r="CA313" s="67"/>
      <c r="CB313" s="67" t="s">
        <v>125</v>
      </c>
      <c r="CC313" s="67"/>
      <c r="CD313" s="68" t="e">
        <f t="shared" si="173"/>
        <v>#DIV/0!</v>
      </c>
      <c r="CE313" s="68" t="e">
        <f t="shared" si="174"/>
        <v>#DIV/0!</v>
      </c>
      <c r="CF313" s="67"/>
      <c r="CG313" s="67"/>
      <c r="CH313" s="67" t="s">
        <v>126</v>
      </c>
      <c r="CI313" s="67"/>
      <c r="CJ313" s="68" t="e">
        <f t="shared" si="175"/>
        <v>#DIV/0!</v>
      </c>
      <c r="CK313" s="68" t="e">
        <f t="shared" si="176"/>
        <v>#DIV/0!</v>
      </c>
      <c r="CL313" s="67"/>
      <c r="CM313" s="67"/>
      <c r="CN313" s="58">
        <f t="shared" si="177"/>
        <v>0</v>
      </c>
      <c r="CO313" s="58">
        <f t="shared" si="178"/>
        <v>0</v>
      </c>
      <c r="CP313" s="58">
        <f t="shared" si="179"/>
        <v>0</v>
      </c>
      <c r="CQ313" s="58">
        <f t="shared" si="180"/>
        <v>0</v>
      </c>
      <c r="CR313" s="58">
        <f t="shared" si="181"/>
        <v>0</v>
      </c>
      <c r="CS313" s="58">
        <f t="shared" si="182"/>
        <v>0</v>
      </c>
      <c r="CT313" s="58">
        <f t="shared" si="183"/>
        <v>0</v>
      </c>
      <c r="CU313" s="58">
        <f t="shared" si="184"/>
        <v>0</v>
      </c>
      <c r="CV313" s="58">
        <f t="shared" si="185"/>
        <v>0</v>
      </c>
      <c r="CW313" s="58">
        <f t="shared" si="186"/>
        <v>0</v>
      </c>
      <c r="CX313" s="58">
        <f t="shared" si="187"/>
        <v>0</v>
      </c>
      <c r="CY313" s="58">
        <f t="shared" si="188"/>
        <v>0</v>
      </c>
      <c r="CZ313" s="58">
        <f t="shared" si="189"/>
        <v>0</v>
      </c>
    </row>
    <row r="314" spans="1:104" ht="26" x14ac:dyDescent="0.35">
      <c r="A314" s="137" t="s">
        <v>330</v>
      </c>
      <c r="B314" s="281"/>
      <c r="C314" s="20" t="s">
        <v>981</v>
      </c>
      <c r="D314" s="22"/>
      <c r="E314" s="22"/>
      <c r="F314" s="22"/>
      <c r="G314" s="20">
        <f t="shared" si="152"/>
        <v>0</v>
      </c>
      <c r="H314" s="20"/>
      <c r="I314" s="20"/>
      <c r="J314" s="20"/>
      <c r="K314" s="20"/>
      <c r="L314" s="20"/>
      <c r="M314" s="20"/>
      <c r="N314" s="20"/>
      <c r="O314" s="20"/>
      <c r="P314" s="20"/>
      <c r="Q314" s="20"/>
      <c r="R314" s="20"/>
      <c r="S314" s="20"/>
      <c r="T314" s="67" t="s">
        <v>115</v>
      </c>
      <c r="U314" s="67"/>
      <c r="V314" s="68" t="e">
        <f t="shared" si="153"/>
        <v>#DIV/0!</v>
      </c>
      <c r="W314" s="68" t="e">
        <f t="shared" si="154"/>
        <v>#DIV/0!</v>
      </c>
      <c r="X314" s="67"/>
      <c r="Y314" s="67"/>
      <c r="Z314" s="67" t="s">
        <v>116</v>
      </c>
      <c r="AA314" s="67"/>
      <c r="AB314" s="68" t="e">
        <f t="shared" si="155"/>
        <v>#DIV/0!</v>
      </c>
      <c r="AC314" s="68" t="e">
        <f t="shared" si="156"/>
        <v>#DIV/0!</v>
      </c>
      <c r="AD314" s="67"/>
      <c r="AE314" s="67"/>
      <c r="AF314" s="67" t="s">
        <v>117</v>
      </c>
      <c r="AG314" s="67"/>
      <c r="AH314" s="68" t="e">
        <f t="shared" si="157"/>
        <v>#DIV/0!</v>
      </c>
      <c r="AI314" s="68" t="e">
        <f t="shared" si="158"/>
        <v>#DIV/0!</v>
      </c>
      <c r="AJ314" s="67"/>
      <c r="AK314" s="67"/>
      <c r="AL314" s="67" t="s">
        <v>118</v>
      </c>
      <c r="AM314" s="67"/>
      <c r="AN314" s="68" t="e">
        <f t="shared" si="159"/>
        <v>#DIV/0!</v>
      </c>
      <c r="AO314" s="68" t="e">
        <f t="shared" si="160"/>
        <v>#DIV/0!</v>
      </c>
      <c r="AP314" s="67"/>
      <c r="AQ314" s="67"/>
      <c r="AR314" s="67" t="s">
        <v>119</v>
      </c>
      <c r="AS314" s="67"/>
      <c r="AT314" s="68" t="e">
        <f t="shared" si="161"/>
        <v>#DIV/0!</v>
      </c>
      <c r="AU314" s="68" t="e">
        <f t="shared" si="162"/>
        <v>#DIV/0!</v>
      </c>
      <c r="AV314" s="67"/>
      <c r="AW314" s="67"/>
      <c r="AX314" s="67" t="s">
        <v>120</v>
      </c>
      <c r="AY314" s="67"/>
      <c r="AZ314" s="68" t="e">
        <f t="shared" si="163"/>
        <v>#DIV/0!</v>
      </c>
      <c r="BA314" s="68" t="e">
        <f t="shared" si="164"/>
        <v>#DIV/0!</v>
      </c>
      <c r="BB314" s="67"/>
      <c r="BC314" s="67"/>
      <c r="BD314" s="67" t="s">
        <v>121</v>
      </c>
      <c r="BE314" s="67"/>
      <c r="BF314" s="68" t="e">
        <f t="shared" si="165"/>
        <v>#DIV/0!</v>
      </c>
      <c r="BG314" s="68" t="e">
        <f t="shared" si="166"/>
        <v>#DIV/0!</v>
      </c>
      <c r="BH314" s="67"/>
      <c r="BI314" s="67"/>
      <c r="BJ314" s="67" t="s">
        <v>122</v>
      </c>
      <c r="BK314" s="67"/>
      <c r="BL314" s="68" t="e">
        <f t="shared" si="167"/>
        <v>#DIV/0!</v>
      </c>
      <c r="BM314" s="68" t="e">
        <f t="shared" si="168"/>
        <v>#DIV/0!</v>
      </c>
      <c r="BN314" s="67"/>
      <c r="BO314" s="67"/>
      <c r="BP314" s="67" t="s">
        <v>123</v>
      </c>
      <c r="BQ314" s="67"/>
      <c r="BR314" s="68" t="e">
        <f t="shared" si="169"/>
        <v>#DIV/0!</v>
      </c>
      <c r="BS314" s="68" t="e">
        <f t="shared" si="170"/>
        <v>#DIV/0!</v>
      </c>
      <c r="BT314" s="67"/>
      <c r="BU314" s="67"/>
      <c r="BV314" s="67" t="s">
        <v>124</v>
      </c>
      <c r="BW314" s="67"/>
      <c r="BX314" s="68" t="e">
        <f t="shared" si="171"/>
        <v>#DIV/0!</v>
      </c>
      <c r="BY314" s="68" t="e">
        <f t="shared" si="172"/>
        <v>#DIV/0!</v>
      </c>
      <c r="BZ314" s="67"/>
      <c r="CA314" s="67"/>
      <c r="CB314" s="67" t="s">
        <v>125</v>
      </c>
      <c r="CC314" s="67"/>
      <c r="CD314" s="68" t="e">
        <f t="shared" si="173"/>
        <v>#DIV/0!</v>
      </c>
      <c r="CE314" s="68" t="e">
        <f t="shared" si="174"/>
        <v>#DIV/0!</v>
      </c>
      <c r="CF314" s="67"/>
      <c r="CG314" s="67"/>
      <c r="CH314" s="67" t="s">
        <v>126</v>
      </c>
      <c r="CI314" s="67"/>
      <c r="CJ314" s="68" t="e">
        <f t="shared" si="175"/>
        <v>#DIV/0!</v>
      </c>
      <c r="CK314" s="68" t="e">
        <f t="shared" si="176"/>
        <v>#DIV/0!</v>
      </c>
      <c r="CL314" s="67"/>
      <c r="CM314" s="67"/>
      <c r="CN314" s="58">
        <f t="shared" si="177"/>
        <v>0</v>
      </c>
      <c r="CO314" s="58">
        <f t="shared" si="178"/>
        <v>0</v>
      </c>
      <c r="CP314" s="58">
        <f t="shared" si="179"/>
        <v>0</v>
      </c>
      <c r="CQ314" s="58">
        <f t="shared" si="180"/>
        <v>0</v>
      </c>
      <c r="CR314" s="58">
        <f t="shared" si="181"/>
        <v>0</v>
      </c>
      <c r="CS314" s="58">
        <f t="shared" si="182"/>
        <v>0</v>
      </c>
      <c r="CT314" s="58">
        <f t="shared" si="183"/>
        <v>0</v>
      </c>
      <c r="CU314" s="58">
        <f t="shared" si="184"/>
        <v>0</v>
      </c>
      <c r="CV314" s="58">
        <f t="shared" si="185"/>
        <v>0</v>
      </c>
      <c r="CW314" s="58">
        <f t="shared" si="186"/>
        <v>0</v>
      </c>
      <c r="CX314" s="58">
        <f t="shared" si="187"/>
        <v>0</v>
      </c>
      <c r="CY314" s="58">
        <f t="shared" si="188"/>
        <v>0</v>
      </c>
      <c r="CZ314" s="58">
        <f t="shared" si="189"/>
        <v>0</v>
      </c>
    </row>
    <row r="315" spans="1:104" ht="26" x14ac:dyDescent="0.35">
      <c r="A315" s="137" t="s">
        <v>330</v>
      </c>
      <c r="B315" s="282"/>
      <c r="C315" s="20" t="s">
        <v>982</v>
      </c>
      <c r="D315" s="22"/>
      <c r="E315" s="22"/>
      <c r="F315" s="22"/>
      <c r="G315" s="20">
        <f t="shared" si="152"/>
        <v>0</v>
      </c>
      <c r="H315" s="20"/>
      <c r="I315" s="20"/>
      <c r="J315" s="20"/>
      <c r="K315" s="20"/>
      <c r="L315" s="20"/>
      <c r="M315" s="20"/>
      <c r="N315" s="20"/>
      <c r="O315" s="20"/>
      <c r="P315" s="20"/>
      <c r="Q315" s="20"/>
      <c r="R315" s="20"/>
      <c r="S315" s="20"/>
      <c r="T315" s="67" t="s">
        <v>115</v>
      </c>
      <c r="U315" s="67"/>
      <c r="V315" s="68" t="e">
        <f t="shared" si="153"/>
        <v>#DIV/0!</v>
      </c>
      <c r="W315" s="68" t="e">
        <f t="shared" si="154"/>
        <v>#DIV/0!</v>
      </c>
      <c r="X315" s="67"/>
      <c r="Y315" s="67"/>
      <c r="Z315" s="67" t="s">
        <v>116</v>
      </c>
      <c r="AA315" s="67"/>
      <c r="AB315" s="68" t="e">
        <f t="shared" si="155"/>
        <v>#DIV/0!</v>
      </c>
      <c r="AC315" s="68" t="e">
        <f t="shared" si="156"/>
        <v>#DIV/0!</v>
      </c>
      <c r="AD315" s="67"/>
      <c r="AE315" s="67"/>
      <c r="AF315" s="67" t="s">
        <v>117</v>
      </c>
      <c r="AG315" s="67"/>
      <c r="AH315" s="68" t="e">
        <f t="shared" si="157"/>
        <v>#DIV/0!</v>
      </c>
      <c r="AI315" s="68" t="e">
        <f t="shared" si="158"/>
        <v>#DIV/0!</v>
      </c>
      <c r="AJ315" s="67"/>
      <c r="AK315" s="67"/>
      <c r="AL315" s="67" t="s">
        <v>118</v>
      </c>
      <c r="AM315" s="67"/>
      <c r="AN315" s="68" t="e">
        <f t="shared" si="159"/>
        <v>#DIV/0!</v>
      </c>
      <c r="AO315" s="68" t="e">
        <f t="shared" si="160"/>
        <v>#DIV/0!</v>
      </c>
      <c r="AP315" s="67"/>
      <c r="AQ315" s="67"/>
      <c r="AR315" s="67" t="s">
        <v>119</v>
      </c>
      <c r="AS315" s="67"/>
      <c r="AT315" s="68" t="e">
        <f t="shared" si="161"/>
        <v>#DIV/0!</v>
      </c>
      <c r="AU315" s="68" t="e">
        <f t="shared" si="162"/>
        <v>#DIV/0!</v>
      </c>
      <c r="AV315" s="67"/>
      <c r="AW315" s="67"/>
      <c r="AX315" s="67" t="s">
        <v>120</v>
      </c>
      <c r="AY315" s="67"/>
      <c r="AZ315" s="68" t="e">
        <f t="shared" si="163"/>
        <v>#DIV/0!</v>
      </c>
      <c r="BA315" s="68" t="e">
        <f t="shared" si="164"/>
        <v>#DIV/0!</v>
      </c>
      <c r="BB315" s="67"/>
      <c r="BC315" s="67"/>
      <c r="BD315" s="67" t="s">
        <v>121</v>
      </c>
      <c r="BE315" s="67"/>
      <c r="BF315" s="68" t="e">
        <f t="shared" si="165"/>
        <v>#DIV/0!</v>
      </c>
      <c r="BG315" s="68" t="e">
        <f t="shared" si="166"/>
        <v>#DIV/0!</v>
      </c>
      <c r="BH315" s="67"/>
      <c r="BI315" s="67"/>
      <c r="BJ315" s="67" t="s">
        <v>122</v>
      </c>
      <c r="BK315" s="67"/>
      <c r="BL315" s="68" t="e">
        <f t="shared" si="167"/>
        <v>#DIV/0!</v>
      </c>
      <c r="BM315" s="68" t="e">
        <f t="shared" si="168"/>
        <v>#DIV/0!</v>
      </c>
      <c r="BN315" s="67"/>
      <c r="BO315" s="67"/>
      <c r="BP315" s="67" t="s">
        <v>123</v>
      </c>
      <c r="BQ315" s="67"/>
      <c r="BR315" s="68" t="e">
        <f t="shared" si="169"/>
        <v>#DIV/0!</v>
      </c>
      <c r="BS315" s="68" t="e">
        <f t="shared" si="170"/>
        <v>#DIV/0!</v>
      </c>
      <c r="BT315" s="67"/>
      <c r="BU315" s="67"/>
      <c r="BV315" s="67" t="s">
        <v>124</v>
      </c>
      <c r="BW315" s="67"/>
      <c r="BX315" s="68" t="e">
        <f t="shared" si="171"/>
        <v>#DIV/0!</v>
      </c>
      <c r="BY315" s="68" t="e">
        <f t="shared" si="172"/>
        <v>#DIV/0!</v>
      </c>
      <c r="BZ315" s="67"/>
      <c r="CA315" s="67"/>
      <c r="CB315" s="67" t="s">
        <v>125</v>
      </c>
      <c r="CC315" s="67"/>
      <c r="CD315" s="68" t="e">
        <f t="shared" si="173"/>
        <v>#DIV/0!</v>
      </c>
      <c r="CE315" s="68" t="e">
        <f t="shared" si="174"/>
        <v>#DIV/0!</v>
      </c>
      <c r="CF315" s="67"/>
      <c r="CG315" s="67"/>
      <c r="CH315" s="67" t="s">
        <v>126</v>
      </c>
      <c r="CI315" s="67"/>
      <c r="CJ315" s="68" t="e">
        <f t="shared" si="175"/>
        <v>#DIV/0!</v>
      </c>
      <c r="CK315" s="68" t="e">
        <f t="shared" si="176"/>
        <v>#DIV/0!</v>
      </c>
      <c r="CL315" s="67"/>
      <c r="CM315" s="67"/>
      <c r="CN315" s="58">
        <f t="shared" si="177"/>
        <v>0</v>
      </c>
      <c r="CO315" s="58">
        <f t="shared" si="178"/>
        <v>0</v>
      </c>
      <c r="CP315" s="58">
        <f t="shared" si="179"/>
        <v>0</v>
      </c>
      <c r="CQ315" s="58">
        <f t="shared" si="180"/>
        <v>0</v>
      </c>
      <c r="CR315" s="58">
        <f t="shared" si="181"/>
        <v>0</v>
      </c>
      <c r="CS315" s="58">
        <f t="shared" si="182"/>
        <v>0</v>
      </c>
      <c r="CT315" s="58">
        <f t="shared" si="183"/>
        <v>0</v>
      </c>
      <c r="CU315" s="58">
        <f t="shared" si="184"/>
        <v>0</v>
      </c>
      <c r="CV315" s="58">
        <f t="shared" si="185"/>
        <v>0</v>
      </c>
      <c r="CW315" s="58">
        <f t="shared" si="186"/>
        <v>0</v>
      </c>
      <c r="CX315" s="58">
        <f t="shared" si="187"/>
        <v>0</v>
      </c>
      <c r="CY315" s="58">
        <f t="shared" si="188"/>
        <v>0</v>
      </c>
      <c r="CZ315" s="58">
        <f t="shared" si="189"/>
        <v>0</v>
      </c>
    </row>
    <row r="316" spans="1:104" ht="39" x14ac:dyDescent="0.35">
      <c r="A316" s="137" t="s">
        <v>426</v>
      </c>
      <c r="B316" s="280" t="s">
        <v>160</v>
      </c>
      <c r="C316" s="20" t="s">
        <v>983</v>
      </c>
      <c r="D316" s="22" t="s">
        <v>309</v>
      </c>
      <c r="E316" s="22" t="s">
        <v>447</v>
      </c>
      <c r="F316" s="22" t="s">
        <v>448</v>
      </c>
      <c r="G316" s="20">
        <f t="shared" si="152"/>
        <v>1</v>
      </c>
      <c r="H316" s="20"/>
      <c r="I316" s="20"/>
      <c r="J316" s="20">
        <v>1</v>
      </c>
      <c r="K316" s="20"/>
      <c r="L316" s="20"/>
      <c r="M316" s="20"/>
      <c r="N316" s="20"/>
      <c r="O316" s="20"/>
      <c r="P316" s="20"/>
      <c r="Q316" s="20"/>
      <c r="R316" s="20"/>
      <c r="S316" s="20"/>
      <c r="T316" s="67" t="s">
        <v>115</v>
      </c>
      <c r="U316" s="67"/>
      <c r="V316" s="68" t="e">
        <f t="shared" si="153"/>
        <v>#DIV/0!</v>
      </c>
      <c r="W316" s="68">
        <f t="shared" si="154"/>
        <v>0</v>
      </c>
      <c r="X316" s="67"/>
      <c r="Y316" s="67"/>
      <c r="Z316" s="67" t="s">
        <v>116</v>
      </c>
      <c r="AA316" s="67"/>
      <c r="AB316" s="68" t="e">
        <f t="shared" si="155"/>
        <v>#DIV/0!</v>
      </c>
      <c r="AC316" s="68">
        <f t="shared" si="156"/>
        <v>0</v>
      </c>
      <c r="AD316" s="67"/>
      <c r="AE316" s="67"/>
      <c r="AF316" s="67" t="s">
        <v>117</v>
      </c>
      <c r="AG316" s="67"/>
      <c r="AH316" s="68">
        <f t="shared" si="157"/>
        <v>0</v>
      </c>
      <c r="AI316" s="68">
        <f t="shared" si="158"/>
        <v>0</v>
      </c>
      <c r="AJ316" s="67"/>
      <c r="AK316" s="67"/>
      <c r="AL316" s="67" t="s">
        <v>118</v>
      </c>
      <c r="AM316" s="67"/>
      <c r="AN316" s="68" t="e">
        <f t="shared" si="159"/>
        <v>#DIV/0!</v>
      </c>
      <c r="AO316" s="68">
        <f t="shared" si="160"/>
        <v>0</v>
      </c>
      <c r="AP316" s="67"/>
      <c r="AQ316" s="67"/>
      <c r="AR316" s="67" t="s">
        <v>119</v>
      </c>
      <c r="AS316" s="67"/>
      <c r="AT316" s="68" t="e">
        <f t="shared" si="161"/>
        <v>#DIV/0!</v>
      </c>
      <c r="AU316" s="68">
        <f t="shared" si="162"/>
        <v>0</v>
      </c>
      <c r="AV316" s="67"/>
      <c r="AW316" s="67"/>
      <c r="AX316" s="67" t="s">
        <v>120</v>
      </c>
      <c r="AY316" s="67"/>
      <c r="AZ316" s="68" t="e">
        <f t="shared" si="163"/>
        <v>#DIV/0!</v>
      </c>
      <c r="BA316" s="68">
        <f t="shared" si="164"/>
        <v>0</v>
      </c>
      <c r="BB316" s="67"/>
      <c r="BC316" s="67"/>
      <c r="BD316" s="67" t="s">
        <v>121</v>
      </c>
      <c r="BE316" s="67"/>
      <c r="BF316" s="68" t="e">
        <f t="shared" si="165"/>
        <v>#DIV/0!</v>
      </c>
      <c r="BG316" s="68">
        <f t="shared" si="166"/>
        <v>0</v>
      </c>
      <c r="BH316" s="67"/>
      <c r="BI316" s="67"/>
      <c r="BJ316" s="67" t="s">
        <v>122</v>
      </c>
      <c r="BK316" s="67"/>
      <c r="BL316" s="68" t="e">
        <f t="shared" si="167"/>
        <v>#DIV/0!</v>
      </c>
      <c r="BM316" s="68">
        <f t="shared" si="168"/>
        <v>0</v>
      </c>
      <c r="BN316" s="67"/>
      <c r="BO316" s="67"/>
      <c r="BP316" s="67" t="s">
        <v>123</v>
      </c>
      <c r="BQ316" s="67"/>
      <c r="BR316" s="68" t="e">
        <f t="shared" si="169"/>
        <v>#DIV/0!</v>
      </c>
      <c r="BS316" s="68">
        <f t="shared" si="170"/>
        <v>0</v>
      </c>
      <c r="BT316" s="67"/>
      <c r="BU316" s="67"/>
      <c r="BV316" s="67" t="s">
        <v>124</v>
      </c>
      <c r="BW316" s="67"/>
      <c r="BX316" s="68" t="e">
        <f t="shared" si="171"/>
        <v>#DIV/0!</v>
      </c>
      <c r="BY316" s="68">
        <f t="shared" si="172"/>
        <v>0</v>
      </c>
      <c r="BZ316" s="67"/>
      <c r="CA316" s="67"/>
      <c r="CB316" s="67" t="s">
        <v>125</v>
      </c>
      <c r="CC316" s="67"/>
      <c r="CD316" s="68" t="e">
        <f t="shared" si="173"/>
        <v>#DIV/0!</v>
      </c>
      <c r="CE316" s="68">
        <f t="shared" si="174"/>
        <v>0</v>
      </c>
      <c r="CF316" s="67"/>
      <c r="CG316" s="67"/>
      <c r="CH316" s="67" t="s">
        <v>126</v>
      </c>
      <c r="CI316" s="67"/>
      <c r="CJ316" s="68" t="e">
        <f t="shared" si="175"/>
        <v>#DIV/0!</v>
      </c>
      <c r="CK316" s="68">
        <f t="shared" si="176"/>
        <v>0</v>
      </c>
      <c r="CL316" s="67"/>
      <c r="CM316" s="67"/>
      <c r="CN316" s="58">
        <f t="shared" si="177"/>
        <v>0</v>
      </c>
      <c r="CO316" s="58">
        <f t="shared" si="178"/>
        <v>0</v>
      </c>
      <c r="CP316" s="58">
        <f t="shared" si="179"/>
        <v>0</v>
      </c>
      <c r="CQ316" s="58">
        <f t="shared" si="180"/>
        <v>0</v>
      </c>
      <c r="CR316" s="58">
        <f t="shared" si="181"/>
        <v>0</v>
      </c>
      <c r="CS316" s="58">
        <f t="shared" si="182"/>
        <v>0</v>
      </c>
      <c r="CT316" s="58">
        <f t="shared" si="183"/>
        <v>0</v>
      </c>
      <c r="CU316" s="58">
        <f t="shared" si="184"/>
        <v>0</v>
      </c>
      <c r="CV316" s="58">
        <f t="shared" si="185"/>
        <v>0</v>
      </c>
      <c r="CW316" s="58">
        <f t="shared" si="186"/>
        <v>0</v>
      </c>
      <c r="CX316" s="58">
        <f t="shared" si="187"/>
        <v>0</v>
      </c>
      <c r="CY316" s="58">
        <f t="shared" si="188"/>
        <v>0</v>
      </c>
      <c r="CZ316" s="58">
        <f t="shared" si="189"/>
        <v>0</v>
      </c>
    </row>
    <row r="317" spans="1:104" ht="26" x14ac:dyDescent="0.35">
      <c r="A317" s="137" t="s">
        <v>426</v>
      </c>
      <c r="B317" s="281"/>
      <c r="C317" s="20" t="s">
        <v>984</v>
      </c>
      <c r="D317" s="22"/>
      <c r="E317" s="22"/>
      <c r="F317" s="22"/>
      <c r="G317" s="20">
        <f t="shared" si="152"/>
        <v>0</v>
      </c>
      <c r="H317" s="20"/>
      <c r="I317" s="20"/>
      <c r="J317" s="20"/>
      <c r="K317" s="20"/>
      <c r="L317" s="20"/>
      <c r="M317" s="20"/>
      <c r="N317" s="20"/>
      <c r="O317" s="20"/>
      <c r="P317" s="20"/>
      <c r="Q317" s="20"/>
      <c r="R317" s="20"/>
      <c r="S317" s="20"/>
      <c r="T317" s="67" t="s">
        <v>115</v>
      </c>
      <c r="U317" s="67"/>
      <c r="V317" s="68" t="e">
        <f t="shared" si="153"/>
        <v>#DIV/0!</v>
      </c>
      <c r="W317" s="68" t="e">
        <f t="shared" si="154"/>
        <v>#DIV/0!</v>
      </c>
      <c r="X317" s="67"/>
      <c r="Y317" s="67"/>
      <c r="Z317" s="67" t="s">
        <v>116</v>
      </c>
      <c r="AA317" s="67"/>
      <c r="AB317" s="68" t="e">
        <f t="shared" si="155"/>
        <v>#DIV/0!</v>
      </c>
      <c r="AC317" s="68" t="e">
        <f t="shared" si="156"/>
        <v>#DIV/0!</v>
      </c>
      <c r="AD317" s="67"/>
      <c r="AE317" s="67"/>
      <c r="AF317" s="67" t="s">
        <v>117</v>
      </c>
      <c r="AG317" s="67"/>
      <c r="AH317" s="68" t="e">
        <f t="shared" si="157"/>
        <v>#DIV/0!</v>
      </c>
      <c r="AI317" s="68" t="e">
        <f t="shared" si="158"/>
        <v>#DIV/0!</v>
      </c>
      <c r="AJ317" s="67"/>
      <c r="AK317" s="67"/>
      <c r="AL317" s="67" t="s">
        <v>118</v>
      </c>
      <c r="AM317" s="67"/>
      <c r="AN317" s="68" t="e">
        <f t="shared" si="159"/>
        <v>#DIV/0!</v>
      </c>
      <c r="AO317" s="68" t="e">
        <f t="shared" si="160"/>
        <v>#DIV/0!</v>
      </c>
      <c r="AP317" s="67"/>
      <c r="AQ317" s="67"/>
      <c r="AR317" s="67" t="s">
        <v>119</v>
      </c>
      <c r="AS317" s="67"/>
      <c r="AT317" s="68" t="e">
        <f t="shared" si="161"/>
        <v>#DIV/0!</v>
      </c>
      <c r="AU317" s="68" t="e">
        <f t="shared" si="162"/>
        <v>#DIV/0!</v>
      </c>
      <c r="AV317" s="67"/>
      <c r="AW317" s="67"/>
      <c r="AX317" s="67" t="s">
        <v>120</v>
      </c>
      <c r="AY317" s="67"/>
      <c r="AZ317" s="68" t="e">
        <f t="shared" si="163"/>
        <v>#DIV/0!</v>
      </c>
      <c r="BA317" s="68" t="e">
        <f t="shared" si="164"/>
        <v>#DIV/0!</v>
      </c>
      <c r="BB317" s="67"/>
      <c r="BC317" s="67"/>
      <c r="BD317" s="67" t="s">
        <v>121</v>
      </c>
      <c r="BE317" s="67"/>
      <c r="BF317" s="68" t="e">
        <f t="shared" si="165"/>
        <v>#DIV/0!</v>
      </c>
      <c r="BG317" s="68" t="e">
        <f t="shared" si="166"/>
        <v>#DIV/0!</v>
      </c>
      <c r="BH317" s="67"/>
      <c r="BI317" s="67"/>
      <c r="BJ317" s="67" t="s">
        <v>122</v>
      </c>
      <c r="BK317" s="67"/>
      <c r="BL317" s="68" t="e">
        <f t="shared" si="167"/>
        <v>#DIV/0!</v>
      </c>
      <c r="BM317" s="68" t="e">
        <f t="shared" si="168"/>
        <v>#DIV/0!</v>
      </c>
      <c r="BN317" s="67"/>
      <c r="BO317" s="67"/>
      <c r="BP317" s="67" t="s">
        <v>123</v>
      </c>
      <c r="BQ317" s="67"/>
      <c r="BR317" s="68" t="e">
        <f t="shared" si="169"/>
        <v>#DIV/0!</v>
      </c>
      <c r="BS317" s="68" t="e">
        <f t="shared" si="170"/>
        <v>#DIV/0!</v>
      </c>
      <c r="BT317" s="67"/>
      <c r="BU317" s="67"/>
      <c r="BV317" s="67" t="s">
        <v>124</v>
      </c>
      <c r="BW317" s="67"/>
      <c r="BX317" s="68" t="e">
        <f t="shared" si="171"/>
        <v>#DIV/0!</v>
      </c>
      <c r="BY317" s="68" t="e">
        <f t="shared" si="172"/>
        <v>#DIV/0!</v>
      </c>
      <c r="BZ317" s="67"/>
      <c r="CA317" s="67"/>
      <c r="CB317" s="67" t="s">
        <v>125</v>
      </c>
      <c r="CC317" s="67"/>
      <c r="CD317" s="68" t="e">
        <f t="shared" si="173"/>
        <v>#DIV/0!</v>
      </c>
      <c r="CE317" s="68" t="e">
        <f t="shared" si="174"/>
        <v>#DIV/0!</v>
      </c>
      <c r="CF317" s="67"/>
      <c r="CG317" s="67"/>
      <c r="CH317" s="67" t="s">
        <v>126</v>
      </c>
      <c r="CI317" s="67"/>
      <c r="CJ317" s="68" t="e">
        <f t="shared" si="175"/>
        <v>#DIV/0!</v>
      </c>
      <c r="CK317" s="68" t="e">
        <f t="shared" si="176"/>
        <v>#DIV/0!</v>
      </c>
      <c r="CL317" s="67"/>
      <c r="CM317" s="67"/>
      <c r="CN317" s="58">
        <f t="shared" si="177"/>
        <v>0</v>
      </c>
      <c r="CO317" s="58">
        <f t="shared" si="178"/>
        <v>0</v>
      </c>
      <c r="CP317" s="58">
        <f t="shared" si="179"/>
        <v>0</v>
      </c>
      <c r="CQ317" s="58">
        <f t="shared" si="180"/>
        <v>0</v>
      </c>
      <c r="CR317" s="58">
        <f t="shared" si="181"/>
        <v>0</v>
      </c>
      <c r="CS317" s="58">
        <f t="shared" si="182"/>
        <v>0</v>
      </c>
      <c r="CT317" s="58">
        <f t="shared" si="183"/>
        <v>0</v>
      </c>
      <c r="CU317" s="58">
        <f t="shared" si="184"/>
        <v>0</v>
      </c>
      <c r="CV317" s="58">
        <f t="shared" si="185"/>
        <v>0</v>
      </c>
      <c r="CW317" s="58">
        <f t="shared" si="186"/>
        <v>0</v>
      </c>
      <c r="CX317" s="58">
        <f t="shared" si="187"/>
        <v>0</v>
      </c>
      <c r="CY317" s="58">
        <f t="shared" si="188"/>
        <v>0</v>
      </c>
      <c r="CZ317" s="58">
        <f t="shared" si="189"/>
        <v>0</v>
      </c>
    </row>
    <row r="318" spans="1:104" ht="26" x14ac:dyDescent="0.35">
      <c r="A318" s="137" t="s">
        <v>426</v>
      </c>
      <c r="B318" s="281"/>
      <c r="C318" s="20" t="s">
        <v>985</v>
      </c>
      <c r="D318" s="22"/>
      <c r="E318" s="22"/>
      <c r="F318" s="22"/>
      <c r="G318" s="20">
        <f t="shared" si="152"/>
        <v>0</v>
      </c>
      <c r="H318" s="20"/>
      <c r="I318" s="20"/>
      <c r="J318" s="20"/>
      <c r="K318" s="20"/>
      <c r="L318" s="20"/>
      <c r="M318" s="20"/>
      <c r="N318" s="20"/>
      <c r="O318" s="20"/>
      <c r="P318" s="20"/>
      <c r="Q318" s="20"/>
      <c r="R318" s="20"/>
      <c r="S318" s="20"/>
      <c r="T318" s="67" t="s">
        <v>115</v>
      </c>
      <c r="U318" s="67"/>
      <c r="V318" s="68" t="e">
        <f t="shared" si="153"/>
        <v>#DIV/0!</v>
      </c>
      <c r="W318" s="68" t="e">
        <f t="shared" si="154"/>
        <v>#DIV/0!</v>
      </c>
      <c r="X318" s="67"/>
      <c r="Y318" s="67"/>
      <c r="Z318" s="67" t="s">
        <v>116</v>
      </c>
      <c r="AA318" s="67"/>
      <c r="AB318" s="68" t="e">
        <f t="shared" si="155"/>
        <v>#DIV/0!</v>
      </c>
      <c r="AC318" s="68" t="e">
        <f t="shared" si="156"/>
        <v>#DIV/0!</v>
      </c>
      <c r="AD318" s="67"/>
      <c r="AE318" s="67"/>
      <c r="AF318" s="67" t="s">
        <v>117</v>
      </c>
      <c r="AG318" s="67"/>
      <c r="AH318" s="68" t="e">
        <f t="shared" si="157"/>
        <v>#DIV/0!</v>
      </c>
      <c r="AI318" s="68" t="e">
        <f t="shared" si="158"/>
        <v>#DIV/0!</v>
      </c>
      <c r="AJ318" s="67"/>
      <c r="AK318" s="67"/>
      <c r="AL318" s="67" t="s">
        <v>118</v>
      </c>
      <c r="AM318" s="67"/>
      <c r="AN318" s="68" t="e">
        <f t="shared" si="159"/>
        <v>#DIV/0!</v>
      </c>
      <c r="AO318" s="68" t="e">
        <f t="shared" si="160"/>
        <v>#DIV/0!</v>
      </c>
      <c r="AP318" s="67"/>
      <c r="AQ318" s="67"/>
      <c r="AR318" s="67" t="s">
        <v>119</v>
      </c>
      <c r="AS318" s="67"/>
      <c r="AT318" s="68" t="e">
        <f t="shared" si="161"/>
        <v>#DIV/0!</v>
      </c>
      <c r="AU318" s="68" t="e">
        <f t="shared" si="162"/>
        <v>#DIV/0!</v>
      </c>
      <c r="AV318" s="67"/>
      <c r="AW318" s="67"/>
      <c r="AX318" s="67" t="s">
        <v>120</v>
      </c>
      <c r="AY318" s="67"/>
      <c r="AZ318" s="68" t="e">
        <f t="shared" si="163"/>
        <v>#DIV/0!</v>
      </c>
      <c r="BA318" s="68" t="e">
        <f t="shared" si="164"/>
        <v>#DIV/0!</v>
      </c>
      <c r="BB318" s="67"/>
      <c r="BC318" s="67"/>
      <c r="BD318" s="67" t="s">
        <v>121</v>
      </c>
      <c r="BE318" s="67"/>
      <c r="BF318" s="68" t="e">
        <f t="shared" si="165"/>
        <v>#DIV/0!</v>
      </c>
      <c r="BG318" s="68" t="e">
        <f t="shared" si="166"/>
        <v>#DIV/0!</v>
      </c>
      <c r="BH318" s="67"/>
      <c r="BI318" s="67"/>
      <c r="BJ318" s="67" t="s">
        <v>122</v>
      </c>
      <c r="BK318" s="67"/>
      <c r="BL318" s="68" t="e">
        <f t="shared" si="167"/>
        <v>#DIV/0!</v>
      </c>
      <c r="BM318" s="68" t="e">
        <f t="shared" si="168"/>
        <v>#DIV/0!</v>
      </c>
      <c r="BN318" s="67"/>
      <c r="BO318" s="67"/>
      <c r="BP318" s="67" t="s">
        <v>123</v>
      </c>
      <c r="BQ318" s="67"/>
      <c r="BR318" s="68" t="e">
        <f t="shared" si="169"/>
        <v>#DIV/0!</v>
      </c>
      <c r="BS318" s="68" t="e">
        <f t="shared" si="170"/>
        <v>#DIV/0!</v>
      </c>
      <c r="BT318" s="67"/>
      <c r="BU318" s="67"/>
      <c r="BV318" s="67" t="s">
        <v>124</v>
      </c>
      <c r="BW318" s="67"/>
      <c r="BX318" s="68" t="e">
        <f t="shared" si="171"/>
        <v>#DIV/0!</v>
      </c>
      <c r="BY318" s="68" t="e">
        <f t="shared" si="172"/>
        <v>#DIV/0!</v>
      </c>
      <c r="BZ318" s="67"/>
      <c r="CA318" s="67"/>
      <c r="CB318" s="67" t="s">
        <v>125</v>
      </c>
      <c r="CC318" s="67"/>
      <c r="CD318" s="68" t="e">
        <f t="shared" si="173"/>
        <v>#DIV/0!</v>
      </c>
      <c r="CE318" s="68" t="e">
        <f t="shared" si="174"/>
        <v>#DIV/0!</v>
      </c>
      <c r="CF318" s="67"/>
      <c r="CG318" s="67"/>
      <c r="CH318" s="67" t="s">
        <v>126</v>
      </c>
      <c r="CI318" s="67"/>
      <c r="CJ318" s="68" t="e">
        <f t="shared" si="175"/>
        <v>#DIV/0!</v>
      </c>
      <c r="CK318" s="68" t="e">
        <f t="shared" si="176"/>
        <v>#DIV/0!</v>
      </c>
      <c r="CL318" s="67"/>
      <c r="CM318" s="67"/>
      <c r="CN318" s="58">
        <f t="shared" si="177"/>
        <v>0</v>
      </c>
      <c r="CO318" s="58">
        <f t="shared" si="178"/>
        <v>0</v>
      </c>
      <c r="CP318" s="58">
        <f t="shared" si="179"/>
        <v>0</v>
      </c>
      <c r="CQ318" s="58">
        <f t="shared" si="180"/>
        <v>0</v>
      </c>
      <c r="CR318" s="58">
        <f t="shared" si="181"/>
        <v>0</v>
      </c>
      <c r="CS318" s="58">
        <f t="shared" si="182"/>
        <v>0</v>
      </c>
      <c r="CT318" s="58">
        <f t="shared" si="183"/>
        <v>0</v>
      </c>
      <c r="CU318" s="58">
        <f t="shared" si="184"/>
        <v>0</v>
      </c>
      <c r="CV318" s="58">
        <f t="shared" si="185"/>
        <v>0</v>
      </c>
      <c r="CW318" s="58">
        <f t="shared" si="186"/>
        <v>0</v>
      </c>
      <c r="CX318" s="58">
        <f t="shared" si="187"/>
        <v>0</v>
      </c>
      <c r="CY318" s="58">
        <f t="shared" si="188"/>
        <v>0</v>
      </c>
      <c r="CZ318" s="58">
        <f t="shared" si="189"/>
        <v>0</v>
      </c>
    </row>
    <row r="319" spans="1:104" ht="26" x14ac:dyDescent="0.35">
      <c r="A319" s="137" t="s">
        <v>426</v>
      </c>
      <c r="B319" s="282"/>
      <c r="C319" s="20" t="s">
        <v>986</v>
      </c>
      <c r="D319" s="22"/>
      <c r="E319" s="22"/>
      <c r="F319" s="22"/>
      <c r="G319" s="20">
        <f t="shared" si="152"/>
        <v>0</v>
      </c>
      <c r="H319" s="20"/>
      <c r="I319" s="20"/>
      <c r="J319" s="20"/>
      <c r="K319" s="20"/>
      <c r="L319" s="20"/>
      <c r="M319" s="20"/>
      <c r="N319" s="20"/>
      <c r="O319" s="20"/>
      <c r="P319" s="20"/>
      <c r="Q319" s="20"/>
      <c r="R319" s="20"/>
      <c r="S319" s="20"/>
      <c r="T319" s="67" t="s">
        <v>115</v>
      </c>
      <c r="U319" s="67"/>
      <c r="V319" s="68" t="e">
        <f t="shared" si="153"/>
        <v>#DIV/0!</v>
      </c>
      <c r="W319" s="68" t="e">
        <f t="shared" si="154"/>
        <v>#DIV/0!</v>
      </c>
      <c r="X319" s="67"/>
      <c r="Y319" s="67"/>
      <c r="Z319" s="67" t="s">
        <v>116</v>
      </c>
      <c r="AA319" s="67"/>
      <c r="AB319" s="68" t="e">
        <f t="shared" si="155"/>
        <v>#DIV/0!</v>
      </c>
      <c r="AC319" s="68" t="e">
        <f t="shared" si="156"/>
        <v>#DIV/0!</v>
      </c>
      <c r="AD319" s="67"/>
      <c r="AE319" s="67"/>
      <c r="AF319" s="67" t="s">
        <v>117</v>
      </c>
      <c r="AG319" s="67"/>
      <c r="AH319" s="68" t="e">
        <f t="shared" si="157"/>
        <v>#DIV/0!</v>
      </c>
      <c r="AI319" s="68" t="e">
        <f t="shared" si="158"/>
        <v>#DIV/0!</v>
      </c>
      <c r="AJ319" s="67"/>
      <c r="AK319" s="67"/>
      <c r="AL319" s="67" t="s">
        <v>118</v>
      </c>
      <c r="AM319" s="67"/>
      <c r="AN319" s="68" t="e">
        <f t="shared" si="159"/>
        <v>#DIV/0!</v>
      </c>
      <c r="AO319" s="68" t="e">
        <f t="shared" si="160"/>
        <v>#DIV/0!</v>
      </c>
      <c r="AP319" s="67"/>
      <c r="AQ319" s="67"/>
      <c r="AR319" s="67" t="s">
        <v>119</v>
      </c>
      <c r="AS319" s="67"/>
      <c r="AT319" s="68" t="e">
        <f t="shared" si="161"/>
        <v>#DIV/0!</v>
      </c>
      <c r="AU319" s="68" t="e">
        <f t="shared" si="162"/>
        <v>#DIV/0!</v>
      </c>
      <c r="AV319" s="67"/>
      <c r="AW319" s="67"/>
      <c r="AX319" s="67" t="s">
        <v>120</v>
      </c>
      <c r="AY319" s="67"/>
      <c r="AZ319" s="68" t="e">
        <f t="shared" si="163"/>
        <v>#DIV/0!</v>
      </c>
      <c r="BA319" s="68" t="e">
        <f t="shared" si="164"/>
        <v>#DIV/0!</v>
      </c>
      <c r="BB319" s="67"/>
      <c r="BC319" s="67"/>
      <c r="BD319" s="67" t="s">
        <v>121</v>
      </c>
      <c r="BE319" s="67"/>
      <c r="BF319" s="68" t="e">
        <f t="shared" si="165"/>
        <v>#DIV/0!</v>
      </c>
      <c r="BG319" s="68" t="e">
        <f t="shared" si="166"/>
        <v>#DIV/0!</v>
      </c>
      <c r="BH319" s="67"/>
      <c r="BI319" s="67"/>
      <c r="BJ319" s="67" t="s">
        <v>122</v>
      </c>
      <c r="BK319" s="67"/>
      <c r="BL319" s="68" t="e">
        <f t="shared" si="167"/>
        <v>#DIV/0!</v>
      </c>
      <c r="BM319" s="68" t="e">
        <f t="shared" si="168"/>
        <v>#DIV/0!</v>
      </c>
      <c r="BN319" s="67"/>
      <c r="BO319" s="67"/>
      <c r="BP319" s="67" t="s">
        <v>123</v>
      </c>
      <c r="BQ319" s="67"/>
      <c r="BR319" s="68" t="e">
        <f t="shared" si="169"/>
        <v>#DIV/0!</v>
      </c>
      <c r="BS319" s="68" t="e">
        <f t="shared" si="170"/>
        <v>#DIV/0!</v>
      </c>
      <c r="BT319" s="67"/>
      <c r="BU319" s="67"/>
      <c r="BV319" s="67" t="s">
        <v>124</v>
      </c>
      <c r="BW319" s="67"/>
      <c r="BX319" s="68" t="e">
        <f t="shared" si="171"/>
        <v>#DIV/0!</v>
      </c>
      <c r="BY319" s="68" t="e">
        <f t="shared" si="172"/>
        <v>#DIV/0!</v>
      </c>
      <c r="BZ319" s="67"/>
      <c r="CA319" s="67"/>
      <c r="CB319" s="67" t="s">
        <v>125</v>
      </c>
      <c r="CC319" s="67"/>
      <c r="CD319" s="68" t="e">
        <f t="shared" si="173"/>
        <v>#DIV/0!</v>
      </c>
      <c r="CE319" s="68" t="e">
        <f t="shared" si="174"/>
        <v>#DIV/0!</v>
      </c>
      <c r="CF319" s="67"/>
      <c r="CG319" s="67"/>
      <c r="CH319" s="67" t="s">
        <v>126</v>
      </c>
      <c r="CI319" s="67"/>
      <c r="CJ319" s="68" t="e">
        <f t="shared" si="175"/>
        <v>#DIV/0!</v>
      </c>
      <c r="CK319" s="68" t="e">
        <f t="shared" si="176"/>
        <v>#DIV/0!</v>
      </c>
      <c r="CL319" s="67"/>
      <c r="CM319" s="67"/>
      <c r="CN319" s="58">
        <f t="shared" si="177"/>
        <v>0</v>
      </c>
      <c r="CO319" s="58">
        <f t="shared" si="178"/>
        <v>0</v>
      </c>
      <c r="CP319" s="58">
        <f t="shared" si="179"/>
        <v>0</v>
      </c>
      <c r="CQ319" s="58">
        <f t="shared" si="180"/>
        <v>0</v>
      </c>
      <c r="CR319" s="58">
        <f t="shared" si="181"/>
        <v>0</v>
      </c>
      <c r="CS319" s="58">
        <f t="shared" si="182"/>
        <v>0</v>
      </c>
      <c r="CT319" s="58">
        <f t="shared" si="183"/>
        <v>0</v>
      </c>
      <c r="CU319" s="58">
        <f t="shared" si="184"/>
        <v>0</v>
      </c>
      <c r="CV319" s="58">
        <f t="shared" si="185"/>
        <v>0</v>
      </c>
      <c r="CW319" s="58">
        <f t="shared" si="186"/>
        <v>0</v>
      </c>
      <c r="CX319" s="58">
        <f t="shared" si="187"/>
        <v>0</v>
      </c>
      <c r="CY319" s="58">
        <f t="shared" si="188"/>
        <v>0</v>
      </c>
      <c r="CZ319" s="58">
        <f t="shared" si="189"/>
        <v>0</v>
      </c>
    </row>
    <row r="320" spans="1:104" ht="52" x14ac:dyDescent="0.35">
      <c r="A320" s="137" t="s">
        <v>330</v>
      </c>
      <c r="B320" s="233" t="s">
        <v>164</v>
      </c>
      <c r="C320" s="20" t="s">
        <v>987</v>
      </c>
      <c r="D320" s="22" t="s">
        <v>331</v>
      </c>
      <c r="E320" s="22" t="s">
        <v>360</v>
      </c>
      <c r="F320" s="22" t="s">
        <v>361</v>
      </c>
      <c r="G320" s="20">
        <f t="shared" si="152"/>
        <v>1</v>
      </c>
      <c r="H320" s="20"/>
      <c r="I320" s="20"/>
      <c r="J320" s="20"/>
      <c r="K320" s="20"/>
      <c r="L320" s="20"/>
      <c r="M320" s="20"/>
      <c r="N320" s="20"/>
      <c r="O320" s="20"/>
      <c r="P320" s="20"/>
      <c r="Q320" s="20"/>
      <c r="R320" s="20">
        <v>1</v>
      </c>
      <c r="S320" s="20"/>
      <c r="T320" s="67" t="s">
        <v>115</v>
      </c>
      <c r="U320" s="67"/>
      <c r="V320" s="68" t="e">
        <f t="shared" si="153"/>
        <v>#DIV/0!</v>
      </c>
      <c r="W320" s="68">
        <f t="shared" si="154"/>
        <v>0</v>
      </c>
      <c r="X320" s="67"/>
      <c r="Y320" s="67"/>
      <c r="Z320" s="67" t="s">
        <v>116</v>
      </c>
      <c r="AA320" s="67"/>
      <c r="AB320" s="68" t="e">
        <f t="shared" si="155"/>
        <v>#DIV/0!</v>
      </c>
      <c r="AC320" s="68">
        <f t="shared" si="156"/>
        <v>0</v>
      </c>
      <c r="AD320" s="67"/>
      <c r="AE320" s="67"/>
      <c r="AF320" s="67" t="s">
        <v>117</v>
      </c>
      <c r="AG320" s="67"/>
      <c r="AH320" s="68" t="e">
        <f t="shared" si="157"/>
        <v>#DIV/0!</v>
      </c>
      <c r="AI320" s="68">
        <f t="shared" si="158"/>
        <v>0</v>
      </c>
      <c r="AJ320" s="67"/>
      <c r="AK320" s="67"/>
      <c r="AL320" s="67" t="s">
        <v>118</v>
      </c>
      <c r="AM320" s="67"/>
      <c r="AN320" s="68" t="e">
        <f t="shared" si="159"/>
        <v>#DIV/0!</v>
      </c>
      <c r="AO320" s="68">
        <f t="shared" si="160"/>
        <v>0</v>
      </c>
      <c r="AP320" s="67"/>
      <c r="AQ320" s="67"/>
      <c r="AR320" s="67" t="s">
        <v>119</v>
      </c>
      <c r="AS320" s="67"/>
      <c r="AT320" s="68" t="e">
        <f t="shared" si="161"/>
        <v>#DIV/0!</v>
      </c>
      <c r="AU320" s="68">
        <f t="shared" si="162"/>
        <v>0</v>
      </c>
      <c r="AV320" s="67"/>
      <c r="AW320" s="67"/>
      <c r="AX320" s="67" t="s">
        <v>120</v>
      </c>
      <c r="AY320" s="67"/>
      <c r="AZ320" s="68" t="e">
        <f t="shared" si="163"/>
        <v>#DIV/0!</v>
      </c>
      <c r="BA320" s="68">
        <f t="shared" si="164"/>
        <v>0</v>
      </c>
      <c r="BB320" s="67"/>
      <c r="BC320" s="67"/>
      <c r="BD320" s="67" t="s">
        <v>121</v>
      </c>
      <c r="BE320" s="67"/>
      <c r="BF320" s="68" t="e">
        <f t="shared" si="165"/>
        <v>#DIV/0!</v>
      </c>
      <c r="BG320" s="68">
        <f t="shared" si="166"/>
        <v>0</v>
      </c>
      <c r="BH320" s="67"/>
      <c r="BI320" s="67"/>
      <c r="BJ320" s="67" t="s">
        <v>122</v>
      </c>
      <c r="BK320" s="67"/>
      <c r="BL320" s="68" t="e">
        <f t="shared" si="167"/>
        <v>#DIV/0!</v>
      </c>
      <c r="BM320" s="68">
        <f t="shared" si="168"/>
        <v>0</v>
      </c>
      <c r="BN320" s="67"/>
      <c r="BO320" s="67"/>
      <c r="BP320" s="67" t="s">
        <v>123</v>
      </c>
      <c r="BQ320" s="67"/>
      <c r="BR320" s="68" t="e">
        <f t="shared" si="169"/>
        <v>#DIV/0!</v>
      </c>
      <c r="BS320" s="68">
        <f t="shared" si="170"/>
        <v>0</v>
      </c>
      <c r="BT320" s="67"/>
      <c r="BU320" s="67"/>
      <c r="BV320" s="67" t="s">
        <v>124</v>
      </c>
      <c r="BW320" s="67"/>
      <c r="BX320" s="68" t="e">
        <f t="shared" si="171"/>
        <v>#DIV/0!</v>
      </c>
      <c r="BY320" s="68">
        <f t="shared" si="172"/>
        <v>0</v>
      </c>
      <c r="BZ320" s="67"/>
      <c r="CA320" s="67"/>
      <c r="CB320" s="67" t="s">
        <v>125</v>
      </c>
      <c r="CC320" s="67"/>
      <c r="CD320" s="68">
        <f t="shared" si="173"/>
        <v>0</v>
      </c>
      <c r="CE320" s="68">
        <f t="shared" si="174"/>
        <v>0</v>
      </c>
      <c r="CF320" s="67"/>
      <c r="CG320" s="67"/>
      <c r="CH320" s="67" t="s">
        <v>126</v>
      </c>
      <c r="CI320" s="67"/>
      <c r="CJ320" s="68" t="e">
        <f t="shared" si="175"/>
        <v>#DIV/0!</v>
      </c>
      <c r="CK320" s="68">
        <f t="shared" si="176"/>
        <v>0</v>
      </c>
      <c r="CL320" s="67"/>
      <c r="CM320" s="67"/>
      <c r="CN320" s="58">
        <f t="shared" si="177"/>
        <v>0</v>
      </c>
      <c r="CO320" s="58">
        <f t="shared" si="178"/>
        <v>0</v>
      </c>
      <c r="CP320" s="58">
        <f t="shared" si="179"/>
        <v>0</v>
      </c>
      <c r="CQ320" s="58">
        <f t="shared" si="180"/>
        <v>0</v>
      </c>
      <c r="CR320" s="58">
        <f t="shared" si="181"/>
        <v>0</v>
      </c>
      <c r="CS320" s="58">
        <f t="shared" si="182"/>
        <v>0</v>
      </c>
      <c r="CT320" s="58">
        <f t="shared" si="183"/>
        <v>0</v>
      </c>
      <c r="CU320" s="58">
        <f t="shared" si="184"/>
        <v>0</v>
      </c>
      <c r="CV320" s="58">
        <f t="shared" si="185"/>
        <v>0</v>
      </c>
      <c r="CW320" s="58">
        <f t="shared" si="186"/>
        <v>0</v>
      </c>
      <c r="CX320" s="58">
        <f t="shared" si="187"/>
        <v>0</v>
      </c>
      <c r="CY320" s="58">
        <f t="shared" si="188"/>
        <v>0</v>
      </c>
      <c r="CZ320" s="58">
        <f t="shared" si="189"/>
        <v>0</v>
      </c>
    </row>
    <row r="321" spans="1:104" ht="26" x14ac:dyDescent="0.35">
      <c r="A321" s="137" t="s">
        <v>330</v>
      </c>
      <c r="B321" s="234"/>
      <c r="C321" s="20" t="s">
        <v>988</v>
      </c>
      <c r="D321" s="22"/>
      <c r="E321" s="22"/>
      <c r="F321" s="22"/>
      <c r="G321" s="20">
        <f t="shared" si="152"/>
        <v>0</v>
      </c>
      <c r="H321" s="20"/>
      <c r="I321" s="20"/>
      <c r="J321" s="20"/>
      <c r="K321" s="20"/>
      <c r="L321" s="20"/>
      <c r="M321" s="20"/>
      <c r="N321" s="20"/>
      <c r="O321" s="20"/>
      <c r="P321" s="20"/>
      <c r="Q321" s="20"/>
      <c r="R321" s="20"/>
      <c r="S321" s="20"/>
      <c r="T321" s="67" t="s">
        <v>115</v>
      </c>
      <c r="U321" s="67"/>
      <c r="V321" s="68" t="e">
        <f t="shared" si="153"/>
        <v>#DIV/0!</v>
      </c>
      <c r="W321" s="68" t="e">
        <f t="shared" si="154"/>
        <v>#DIV/0!</v>
      </c>
      <c r="X321" s="67"/>
      <c r="Y321" s="67"/>
      <c r="Z321" s="67" t="s">
        <v>116</v>
      </c>
      <c r="AA321" s="67"/>
      <c r="AB321" s="68" t="e">
        <f t="shared" si="155"/>
        <v>#DIV/0!</v>
      </c>
      <c r="AC321" s="68" t="e">
        <f t="shared" si="156"/>
        <v>#DIV/0!</v>
      </c>
      <c r="AD321" s="67"/>
      <c r="AE321" s="67"/>
      <c r="AF321" s="67" t="s">
        <v>117</v>
      </c>
      <c r="AG321" s="67"/>
      <c r="AH321" s="68" t="e">
        <f t="shared" si="157"/>
        <v>#DIV/0!</v>
      </c>
      <c r="AI321" s="68" t="e">
        <f t="shared" si="158"/>
        <v>#DIV/0!</v>
      </c>
      <c r="AJ321" s="67"/>
      <c r="AK321" s="67"/>
      <c r="AL321" s="67" t="s">
        <v>118</v>
      </c>
      <c r="AM321" s="67"/>
      <c r="AN321" s="68" t="e">
        <f t="shared" si="159"/>
        <v>#DIV/0!</v>
      </c>
      <c r="AO321" s="68" t="e">
        <f t="shared" si="160"/>
        <v>#DIV/0!</v>
      </c>
      <c r="AP321" s="67"/>
      <c r="AQ321" s="67"/>
      <c r="AR321" s="67" t="s">
        <v>119</v>
      </c>
      <c r="AS321" s="67"/>
      <c r="AT321" s="68" t="e">
        <f t="shared" si="161"/>
        <v>#DIV/0!</v>
      </c>
      <c r="AU321" s="68" t="e">
        <f t="shared" si="162"/>
        <v>#DIV/0!</v>
      </c>
      <c r="AV321" s="67"/>
      <c r="AW321" s="67"/>
      <c r="AX321" s="67" t="s">
        <v>120</v>
      </c>
      <c r="AY321" s="67"/>
      <c r="AZ321" s="68" t="e">
        <f t="shared" si="163"/>
        <v>#DIV/0!</v>
      </c>
      <c r="BA321" s="68" t="e">
        <f t="shared" si="164"/>
        <v>#DIV/0!</v>
      </c>
      <c r="BB321" s="67"/>
      <c r="BC321" s="67"/>
      <c r="BD321" s="67" t="s">
        <v>121</v>
      </c>
      <c r="BE321" s="67"/>
      <c r="BF321" s="68" t="e">
        <f t="shared" si="165"/>
        <v>#DIV/0!</v>
      </c>
      <c r="BG321" s="68" t="e">
        <f t="shared" si="166"/>
        <v>#DIV/0!</v>
      </c>
      <c r="BH321" s="67"/>
      <c r="BI321" s="67"/>
      <c r="BJ321" s="67" t="s">
        <v>122</v>
      </c>
      <c r="BK321" s="67"/>
      <c r="BL321" s="68" t="e">
        <f t="shared" si="167"/>
        <v>#DIV/0!</v>
      </c>
      <c r="BM321" s="68" t="e">
        <f t="shared" si="168"/>
        <v>#DIV/0!</v>
      </c>
      <c r="BN321" s="67"/>
      <c r="BO321" s="67"/>
      <c r="BP321" s="67" t="s">
        <v>123</v>
      </c>
      <c r="BQ321" s="67"/>
      <c r="BR321" s="68" t="e">
        <f t="shared" si="169"/>
        <v>#DIV/0!</v>
      </c>
      <c r="BS321" s="68" t="e">
        <f t="shared" si="170"/>
        <v>#DIV/0!</v>
      </c>
      <c r="BT321" s="67"/>
      <c r="BU321" s="67"/>
      <c r="BV321" s="67" t="s">
        <v>124</v>
      </c>
      <c r="BW321" s="67"/>
      <c r="BX321" s="68" t="e">
        <f t="shared" si="171"/>
        <v>#DIV/0!</v>
      </c>
      <c r="BY321" s="68" t="e">
        <f t="shared" si="172"/>
        <v>#DIV/0!</v>
      </c>
      <c r="BZ321" s="67"/>
      <c r="CA321" s="67"/>
      <c r="CB321" s="67" t="s">
        <v>125</v>
      </c>
      <c r="CC321" s="67"/>
      <c r="CD321" s="68" t="e">
        <f t="shared" si="173"/>
        <v>#DIV/0!</v>
      </c>
      <c r="CE321" s="68" t="e">
        <f t="shared" si="174"/>
        <v>#DIV/0!</v>
      </c>
      <c r="CF321" s="67"/>
      <c r="CG321" s="67"/>
      <c r="CH321" s="67" t="s">
        <v>126</v>
      </c>
      <c r="CI321" s="67"/>
      <c r="CJ321" s="68" t="e">
        <f t="shared" si="175"/>
        <v>#DIV/0!</v>
      </c>
      <c r="CK321" s="68" t="e">
        <f t="shared" si="176"/>
        <v>#DIV/0!</v>
      </c>
      <c r="CL321" s="67"/>
      <c r="CM321" s="67"/>
      <c r="CN321" s="58">
        <f t="shared" si="177"/>
        <v>0</v>
      </c>
      <c r="CO321" s="58">
        <f t="shared" si="178"/>
        <v>0</v>
      </c>
      <c r="CP321" s="58">
        <f t="shared" si="179"/>
        <v>0</v>
      </c>
      <c r="CQ321" s="58">
        <f t="shared" si="180"/>
        <v>0</v>
      </c>
      <c r="CR321" s="58">
        <f t="shared" si="181"/>
        <v>0</v>
      </c>
      <c r="CS321" s="58">
        <f t="shared" si="182"/>
        <v>0</v>
      </c>
      <c r="CT321" s="58">
        <f t="shared" si="183"/>
        <v>0</v>
      </c>
      <c r="CU321" s="58">
        <f t="shared" si="184"/>
        <v>0</v>
      </c>
      <c r="CV321" s="58">
        <f t="shared" si="185"/>
        <v>0</v>
      </c>
      <c r="CW321" s="58">
        <f t="shared" si="186"/>
        <v>0</v>
      </c>
      <c r="CX321" s="58">
        <f t="shared" si="187"/>
        <v>0</v>
      </c>
      <c r="CY321" s="58">
        <f t="shared" si="188"/>
        <v>0</v>
      </c>
      <c r="CZ321" s="58">
        <f t="shared" si="189"/>
        <v>0</v>
      </c>
    </row>
    <row r="322" spans="1:104" ht="26" x14ac:dyDescent="0.35">
      <c r="A322" s="137" t="s">
        <v>330</v>
      </c>
      <c r="B322" s="234"/>
      <c r="C322" s="20" t="s">
        <v>989</v>
      </c>
      <c r="D322" s="22"/>
      <c r="E322" s="22"/>
      <c r="F322" s="22"/>
      <c r="G322" s="20">
        <f t="shared" si="152"/>
        <v>0</v>
      </c>
      <c r="H322" s="20"/>
      <c r="I322" s="20"/>
      <c r="J322" s="20"/>
      <c r="K322" s="20"/>
      <c r="L322" s="20"/>
      <c r="M322" s="20"/>
      <c r="N322" s="20"/>
      <c r="O322" s="20"/>
      <c r="P322" s="20"/>
      <c r="Q322" s="20"/>
      <c r="R322" s="20"/>
      <c r="S322" s="20"/>
      <c r="T322" s="67" t="s">
        <v>115</v>
      </c>
      <c r="U322" s="67"/>
      <c r="V322" s="68" t="e">
        <f t="shared" si="153"/>
        <v>#DIV/0!</v>
      </c>
      <c r="W322" s="68" t="e">
        <f t="shared" si="154"/>
        <v>#DIV/0!</v>
      </c>
      <c r="X322" s="67"/>
      <c r="Y322" s="67"/>
      <c r="Z322" s="67" t="s">
        <v>116</v>
      </c>
      <c r="AA322" s="67"/>
      <c r="AB322" s="68" t="e">
        <f t="shared" si="155"/>
        <v>#DIV/0!</v>
      </c>
      <c r="AC322" s="68" t="e">
        <f t="shared" si="156"/>
        <v>#DIV/0!</v>
      </c>
      <c r="AD322" s="67"/>
      <c r="AE322" s="67"/>
      <c r="AF322" s="67" t="s">
        <v>117</v>
      </c>
      <c r="AG322" s="67"/>
      <c r="AH322" s="68" t="e">
        <f t="shared" si="157"/>
        <v>#DIV/0!</v>
      </c>
      <c r="AI322" s="68" t="e">
        <f t="shared" si="158"/>
        <v>#DIV/0!</v>
      </c>
      <c r="AJ322" s="67"/>
      <c r="AK322" s="67"/>
      <c r="AL322" s="67" t="s">
        <v>118</v>
      </c>
      <c r="AM322" s="67"/>
      <c r="AN322" s="68" t="e">
        <f t="shared" si="159"/>
        <v>#DIV/0!</v>
      </c>
      <c r="AO322" s="68" t="e">
        <f t="shared" si="160"/>
        <v>#DIV/0!</v>
      </c>
      <c r="AP322" s="67"/>
      <c r="AQ322" s="67"/>
      <c r="AR322" s="67" t="s">
        <v>119</v>
      </c>
      <c r="AS322" s="67"/>
      <c r="AT322" s="68" t="e">
        <f t="shared" si="161"/>
        <v>#DIV/0!</v>
      </c>
      <c r="AU322" s="68" t="e">
        <f t="shared" si="162"/>
        <v>#DIV/0!</v>
      </c>
      <c r="AV322" s="67"/>
      <c r="AW322" s="67"/>
      <c r="AX322" s="67" t="s">
        <v>120</v>
      </c>
      <c r="AY322" s="67"/>
      <c r="AZ322" s="68" t="e">
        <f t="shared" si="163"/>
        <v>#DIV/0!</v>
      </c>
      <c r="BA322" s="68" t="e">
        <f t="shared" si="164"/>
        <v>#DIV/0!</v>
      </c>
      <c r="BB322" s="67"/>
      <c r="BC322" s="67"/>
      <c r="BD322" s="67" t="s">
        <v>121</v>
      </c>
      <c r="BE322" s="67"/>
      <c r="BF322" s="68" t="e">
        <f t="shared" si="165"/>
        <v>#DIV/0!</v>
      </c>
      <c r="BG322" s="68" t="e">
        <f t="shared" si="166"/>
        <v>#DIV/0!</v>
      </c>
      <c r="BH322" s="67"/>
      <c r="BI322" s="67"/>
      <c r="BJ322" s="67" t="s">
        <v>122</v>
      </c>
      <c r="BK322" s="67"/>
      <c r="BL322" s="68" t="e">
        <f t="shared" si="167"/>
        <v>#DIV/0!</v>
      </c>
      <c r="BM322" s="68" t="e">
        <f t="shared" si="168"/>
        <v>#DIV/0!</v>
      </c>
      <c r="BN322" s="67"/>
      <c r="BO322" s="67"/>
      <c r="BP322" s="67" t="s">
        <v>123</v>
      </c>
      <c r="BQ322" s="67"/>
      <c r="BR322" s="68" t="e">
        <f t="shared" si="169"/>
        <v>#DIV/0!</v>
      </c>
      <c r="BS322" s="68" t="e">
        <f t="shared" si="170"/>
        <v>#DIV/0!</v>
      </c>
      <c r="BT322" s="67"/>
      <c r="BU322" s="67"/>
      <c r="BV322" s="67" t="s">
        <v>124</v>
      </c>
      <c r="BW322" s="67"/>
      <c r="BX322" s="68" t="e">
        <f t="shared" si="171"/>
        <v>#DIV/0!</v>
      </c>
      <c r="BY322" s="68" t="e">
        <f t="shared" si="172"/>
        <v>#DIV/0!</v>
      </c>
      <c r="BZ322" s="67"/>
      <c r="CA322" s="67"/>
      <c r="CB322" s="67" t="s">
        <v>125</v>
      </c>
      <c r="CC322" s="67"/>
      <c r="CD322" s="68" t="e">
        <f t="shared" si="173"/>
        <v>#DIV/0!</v>
      </c>
      <c r="CE322" s="68" t="e">
        <f t="shared" si="174"/>
        <v>#DIV/0!</v>
      </c>
      <c r="CF322" s="67"/>
      <c r="CG322" s="67"/>
      <c r="CH322" s="67" t="s">
        <v>126</v>
      </c>
      <c r="CI322" s="67"/>
      <c r="CJ322" s="68" t="e">
        <f t="shared" si="175"/>
        <v>#DIV/0!</v>
      </c>
      <c r="CK322" s="68" t="e">
        <f t="shared" si="176"/>
        <v>#DIV/0!</v>
      </c>
      <c r="CL322" s="67"/>
      <c r="CM322" s="67"/>
      <c r="CN322" s="58">
        <f t="shared" si="177"/>
        <v>0</v>
      </c>
      <c r="CO322" s="58">
        <f t="shared" si="178"/>
        <v>0</v>
      </c>
      <c r="CP322" s="58">
        <f t="shared" si="179"/>
        <v>0</v>
      </c>
      <c r="CQ322" s="58">
        <f t="shared" si="180"/>
        <v>0</v>
      </c>
      <c r="CR322" s="58">
        <f t="shared" si="181"/>
        <v>0</v>
      </c>
      <c r="CS322" s="58">
        <f t="shared" si="182"/>
        <v>0</v>
      </c>
      <c r="CT322" s="58">
        <f t="shared" si="183"/>
        <v>0</v>
      </c>
      <c r="CU322" s="58">
        <f t="shared" si="184"/>
        <v>0</v>
      </c>
      <c r="CV322" s="58">
        <f t="shared" si="185"/>
        <v>0</v>
      </c>
      <c r="CW322" s="58">
        <f t="shared" si="186"/>
        <v>0</v>
      </c>
      <c r="CX322" s="58">
        <f t="shared" si="187"/>
        <v>0</v>
      </c>
      <c r="CY322" s="58">
        <f t="shared" si="188"/>
        <v>0</v>
      </c>
      <c r="CZ322" s="58">
        <f t="shared" si="189"/>
        <v>0</v>
      </c>
    </row>
    <row r="323" spans="1:104" ht="26" x14ac:dyDescent="0.35">
      <c r="A323" s="137" t="s">
        <v>330</v>
      </c>
      <c r="B323" s="235"/>
      <c r="C323" s="20" t="s">
        <v>990</v>
      </c>
      <c r="D323" s="22"/>
      <c r="E323" s="22"/>
      <c r="F323" s="22"/>
      <c r="G323" s="20">
        <f t="shared" si="152"/>
        <v>0</v>
      </c>
      <c r="H323" s="20"/>
      <c r="I323" s="20"/>
      <c r="J323" s="20"/>
      <c r="K323" s="20"/>
      <c r="L323" s="20"/>
      <c r="M323" s="20"/>
      <c r="N323" s="20"/>
      <c r="O323" s="20"/>
      <c r="P323" s="20"/>
      <c r="Q323" s="20"/>
      <c r="R323" s="20"/>
      <c r="S323" s="20"/>
      <c r="T323" s="67" t="s">
        <v>115</v>
      </c>
      <c r="U323" s="67"/>
      <c r="V323" s="68" t="e">
        <f t="shared" si="153"/>
        <v>#DIV/0!</v>
      </c>
      <c r="W323" s="68" t="e">
        <f t="shared" si="154"/>
        <v>#DIV/0!</v>
      </c>
      <c r="X323" s="67"/>
      <c r="Y323" s="67"/>
      <c r="Z323" s="67" t="s">
        <v>116</v>
      </c>
      <c r="AA323" s="67"/>
      <c r="AB323" s="68" t="e">
        <f t="shared" si="155"/>
        <v>#DIV/0!</v>
      </c>
      <c r="AC323" s="68" t="e">
        <f t="shared" si="156"/>
        <v>#DIV/0!</v>
      </c>
      <c r="AD323" s="67"/>
      <c r="AE323" s="67"/>
      <c r="AF323" s="67" t="s">
        <v>117</v>
      </c>
      <c r="AG323" s="67"/>
      <c r="AH323" s="68" t="e">
        <f t="shared" si="157"/>
        <v>#DIV/0!</v>
      </c>
      <c r="AI323" s="68" t="e">
        <f t="shared" si="158"/>
        <v>#DIV/0!</v>
      </c>
      <c r="AJ323" s="67"/>
      <c r="AK323" s="67"/>
      <c r="AL323" s="67" t="s">
        <v>118</v>
      </c>
      <c r="AM323" s="67"/>
      <c r="AN323" s="68" t="e">
        <f t="shared" si="159"/>
        <v>#DIV/0!</v>
      </c>
      <c r="AO323" s="68" t="e">
        <f t="shared" si="160"/>
        <v>#DIV/0!</v>
      </c>
      <c r="AP323" s="67"/>
      <c r="AQ323" s="67"/>
      <c r="AR323" s="67" t="s">
        <v>119</v>
      </c>
      <c r="AS323" s="67"/>
      <c r="AT323" s="68" t="e">
        <f t="shared" si="161"/>
        <v>#DIV/0!</v>
      </c>
      <c r="AU323" s="68" t="e">
        <f t="shared" si="162"/>
        <v>#DIV/0!</v>
      </c>
      <c r="AV323" s="67"/>
      <c r="AW323" s="67"/>
      <c r="AX323" s="67" t="s">
        <v>120</v>
      </c>
      <c r="AY323" s="67"/>
      <c r="AZ323" s="68" t="e">
        <f t="shared" si="163"/>
        <v>#DIV/0!</v>
      </c>
      <c r="BA323" s="68" t="e">
        <f t="shared" si="164"/>
        <v>#DIV/0!</v>
      </c>
      <c r="BB323" s="67"/>
      <c r="BC323" s="67"/>
      <c r="BD323" s="67" t="s">
        <v>121</v>
      </c>
      <c r="BE323" s="67"/>
      <c r="BF323" s="68" t="e">
        <f t="shared" si="165"/>
        <v>#DIV/0!</v>
      </c>
      <c r="BG323" s="68" t="e">
        <f t="shared" si="166"/>
        <v>#DIV/0!</v>
      </c>
      <c r="BH323" s="67"/>
      <c r="BI323" s="67"/>
      <c r="BJ323" s="67" t="s">
        <v>122</v>
      </c>
      <c r="BK323" s="67"/>
      <c r="BL323" s="68" t="e">
        <f t="shared" si="167"/>
        <v>#DIV/0!</v>
      </c>
      <c r="BM323" s="68" t="e">
        <f t="shared" si="168"/>
        <v>#DIV/0!</v>
      </c>
      <c r="BN323" s="67"/>
      <c r="BO323" s="67"/>
      <c r="BP323" s="67" t="s">
        <v>123</v>
      </c>
      <c r="BQ323" s="67"/>
      <c r="BR323" s="68" t="e">
        <f t="shared" si="169"/>
        <v>#DIV/0!</v>
      </c>
      <c r="BS323" s="68" t="e">
        <f t="shared" si="170"/>
        <v>#DIV/0!</v>
      </c>
      <c r="BT323" s="67"/>
      <c r="BU323" s="67"/>
      <c r="BV323" s="67" t="s">
        <v>124</v>
      </c>
      <c r="BW323" s="67"/>
      <c r="BX323" s="68" t="e">
        <f t="shared" si="171"/>
        <v>#DIV/0!</v>
      </c>
      <c r="BY323" s="68" t="e">
        <f t="shared" si="172"/>
        <v>#DIV/0!</v>
      </c>
      <c r="BZ323" s="67"/>
      <c r="CA323" s="67"/>
      <c r="CB323" s="67" t="s">
        <v>125</v>
      </c>
      <c r="CC323" s="67"/>
      <c r="CD323" s="68" t="e">
        <f t="shared" si="173"/>
        <v>#DIV/0!</v>
      </c>
      <c r="CE323" s="68" t="e">
        <f t="shared" si="174"/>
        <v>#DIV/0!</v>
      </c>
      <c r="CF323" s="67"/>
      <c r="CG323" s="67"/>
      <c r="CH323" s="67" t="s">
        <v>126</v>
      </c>
      <c r="CI323" s="67"/>
      <c r="CJ323" s="68" t="e">
        <f t="shared" si="175"/>
        <v>#DIV/0!</v>
      </c>
      <c r="CK323" s="68" t="e">
        <f t="shared" si="176"/>
        <v>#DIV/0!</v>
      </c>
      <c r="CL323" s="67"/>
      <c r="CM323" s="67"/>
      <c r="CN323" s="58">
        <f t="shared" si="177"/>
        <v>0</v>
      </c>
      <c r="CO323" s="58">
        <f t="shared" si="178"/>
        <v>0</v>
      </c>
      <c r="CP323" s="58">
        <f t="shared" si="179"/>
        <v>0</v>
      </c>
      <c r="CQ323" s="58">
        <f t="shared" si="180"/>
        <v>0</v>
      </c>
      <c r="CR323" s="58">
        <f t="shared" si="181"/>
        <v>0</v>
      </c>
      <c r="CS323" s="58">
        <f t="shared" si="182"/>
        <v>0</v>
      </c>
      <c r="CT323" s="58">
        <f t="shared" si="183"/>
        <v>0</v>
      </c>
      <c r="CU323" s="58">
        <f t="shared" si="184"/>
        <v>0</v>
      </c>
      <c r="CV323" s="58">
        <f t="shared" si="185"/>
        <v>0</v>
      </c>
      <c r="CW323" s="58">
        <f t="shared" si="186"/>
        <v>0</v>
      </c>
      <c r="CX323" s="58">
        <f t="shared" si="187"/>
        <v>0</v>
      </c>
      <c r="CY323" s="58">
        <f t="shared" si="188"/>
        <v>0</v>
      </c>
      <c r="CZ323" s="58">
        <f t="shared" si="189"/>
        <v>0</v>
      </c>
    </row>
    <row r="324" spans="1:104" ht="65" x14ac:dyDescent="0.35">
      <c r="A324" s="137" t="s">
        <v>410</v>
      </c>
      <c r="B324" s="233" t="s">
        <v>164</v>
      </c>
      <c r="C324" s="20" t="s">
        <v>991</v>
      </c>
      <c r="D324" s="22" t="s">
        <v>412</v>
      </c>
      <c r="E324" s="22" t="s">
        <v>416</v>
      </c>
      <c r="F324" s="22" t="s">
        <v>417</v>
      </c>
      <c r="G324" s="20">
        <f t="shared" si="152"/>
        <v>1</v>
      </c>
      <c r="H324" s="20"/>
      <c r="I324" s="20"/>
      <c r="J324" s="20"/>
      <c r="K324" s="20"/>
      <c r="L324" s="20"/>
      <c r="M324" s="20"/>
      <c r="N324" s="20"/>
      <c r="O324" s="20"/>
      <c r="P324" s="20"/>
      <c r="Q324" s="20">
        <v>1</v>
      </c>
      <c r="R324" s="20"/>
      <c r="S324" s="20"/>
      <c r="T324" s="67" t="s">
        <v>115</v>
      </c>
      <c r="U324" s="67"/>
      <c r="V324" s="68" t="e">
        <f t="shared" si="153"/>
        <v>#DIV/0!</v>
      </c>
      <c r="W324" s="68">
        <f t="shared" si="154"/>
        <v>0</v>
      </c>
      <c r="X324" s="67"/>
      <c r="Y324" s="67"/>
      <c r="Z324" s="67" t="s">
        <v>116</v>
      </c>
      <c r="AA324" s="67"/>
      <c r="AB324" s="68" t="e">
        <f t="shared" si="155"/>
        <v>#DIV/0!</v>
      </c>
      <c r="AC324" s="68">
        <f t="shared" si="156"/>
        <v>0</v>
      </c>
      <c r="AD324" s="67"/>
      <c r="AE324" s="67"/>
      <c r="AF324" s="67" t="s">
        <v>117</v>
      </c>
      <c r="AG324" s="67"/>
      <c r="AH324" s="68" t="e">
        <f t="shared" si="157"/>
        <v>#DIV/0!</v>
      </c>
      <c r="AI324" s="68">
        <f t="shared" si="158"/>
        <v>0</v>
      </c>
      <c r="AJ324" s="67"/>
      <c r="AK324" s="67"/>
      <c r="AL324" s="67" t="s">
        <v>118</v>
      </c>
      <c r="AM324" s="67"/>
      <c r="AN324" s="68" t="e">
        <f t="shared" si="159"/>
        <v>#DIV/0!</v>
      </c>
      <c r="AO324" s="68">
        <f t="shared" si="160"/>
        <v>0</v>
      </c>
      <c r="AP324" s="67"/>
      <c r="AQ324" s="67"/>
      <c r="AR324" s="67" t="s">
        <v>119</v>
      </c>
      <c r="AS324" s="67"/>
      <c r="AT324" s="68" t="e">
        <f t="shared" si="161"/>
        <v>#DIV/0!</v>
      </c>
      <c r="AU324" s="68">
        <f t="shared" si="162"/>
        <v>0</v>
      </c>
      <c r="AV324" s="67"/>
      <c r="AW324" s="67"/>
      <c r="AX324" s="67" t="s">
        <v>120</v>
      </c>
      <c r="AY324" s="67"/>
      <c r="AZ324" s="68" t="e">
        <f t="shared" si="163"/>
        <v>#DIV/0!</v>
      </c>
      <c r="BA324" s="68">
        <f t="shared" si="164"/>
        <v>0</v>
      </c>
      <c r="BB324" s="67"/>
      <c r="BC324" s="67"/>
      <c r="BD324" s="67" t="s">
        <v>121</v>
      </c>
      <c r="BE324" s="67"/>
      <c r="BF324" s="68" t="e">
        <f t="shared" si="165"/>
        <v>#DIV/0!</v>
      </c>
      <c r="BG324" s="68">
        <f t="shared" si="166"/>
        <v>0</v>
      </c>
      <c r="BH324" s="67"/>
      <c r="BI324" s="67"/>
      <c r="BJ324" s="67" t="s">
        <v>122</v>
      </c>
      <c r="BK324" s="67"/>
      <c r="BL324" s="68" t="e">
        <f t="shared" si="167"/>
        <v>#DIV/0!</v>
      </c>
      <c r="BM324" s="68">
        <f t="shared" si="168"/>
        <v>0</v>
      </c>
      <c r="BN324" s="67"/>
      <c r="BO324" s="67"/>
      <c r="BP324" s="67" t="s">
        <v>123</v>
      </c>
      <c r="BQ324" s="67"/>
      <c r="BR324" s="68" t="e">
        <f t="shared" si="169"/>
        <v>#DIV/0!</v>
      </c>
      <c r="BS324" s="68">
        <f t="shared" si="170"/>
        <v>0</v>
      </c>
      <c r="BT324" s="67"/>
      <c r="BU324" s="67"/>
      <c r="BV324" s="67" t="s">
        <v>124</v>
      </c>
      <c r="BW324" s="67"/>
      <c r="BX324" s="68">
        <f t="shared" si="171"/>
        <v>0</v>
      </c>
      <c r="BY324" s="68">
        <f t="shared" si="172"/>
        <v>0</v>
      </c>
      <c r="BZ324" s="67"/>
      <c r="CA324" s="67"/>
      <c r="CB324" s="67" t="s">
        <v>125</v>
      </c>
      <c r="CC324" s="67"/>
      <c r="CD324" s="68" t="e">
        <f t="shared" si="173"/>
        <v>#DIV/0!</v>
      </c>
      <c r="CE324" s="68">
        <f t="shared" si="174"/>
        <v>0</v>
      </c>
      <c r="CF324" s="67"/>
      <c r="CG324" s="67"/>
      <c r="CH324" s="67" t="s">
        <v>126</v>
      </c>
      <c r="CI324" s="67"/>
      <c r="CJ324" s="68" t="e">
        <f t="shared" si="175"/>
        <v>#DIV/0!</v>
      </c>
      <c r="CK324" s="68">
        <f t="shared" si="176"/>
        <v>0</v>
      </c>
      <c r="CL324" s="67"/>
      <c r="CM324" s="67"/>
      <c r="CN324" s="58">
        <f t="shared" si="177"/>
        <v>0</v>
      </c>
      <c r="CO324" s="58">
        <f t="shared" si="178"/>
        <v>0</v>
      </c>
      <c r="CP324" s="58">
        <f t="shared" si="179"/>
        <v>0</v>
      </c>
      <c r="CQ324" s="58">
        <f t="shared" si="180"/>
        <v>0</v>
      </c>
      <c r="CR324" s="58">
        <f t="shared" si="181"/>
        <v>0</v>
      </c>
      <c r="CS324" s="58">
        <f t="shared" si="182"/>
        <v>0</v>
      </c>
      <c r="CT324" s="58">
        <f t="shared" si="183"/>
        <v>0</v>
      </c>
      <c r="CU324" s="58">
        <f t="shared" si="184"/>
        <v>0</v>
      </c>
      <c r="CV324" s="58">
        <f t="shared" si="185"/>
        <v>0</v>
      </c>
      <c r="CW324" s="58">
        <f t="shared" si="186"/>
        <v>0</v>
      </c>
      <c r="CX324" s="58">
        <f t="shared" si="187"/>
        <v>0</v>
      </c>
      <c r="CY324" s="58">
        <f t="shared" si="188"/>
        <v>0</v>
      </c>
      <c r="CZ324" s="58">
        <f t="shared" si="189"/>
        <v>0</v>
      </c>
    </row>
    <row r="325" spans="1:104" ht="26" x14ac:dyDescent="0.35">
      <c r="A325" s="137" t="s">
        <v>410</v>
      </c>
      <c r="B325" s="234"/>
      <c r="C325" s="20" t="s">
        <v>992</v>
      </c>
      <c r="D325" s="22" t="s">
        <v>412</v>
      </c>
      <c r="E325" s="22" t="s">
        <v>418</v>
      </c>
      <c r="F325" s="22" t="s">
        <v>419</v>
      </c>
      <c r="G325" s="20">
        <f t="shared" si="152"/>
        <v>1</v>
      </c>
      <c r="H325" s="20"/>
      <c r="I325" s="20"/>
      <c r="J325" s="20"/>
      <c r="K325" s="20"/>
      <c r="L325" s="20"/>
      <c r="M325" s="20"/>
      <c r="N325" s="20"/>
      <c r="O325" s="20"/>
      <c r="P325" s="20"/>
      <c r="Q325" s="20"/>
      <c r="R325" s="20">
        <v>1</v>
      </c>
      <c r="S325" s="20"/>
      <c r="T325" s="67" t="s">
        <v>115</v>
      </c>
      <c r="U325" s="67"/>
      <c r="V325" s="68" t="e">
        <f t="shared" si="153"/>
        <v>#DIV/0!</v>
      </c>
      <c r="W325" s="68">
        <f t="shared" si="154"/>
        <v>0</v>
      </c>
      <c r="X325" s="67"/>
      <c r="Y325" s="67"/>
      <c r="Z325" s="67" t="s">
        <v>116</v>
      </c>
      <c r="AA325" s="67"/>
      <c r="AB325" s="68" t="e">
        <f t="shared" si="155"/>
        <v>#DIV/0!</v>
      </c>
      <c r="AC325" s="68">
        <f t="shared" si="156"/>
        <v>0</v>
      </c>
      <c r="AD325" s="67"/>
      <c r="AE325" s="67"/>
      <c r="AF325" s="67" t="s">
        <v>117</v>
      </c>
      <c r="AG325" s="67"/>
      <c r="AH325" s="68" t="e">
        <f t="shared" si="157"/>
        <v>#DIV/0!</v>
      </c>
      <c r="AI325" s="68">
        <f t="shared" si="158"/>
        <v>0</v>
      </c>
      <c r="AJ325" s="67"/>
      <c r="AK325" s="67"/>
      <c r="AL325" s="67" t="s">
        <v>118</v>
      </c>
      <c r="AM325" s="67"/>
      <c r="AN325" s="68" t="e">
        <f t="shared" si="159"/>
        <v>#DIV/0!</v>
      </c>
      <c r="AO325" s="68">
        <f t="shared" si="160"/>
        <v>0</v>
      </c>
      <c r="AP325" s="67"/>
      <c r="AQ325" s="67"/>
      <c r="AR325" s="67" t="s">
        <v>119</v>
      </c>
      <c r="AS325" s="67"/>
      <c r="AT325" s="68" t="e">
        <f t="shared" si="161"/>
        <v>#DIV/0!</v>
      </c>
      <c r="AU325" s="68">
        <f t="shared" si="162"/>
        <v>0</v>
      </c>
      <c r="AV325" s="67"/>
      <c r="AW325" s="67"/>
      <c r="AX325" s="67" t="s">
        <v>120</v>
      </c>
      <c r="AY325" s="67"/>
      <c r="AZ325" s="68" t="e">
        <f t="shared" si="163"/>
        <v>#DIV/0!</v>
      </c>
      <c r="BA325" s="68">
        <f t="shared" si="164"/>
        <v>0</v>
      </c>
      <c r="BB325" s="67"/>
      <c r="BC325" s="67"/>
      <c r="BD325" s="67" t="s">
        <v>121</v>
      </c>
      <c r="BE325" s="67"/>
      <c r="BF325" s="68" t="e">
        <f t="shared" si="165"/>
        <v>#DIV/0!</v>
      </c>
      <c r="BG325" s="68">
        <f t="shared" si="166"/>
        <v>0</v>
      </c>
      <c r="BH325" s="67"/>
      <c r="BI325" s="67"/>
      <c r="BJ325" s="67" t="s">
        <v>122</v>
      </c>
      <c r="BK325" s="67"/>
      <c r="BL325" s="68" t="e">
        <f t="shared" si="167"/>
        <v>#DIV/0!</v>
      </c>
      <c r="BM325" s="68">
        <f t="shared" si="168"/>
        <v>0</v>
      </c>
      <c r="BN325" s="67"/>
      <c r="BO325" s="67"/>
      <c r="BP325" s="67" t="s">
        <v>123</v>
      </c>
      <c r="BQ325" s="67"/>
      <c r="BR325" s="68" t="e">
        <f t="shared" si="169"/>
        <v>#DIV/0!</v>
      </c>
      <c r="BS325" s="68">
        <f t="shared" si="170"/>
        <v>0</v>
      </c>
      <c r="BT325" s="67"/>
      <c r="BU325" s="67"/>
      <c r="BV325" s="67" t="s">
        <v>124</v>
      </c>
      <c r="BW325" s="67"/>
      <c r="BX325" s="68" t="e">
        <f t="shared" si="171"/>
        <v>#DIV/0!</v>
      </c>
      <c r="BY325" s="68">
        <f t="shared" si="172"/>
        <v>0</v>
      </c>
      <c r="BZ325" s="67"/>
      <c r="CA325" s="67"/>
      <c r="CB325" s="67" t="s">
        <v>125</v>
      </c>
      <c r="CC325" s="67"/>
      <c r="CD325" s="68">
        <f t="shared" si="173"/>
        <v>0</v>
      </c>
      <c r="CE325" s="68">
        <f t="shared" si="174"/>
        <v>0</v>
      </c>
      <c r="CF325" s="67"/>
      <c r="CG325" s="67"/>
      <c r="CH325" s="67" t="s">
        <v>126</v>
      </c>
      <c r="CI325" s="67"/>
      <c r="CJ325" s="68" t="e">
        <f t="shared" si="175"/>
        <v>#DIV/0!</v>
      </c>
      <c r="CK325" s="68">
        <f t="shared" si="176"/>
        <v>0</v>
      </c>
      <c r="CL325" s="67"/>
      <c r="CM325" s="67"/>
      <c r="CN325" s="58">
        <f t="shared" si="177"/>
        <v>0</v>
      </c>
      <c r="CO325" s="58">
        <f t="shared" si="178"/>
        <v>0</v>
      </c>
      <c r="CP325" s="58">
        <f t="shared" si="179"/>
        <v>0</v>
      </c>
      <c r="CQ325" s="58">
        <f t="shared" si="180"/>
        <v>0</v>
      </c>
      <c r="CR325" s="58">
        <f t="shared" si="181"/>
        <v>0</v>
      </c>
      <c r="CS325" s="58">
        <f t="shared" si="182"/>
        <v>0</v>
      </c>
      <c r="CT325" s="58">
        <f t="shared" si="183"/>
        <v>0</v>
      </c>
      <c r="CU325" s="58">
        <f t="shared" si="184"/>
        <v>0</v>
      </c>
      <c r="CV325" s="58">
        <f t="shared" si="185"/>
        <v>0</v>
      </c>
      <c r="CW325" s="58">
        <f t="shared" si="186"/>
        <v>0</v>
      </c>
      <c r="CX325" s="58">
        <f t="shared" si="187"/>
        <v>0</v>
      </c>
      <c r="CY325" s="58">
        <f t="shared" si="188"/>
        <v>0</v>
      </c>
      <c r="CZ325" s="58">
        <f t="shared" si="189"/>
        <v>0</v>
      </c>
    </row>
    <row r="326" spans="1:104" ht="52" x14ac:dyDescent="0.35">
      <c r="A326" s="137" t="s">
        <v>410</v>
      </c>
      <c r="B326" s="234"/>
      <c r="C326" s="20" t="s">
        <v>993</v>
      </c>
      <c r="D326" s="22" t="s">
        <v>412</v>
      </c>
      <c r="E326" s="22" t="s">
        <v>420</v>
      </c>
      <c r="F326" s="22" t="s">
        <v>421</v>
      </c>
      <c r="G326" s="20">
        <f t="shared" si="152"/>
        <v>1</v>
      </c>
      <c r="H326" s="20"/>
      <c r="I326" s="20"/>
      <c r="J326" s="20"/>
      <c r="K326" s="20"/>
      <c r="L326" s="20"/>
      <c r="M326" s="20"/>
      <c r="N326" s="20"/>
      <c r="O326" s="20"/>
      <c r="P326" s="20"/>
      <c r="Q326" s="20"/>
      <c r="R326" s="20">
        <v>1</v>
      </c>
      <c r="S326" s="20"/>
      <c r="T326" s="67" t="s">
        <v>115</v>
      </c>
      <c r="U326" s="67"/>
      <c r="V326" s="68" t="e">
        <f t="shared" si="153"/>
        <v>#DIV/0!</v>
      </c>
      <c r="W326" s="68">
        <f t="shared" si="154"/>
        <v>0</v>
      </c>
      <c r="X326" s="67"/>
      <c r="Y326" s="67"/>
      <c r="Z326" s="67" t="s">
        <v>116</v>
      </c>
      <c r="AA326" s="67"/>
      <c r="AB326" s="68" t="e">
        <f t="shared" si="155"/>
        <v>#DIV/0!</v>
      </c>
      <c r="AC326" s="68">
        <f t="shared" si="156"/>
        <v>0</v>
      </c>
      <c r="AD326" s="67"/>
      <c r="AE326" s="67"/>
      <c r="AF326" s="67" t="s">
        <v>117</v>
      </c>
      <c r="AG326" s="67"/>
      <c r="AH326" s="68" t="e">
        <f t="shared" si="157"/>
        <v>#DIV/0!</v>
      </c>
      <c r="AI326" s="68">
        <f t="shared" si="158"/>
        <v>0</v>
      </c>
      <c r="AJ326" s="67"/>
      <c r="AK326" s="67"/>
      <c r="AL326" s="67" t="s">
        <v>118</v>
      </c>
      <c r="AM326" s="67"/>
      <c r="AN326" s="68" t="e">
        <f t="shared" si="159"/>
        <v>#DIV/0!</v>
      </c>
      <c r="AO326" s="68">
        <f t="shared" si="160"/>
        <v>0</v>
      </c>
      <c r="AP326" s="67"/>
      <c r="AQ326" s="67"/>
      <c r="AR326" s="67" t="s">
        <v>119</v>
      </c>
      <c r="AS326" s="67"/>
      <c r="AT326" s="68" t="e">
        <f t="shared" si="161"/>
        <v>#DIV/0!</v>
      </c>
      <c r="AU326" s="68">
        <f t="shared" si="162"/>
        <v>0</v>
      </c>
      <c r="AV326" s="67"/>
      <c r="AW326" s="67"/>
      <c r="AX326" s="67" t="s">
        <v>120</v>
      </c>
      <c r="AY326" s="67"/>
      <c r="AZ326" s="68" t="e">
        <f t="shared" si="163"/>
        <v>#DIV/0!</v>
      </c>
      <c r="BA326" s="68">
        <f t="shared" si="164"/>
        <v>0</v>
      </c>
      <c r="BB326" s="67"/>
      <c r="BC326" s="67"/>
      <c r="BD326" s="67" t="s">
        <v>121</v>
      </c>
      <c r="BE326" s="67"/>
      <c r="BF326" s="68" t="e">
        <f t="shared" si="165"/>
        <v>#DIV/0!</v>
      </c>
      <c r="BG326" s="68">
        <f t="shared" si="166"/>
        <v>0</v>
      </c>
      <c r="BH326" s="67"/>
      <c r="BI326" s="67"/>
      <c r="BJ326" s="67" t="s">
        <v>122</v>
      </c>
      <c r="BK326" s="67"/>
      <c r="BL326" s="68" t="e">
        <f t="shared" si="167"/>
        <v>#DIV/0!</v>
      </c>
      <c r="BM326" s="68">
        <f t="shared" si="168"/>
        <v>0</v>
      </c>
      <c r="BN326" s="67"/>
      <c r="BO326" s="67"/>
      <c r="BP326" s="67" t="s">
        <v>123</v>
      </c>
      <c r="BQ326" s="67"/>
      <c r="BR326" s="68" t="e">
        <f t="shared" si="169"/>
        <v>#DIV/0!</v>
      </c>
      <c r="BS326" s="68">
        <f t="shared" si="170"/>
        <v>0</v>
      </c>
      <c r="BT326" s="67"/>
      <c r="BU326" s="67"/>
      <c r="BV326" s="67" t="s">
        <v>124</v>
      </c>
      <c r="BW326" s="67"/>
      <c r="BX326" s="68" t="e">
        <f t="shared" si="171"/>
        <v>#DIV/0!</v>
      </c>
      <c r="BY326" s="68">
        <f t="shared" si="172"/>
        <v>0</v>
      </c>
      <c r="BZ326" s="67"/>
      <c r="CA326" s="67"/>
      <c r="CB326" s="67" t="s">
        <v>125</v>
      </c>
      <c r="CC326" s="67"/>
      <c r="CD326" s="68">
        <f t="shared" si="173"/>
        <v>0</v>
      </c>
      <c r="CE326" s="68">
        <f t="shared" si="174"/>
        <v>0</v>
      </c>
      <c r="CF326" s="67"/>
      <c r="CG326" s="67"/>
      <c r="CH326" s="67" t="s">
        <v>126</v>
      </c>
      <c r="CI326" s="67"/>
      <c r="CJ326" s="68" t="e">
        <f t="shared" si="175"/>
        <v>#DIV/0!</v>
      </c>
      <c r="CK326" s="68">
        <f t="shared" si="176"/>
        <v>0</v>
      </c>
      <c r="CL326" s="67"/>
      <c r="CM326" s="67"/>
      <c r="CN326" s="58">
        <f t="shared" si="177"/>
        <v>0</v>
      </c>
      <c r="CO326" s="58">
        <f t="shared" si="178"/>
        <v>0</v>
      </c>
      <c r="CP326" s="58">
        <f t="shared" si="179"/>
        <v>0</v>
      </c>
      <c r="CQ326" s="58">
        <f t="shared" si="180"/>
        <v>0</v>
      </c>
      <c r="CR326" s="58">
        <f t="shared" si="181"/>
        <v>0</v>
      </c>
      <c r="CS326" s="58">
        <f t="shared" si="182"/>
        <v>0</v>
      </c>
      <c r="CT326" s="58">
        <f t="shared" si="183"/>
        <v>0</v>
      </c>
      <c r="CU326" s="58">
        <f t="shared" si="184"/>
        <v>0</v>
      </c>
      <c r="CV326" s="58">
        <f t="shared" si="185"/>
        <v>0</v>
      </c>
      <c r="CW326" s="58">
        <f t="shared" si="186"/>
        <v>0</v>
      </c>
      <c r="CX326" s="58">
        <f t="shared" si="187"/>
        <v>0</v>
      </c>
      <c r="CY326" s="58">
        <f t="shared" si="188"/>
        <v>0</v>
      </c>
      <c r="CZ326" s="58">
        <f t="shared" si="189"/>
        <v>0</v>
      </c>
    </row>
    <row r="327" spans="1:104" ht="26" x14ac:dyDescent="0.35">
      <c r="A327" s="137" t="s">
        <v>410</v>
      </c>
      <c r="B327" s="235"/>
      <c r="C327" s="20" t="s">
        <v>994</v>
      </c>
      <c r="D327" s="22"/>
      <c r="E327" s="22"/>
      <c r="F327" s="22"/>
      <c r="G327" s="20">
        <f t="shared" si="152"/>
        <v>0</v>
      </c>
      <c r="H327" s="20"/>
      <c r="I327" s="20"/>
      <c r="J327" s="20"/>
      <c r="K327" s="20"/>
      <c r="L327" s="20"/>
      <c r="M327" s="20"/>
      <c r="N327" s="20"/>
      <c r="O327" s="20"/>
      <c r="P327" s="20"/>
      <c r="Q327" s="20"/>
      <c r="R327" s="20"/>
      <c r="S327" s="20"/>
      <c r="T327" s="67" t="s">
        <v>115</v>
      </c>
      <c r="U327" s="67"/>
      <c r="V327" s="68" t="e">
        <f t="shared" si="153"/>
        <v>#DIV/0!</v>
      </c>
      <c r="W327" s="68" t="e">
        <f t="shared" si="154"/>
        <v>#DIV/0!</v>
      </c>
      <c r="X327" s="67"/>
      <c r="Y327" s="67"/>
      <c r="Z327" s="67" t="s">
        <v>116</v>
      </c>
      <c r="AA327" s="67"/>
      <c r="AB327" s="68" t="e">
        <f t="shared" si="155"/>
        <v>#DIV/0!</v>
      </c>
      <c r="AC327" s="68" t="e">
        <f t="shared" si="156"/>
        <v>#DIV/0!</v>
      </c>
      <c r="AD327" s="67"/>
      <c r="AE327" s="67"/>
      <c r="AF327" s="67" t="s">
        <v>117</v>
      </c>
      <c r="AG327" s="67"/>
      <c r="AH327" s="68" t="e">
        <f t="shared" si="157"/>
        <v>#DIV/0!</v>
      </c>
      <c r="AI327" s="68" t="e">
        <f t="shared" si="158"/>
        <v>#DIV/0!</v>
      </c>
      <c r="AJ327" s="67"/>
      <c r="AK327" s="67"/>
      <c r="AL327" s="67" t="s">
        <v>118</v>
      </c>
      <c r="AM327" s="67"/>
      <c r="AN327" s="68" t="e">
        <f t="shared" si="159"/>
        <v>#DIV/0!</v>
      </c>
      <c r="AO327" s="68" t="e">
        <f t="shared" si="160"/>
        <v>#DIV/0!</v>
      </c>
      <c r="AP327" s="67"/>
      <c r="AQ327" s="67"/>
      <c r="AR327" s="67" t="s">
        <v>119</v>
      </c>
      <c r="AS327" s="67"/>
      <c r="AT327" s="68" t="e">
        <f t="shared" si="161"/>
        <v>#DIV/0!</v>
      </c>
      <c r="AU327" s="68" t="e">
        <f t="shared" si="162"/>
        <v>#DIV/0!</v>
      </c>
      <c r="AV327" s="67"/>
      <c r="AW327" s="67"/>
      <c r="AX327" s="67" t="s">
        <v>120</v>
      </c>
      <c r="AY327" s="67"/>
      <c r="AZ327" s="68" t="e">
        <f t="shared" si="163"/>
        <v>#DIV/0!</v>
      </c>
      <c r="BA327" s="68" t="e">
        <f t="shared" si="164"/>
        <v>#DIV/0!</v>
      </c>
      <c r="BB327" s="67"/>
      <c r="BC327" s="67"/>
      <c r="BD327" s="67" t="s">
        <v>121</v>
      </c>
      <c r="BE327" s="67"/>
      <c r="BF327" s="68" t="e">
        <f t="shared" si="165"/>
        <v>#DIV/0!</v>
      </c>
      <c r="BG327" s="68" t="e">
        <f t="shared" si="166"/>
        <v>#DIV/0!</v>
      </c>
      <c r="BH327" s="67"/>
      <c r="BI327" s="67"/>
      <c r="BJ327" s="67" t="s">
        <v>122</v>
      </c>
      <c r="BK327" s="67"/>
      <c r="BL327" s="68" t="e">
        <f t="shared" si="167"/>
        <v>#DIV/0!</v>
      </c>
      <c r="BM327" s="68" t="e">
        <f t="shared" si="168"/>
        <v>#DIV/0!</v>
      </c>
      <c r="BN327" s="67"/>
      <c r="BO327" s="67"/>
      <c r="BP327" s="67" t="s">
        <v>123</v>
      </c>
      <c r="BQ327" s="67"/>
      <c r="BR327" s="68" t="e">
        <f t="shared" si="169"/>
        <v>#DIV/0!</v>
      </c>
      <c r="BS327" s="68" t="e">
        <f t="shared" si="170"/>
        <v>#DIV/0!</v>
      </c>
      <c r="BT327" s="67"/>
      <c r="BU327" s="67"/>
      <c r="BV327" s="67" t="s">
        <v>124</v>
      </c>
      <c r="BW327" s="67"/>
      <c r="BX327" s="68" t="e">
        <f t="shared" si="171"/>
        <v>#DIV/0!</v>
      </c>
      <c r="BY327" s="68" t="e">
        <f t="shared" si="172"/>
        <v>#DIV/0!</v>
      </c>
      <c r="BZ327" s="67"/>
      <c r="CA327" s="67"/>
      <c r="CB327" s="67" t="s">
        <v>125</v>
      </c>
      <c r="CC327" s="67"/>
      <c r="CD327" s="68" t="e">
        <f t="shared" si="173"/>
        <v>#DIV/0!</v>
      </c>
      <c r="CE327" s="68" t="e">
        <f t="shared" si="174"/>
        <v>#DIV/0!</v>
      </c>
      <c r="CF327" s="67"/>
      <c r="CG327" s="67"/>
      <c r="CH327" s="67" t="s">
        <v>126</v>
      </c>
      <c r="CI327" s="67"/>
      <c r="CJ327" s="68" t="e">
        <f t="shared" si="175"/>
        <v>#DIV/0!</v>
      </c>
      <c r="CK327" s="68" t="e">
        <f t="shared" si="176"/>
        <v>#DIV/0!</v>
      </c>
      <c r="CL327" s="67"/>
      <c r="CM327" s="67"/>
      <c r="CN327" s="58">
        <f t="shared" si="177"/>
        <v>0</v>
      </c>
      <c r="CO327" s="58">
        <f t="shared" si="178"/>
        <v>0</v>
      </c>
      <c r="CP327" s="58">
        <f t="shared" si="179"/>
        <v>0</v>
      </c>
      <c r="CQ327" s="58">
        <f t="shared" si="180"/>
        <v>0</v>
      </c>
      <c r="CR327" s="58">
        <f t="shared" si="181"/>
        <v>0</v>
      </c>
      <c r="CS327" s="58">
        <f t="shared" si="182"/>
        <v>0</v>
      </c>
      <c r="CT327" s="58">
        <f t="shared" si="183"/>
        <v>0</v>
      </c>
      <c r="CU327" s="58">
        <f t="shared" si="184"/>
        <v>0</v>
      </c>
      <c r="CV327" s="58">
        <f t="shared" si="185"/>
        <v>0</v>
      </c>
      <c r="CW327" s="58">
        <f t="shared" si="186"/>
        <v>0</v>
      </c>
      <c r="CX327" s="58">
        <f t="shared" si="187"/>
        <v>0</v>
      </c>
      <c r="CY327" s="58">
        <f t="shared" si="188"/>
        <v>0</v>
      </c>
      <c r="CZ327" s="58">
        <f t="shared" si="189"/>
        <v>0</v>
      </c>
    </row>
    <row r="328" spans="1:104" ht="52" x14ac:dyDescent="0.35">
      <c r="A328" s="137" t="s">
        <v>410</v>
      </c>
      <c r="B328" s="233" t="s">
        <v>164</v>
      </c>
      <c r="C328" s="20" t="s">
        <v>995</v>
      </c>
      <c r="D328" s="22" t="s">
        <v>412</v>
      </c>
      <c r="E328" s="22" t="s">
        <v>422</v>
      </c>
      <c r="F328" s="22" t="s">
        <v>423</v>
      </c>
      <c r="G328" s="20">
        <f t="shared" ref="G328:G335" si="190">+SUM(H328:S328)</f>
        <v>1</v>
      </c>
      <c r="H328" s="20"/>
      <c r="I328" s="20">
        <v>1</v>
      </c>
      <c r="J328" s="20"/>
      <c r="K328" s="20"/>
      <c r="L328" s="20"/>
      <c r="M328" s="20"/>
      <c r="N328" s="20"/>
      <c r="O328" s="20"/>
      <c r="P328" s="20"/>
      <c r="Q328" s="20"/>
      <c r="R328" s="20"/>
      <c r="S328" s="20"/>
      <c r="T328" s="67" t="s">
        <v>115</v>
      </c>
      <c r="U328" s="67"/>
      <c r="V328" s="68" t="e">
        <f t="shared" ref="V328:V335" si="191">+U328/$H328</f>
        <v>#DIV/0!</v>
      </c>
      <c r="W328" s="68">
        <f t="shared" ref="W328:W335" si="192">+U328/$G328</f>
        <v>0</v>
      </c>
      <c r="X328" s="67"/>
      <c r="Y328" s="67"/>
      <c r="Z328" s="67" t="s">
        <v>116</v>
      </c>
      <c r="AA328" s="67"/>
      <c r="AB328" s="68">
        <f t="shared" ref="AB328:AB335" si="193">+AA328/$I328</f>
        <v>0</v>
      </c>
      <c r="AC328" s="68">
        <f t="shared" ref="AC328:AC335" si="194">+(AA328/$G328)+W328</f>
        <v>0</v>
      </c>
      <c r="AD328" s="67"/>
      <c r="AE328" s="67"/>
      <c r="AF328" s="67" t="s">
        <v>117</v>
      </c>
      <c r="AG328" s="67"/>
      <c r="AH328" s="68" t="e">
        <f t="shared" ref="AH328:AH335" si="195">+AG328/$J328</f>
        <v>#DIV/0!</v>
      </c>
      <c r="AI328" s="68">
        <f t="shared" ref="AI328:AI335" si="196">+(AG328/$G328)+AC328</f>
        <v>0</v>
      </c>
      <c r="AJ328" s="67"/>
      <c r="AK328" s="67"/>
      <c r="AL328" s="67" t="s">
        <v>118</v>
      </c>
      <c r="AM328" s="67"/>
      <c r="AN328" s="68" t="e">
        <f t="shared" ref="AN328:AN335" si="197">+AM328/$K328</f>
        <v>#DIV/0!</v>
      </c>
      <c r="AO328" s="68">
        <f t="shared" ref="AO328:AO335" si="198">+(AM328/$G328)+AI328</f>
        <v>0</v>
      </c>
      <c r="AP328" s="67"/>
      <c r="AQ328" s="67"/>
      <c r="AR328" s="67" t="s">
        <v>119</v>
      </c>
      <c r="AS328" s="67"/>
      <c r="AT328" s="68" t="e">
        <f t="shared" ref="AT328:AT335" si="199">+AS328/$L328</f>
        <v>#DIV/0!</v>
      </c>
      <c r="AU328" s="68">
        <f t="shared" ref="AU328:AU335" si="200">+(AS328/$G328)+AO328</f>
        <v>0</v>
      </c>
      <c r="AV328" s="67"/>
      <c r="AW328" s="67"/>
      <c r="AX328" s="67" t="s">
        <v>120</v>
      </c>
      <c r="AY328" s="67"/>
      <c r="AZ328" s="68" t="e">
        <f t="shared" ref="AZ328:AZ335" si="201">+AY328/$M328</f>
        <v>#DIV/0!</v>
      </c>
      <c r="BA328" s="68">
        <f t="shared" ref="BA328:BA335" si="202">+(AY328/$G328)+AU328</f>
        <v>0</v>
      </c>
      <c r="BB328" s="67"/>
      <c r="BC328" s="67"/>
      <c r="BD328" s="67" t="s">
        <v>121</v>
      </c>
      <c r="BE328" s="67"/>
      <c r="BF328" s="68" t="e">
        <f t="shared" ref="BF328:BF335" si="203">+BE328/$N328</f>
        <v>#DIV/0!</v>
      </c>
      <c r="BG328" s="68">
        <f t="shared" ref="BG328:BG335" si="204">+(BE328/$G328)+BA328</f>
        <v>0</v>
      </c>
      <c r="BH328" s="67"/>
      <c r="BI328" s="67"/>
      <c r="BJ328" s="67" t="s">
        <v>122</v>
      </c>
      <c r="BK328" s="67"/>
      <c r="BL328" s="68" t="e">
        <f t="shared" ref="BL328:BL335" si="205">+BK328/$O328</f>
        <v>#DIV/0!</v>
      </c>
      <c r="BM328" s="68">
        <f t="shared" ref="BM328:BM335" si="206">+(BK328/$G328)+BG328</f>
        <v>0</v>
      </c>
      <c r="BN328" s="67"/>
      <c r="BO328" s="67"/>
      <c r="BP328" s="67" t="s">
        <v>123</v>
      </c>
      <c r="BQ328" s="67"/>
      <c r="BR328" s="68" t="e">
        <f t="shared" ref="BR328:BR335" si="207">+BQ328/$P328</f>
        <v>#DIV/0!</v>
      </c>
      <c r="BS328" s="68">
        <f t="shared" ref="BS328:BS335" si="208">+(BQ328/$G328)+BM328</f>
        <v>0</v>
      </c>
      <c r="BT328" s="67"/>
      <c r="BU328" s="67"/>
      <c r="BV328" s="67" t="s">
        <v>124</v>
      </c>
      <c r="BW328" s="67"/>
      <c r="BX328" s="68" t="e">
        <f t="shared" ref="BX328:BX335" si="209">+BW328/$Q328</f>
        <v>#DIV/0!</v>
      </c>
      <c r="BY328" s="68">
        <f t="shared" ref="BY328:BY335" si="210">+(BW328/$G328)+BS328</f>
        <v>0</v>
      </c>
      <c r="BZ328" s="67"/>
      <c r="CA328" s="67"/>
      <c r="CB328" s="67" t="s">
        <v>125</v>
      </c>
      <c r="CC328" s="67"/>
      <c r="CD328" s="68" t="e">
        <f t="shared" ref="CD328:CD335" si="211">+CC328/$R328</f>
        <v>#DIV/0!</v>
      </c>
      <c r="CE328" s="68">
        <f t="shared" ref="CE328:CE335" si="212">+(CC328/$G328)+BY328</f>
        <v>0</v>
      </c>
      <c r="CF328" s="67"/>
      <c r="CG328" s="67"/>
      <c r="CH328" s="67" t="s">
        <v>126</v>
      </c>
      <c r="CI328" s="67"/>
      <c r="CJ328" s="68" t="e">
        <f t="shared" ref="CJ328:CJ335" si="213">+CI328/$S328</f>
        <v>#DIV/0!</v>
      </c>
      <c r="CK328" s="68">
        <f t="shared" ref="CK328:CK335" si="214">+(CI328/$G328)+CE328</f>
        <v>0</v>
      </c>
      <c r="CL328" s="67"/>
      <c r="CM328" s="67"/>
      <c r="CN328" s="58">
        <f t="shared" ref="CN328:CN335" si="215">+U328</f>
        <v>0</v>
      </c>
      <c r="CO328" s="58">
        <f t="shared" ref="CO328:CO335" si="216">+AA328</f>
        <v>0</v>
      </c>
      <c r="CP328" s="58">
        <f t="shared" ref="CP328:CP335" si="217">+AG328</f>
        <v>0</v>
      </c>
      <c r="CQ328" s="58">
        <f t="shared" ref="CQ328:CQ335" si="218">+AM328</f>
        <v>0</v>
      </c>
      <c r="CR328" s="58">
        <f t="shared" ref="CR328:CR335" si="219">+AS328</f>
        <v>0</v>
      </c>
      <c r="CS328" s="58">
        <f t="shared" ref="CS328:CS335" si="220">+AY328</f>
        <v>0</v>
      </c>
      <c r="CT328" s="58">
        <f t="shared" ref="CT328:CT335" si="221">+BE328</f>
        <v>0</v>
      </c>
      <c r="CU328" s="58">
        <f t="shared" ref="CU328:CU335" si="222">+BK328</f>
        <v>0</v>
      </c>
      <c r="CV328" s="58">
        <f t="shared" ref="CV328:CV335" si="223">+BQ328</f>
        <v>0</v>
      </c>
      <c r="CW328" s="58">
        <f t="shared" ref="CW328:CW335" si="224">+BW328</f>
        <v>0</v>
      </c>
      <c r="CX328" s="58">
        <f t="shared" ref="CX328:CX335" si="225">+CC328</f>
        <v>0</v>
      </c>
      <c r="CY328" s="58">
        <f t="shared" ref="CY328:CY335" si="226">+CI328</f>
        <v>0</v>
      </c>
      <c r="CZ328" s="58">
        <f t="shared" ref="CZ328:CZ335" si="227">+SUM(CN328:CY328)</f>
        <v>0</v>
      </c>
    </row>
    <row r="329" spans="1:104" ht="26" x14ac:dyDescent="0.35">
      <c r="A329" s="137" t="s">
        <v>410</v>
      </c>
      <c r="B329" s="234"/>
      <c r="C329" s="20" t="s">
        <v>996</v>
      </c>
      <c r="D329" s="22" t="s">
        <v>412</v>
      </c>
      <c r="E329" s="22" t="s">
        <v>424</v>
      </c>
      <c r="F329" s="22" t="s">
        <v>425</v>
      </c>
      <c r="G329" s="20">
        <f t="shared" si="190"/>
        <v>1</v>
      </c>
      <c r="H329" s="20"/>
      <c r="I329" s="20"/>
      <c r="J329" s="20"/>
      <c r="K329" s="20"/>
      <c r="L329" s="20"/>
      <c r="M329" s="20"/>
      <c r="N329" s="20"/>
      <c r="O329" s="20"/>
      <c r="P329" s="20">
        <v>1</v>
      </c>
      <c r="Q329" s="20"/>
      <c r="R329" s="20"/>
      <c r="S329" s="20"/>
      <c r="T329" s="67" t="s">
        <v>115</v>
      </c>
      <c r="U329" s="67"/>
      <c r="V329" s="68" t="e">
        <f t="shared" si="191"/>
        <v>#DIV/0!</v>
      </c>
      <c r="W329" s="68">
        <f t="shared" si="192"/>
        <v>0</v>
      </c>
      <c r="X329" s="67"/>
      <c r="Y329" s="67"/>
      <c r="Z329" s="67" t="s">
        <v>116</v>
      </c>
      <c r="AA329" s="67"/>
      <c r="AB329" s="68" t="e">
        <f t="shared" si="193"/>
        <v>#DIV/0!</v>
      </c>
      <c r="AC329" s="68">
        <f t="shared" si="194"/>
        <v>0</v>
      </c>
      <c r="AD329" s="67"/>
      <c r="AE329" s="67"/>
      <c r="AF329" s="67" t="s">
        <v>117</v>
      </c>
      <c r="AG329" s="67"/>
      <c r="AH329" s="68" t="e">
        <f t="shared" si="195"/>
        <v>#DIV/0!</v>
      </c>
      <c r="AI329" s="68">
        <f t="shared" si="196"/>
        <v>0</v>
      </c>
      <c r="AJ329" s="67"/>
      <c r="AK329" s="67"/>
      <c r="AL329" s="67" t="s">
        <v>118</v>
      </c>
      <c r="AM329" s="67"/>
      <c r="AN329" s="68" t="e">
        <f t="shared" si="197"/>
        <v>#DIV/0!</v>
      </c>
      <c r="AO329" s="68">
        <f t="shared" si="198"/>
        <v>0</v>
      </c>
      <c r="AP329" s="67"/>
      <c r="AQ329" s="67"/>
      <c r="AR329" s="67" t="s">
        <v>119</v>
      </c>
      <c r="AS329" s="67"/>
      <c r="AT329" s="68" t="e">
        <f t="shared" si="199"/>
        <v>#DIV/0!</v>
      </c>
      <c r="AU329" s="68">
        <f t="shared" si="200"/>
        <v>0</v>
      </c>
      <c r="AV329" s="67"/>
      <c r="AW329" s="67"/>
      <c r="AX329" s="67" t="s">
        <v>120</v>
      </c>
      <c r="AY329" s="67"/>
      <c r="AZ329" s="68" t="e">
        <f t="shared" si="201"/>
        <v>#DIV/0!</v>
      </c>
      <c r="BA329" s="68">
        <f t="shared" si="202"/>
        <v>0</v>
      </c>
      <c r="BB329" s="67"/>
      <c r="BC329" s="67"/>
      <c r="BD329" s="67" t="s">
        <v>121</v>
      </c>
      <c r="BE329" s="67"/>
      <c r="BF329" s="68" t="e">
        <f t="shared" si="203"/>
        <v>#DIV/0!</v>
      </c>
      <c r="BG329" s="68">
        <f t="shared" si="204"/>
        <v>0</v>
      </c>
      <c r="BH329" s="67"/>
      <c r="BI329" s="67"/>
      <c r="BJ329" s="67" t="s">
        <v>122</v>
      </c>
      <c r="BK329" s="67"/>
      <c r="BL329" s="68" t="e">
        <f t="shared" si="205"/>
        <v>#DIV/0!</v>
      </c>
      <c r="BM329" s="68">
        <f t="shared" si="206"/>
        <v>0</v>
      </c>
      <c r="BN329" s="67"/>
      <c r="BO329" s="67"/>
      <c r="BP329" s="67" t="s">
        <v>123</v>
      </c>
      <c r="BQ329" s="67"/>
      <c r="BR329" s="68">
        <f t="shared" si="207"/>
        <v>0</v>
      </c>
      <c r="BS329" s="68">
        <f t="shared" si="208"/>
        <v>0</v>
      </c>
      <c r="BT329" s="67"/>
      <c r="BU329" s="67"/>
      <c r="BV329" s="67" t="s">
        <v>124</v>
      </c>
      <c r="BW329" s="67"/>
      <c r="BX329" s="68" t="e">
        <f t="shared" si="209"/>
        <v>#DIV/0!</v>
      </c>
      <c r="BY329" s="68">
        <f t="shared" si="210"/>
        <v>0</v>
      </c>
      <c r="BZ329" s="67"/>
      <c r="CA329" s="67"/>
      <c r="CB329" s="67" t="s">
        <v>125</v>
      </c>
      <c r="CC329" s="67"/>
      <c r="CD329" s="68" t="e">
        <f t="shared" si="211"/>
        <v>#DIV/0!</v>
      </c>
      <c r="CE329" s="68">
        <f t="shared" si="212"/>
        <v>0</v>
      </c>
      <c r="CF329" s="67"/>
      <c r="CG329" s="67"/>
      <c r="CH329" s="67" t="s">
        <v>126</v>
      </c>
      <c r="CI329" s="67"/>
      <c r="CJ329" s="68" t="e">
        <f t="shared" si="213"/>
        <v>#DIV/0!</v>
      </c>
      <c r="CK329" s="68">
        <f t="shared" si="214"/>
        <v>0</v>
      </c>
      <c r="CL329" s="67"/>
      <c r="CM329" s="67"/>
      <c r="CN329" s="58">
        <f t="shared" si="215"/>
        <v>0</v>
      </c>
      <c r="CO329" s="58">
        <f t="shared" si="216"/>
        <v>0</v>
      </c>
      <c r="CP329" s="58">
        <f t="shared" si="217"/>
        <v>0</v>
      </c>
      <c r="CQ329" s="58">
        <f t="shared" si="218"/>
        <v>0</v>
      </c>
      <c r="CR329" s="58">
        <f t="shared" si="219"/>
        <v>0</v>
      </c>
      <c r="CS329" s="58">
        <f t="shared" si="220"/>
        <v>0</v>
      </c>
      <c r="CT329" s="58">
        <f t="shared" si="221"/>
        <v>0</v>
      </c>
      <c r="CU329" s="58">
        <f t="shared" si="222"/>
        <v>0</v>
      </c>
      <c r="CV329" s="58">
        <f t="shared" si="223"/>
        <v>0</v>
      </c>
      <c r="CW329" s="58">
        <f t="shared" si="224"/>
        <v>0</v>
      </c>
      <c r="CX329" s="58">
        <f t="shared" si="225"/>
        <v>0</v>
      </c>
      <c r="CY329" s="58">
        <f t="shared" si="226"/>
        <v>0</v>
      </c>
      <c r="CZ329" s="58">
        <f t="shared" si="227"/>
        <v>0</v>
      </c>
    </row>
    <row r="330" spans="1:104" ht="26" x14ac:dyDescent="0.35">
      <c r="A330" s="137" t="s">
        <v>410</v>
      </c>
      <c r="B330" s="234"/>
      <c r="C330" s="20" t="s">
        <v>997</v>
      </c>
      <c r="D330" s="22"/>
      <c r="E330" s="22"/>
      <c r="F330" s="22"/>
      <c r="G330" s="20">
        <f t="shared" si="190"/>
        <v>0</v>
      </c>
      <c r="H330" s="20"/>
      <c r="I330" s="20"/>
      <c r="J330" s="20"/>
      <c r="K330" s="20"/>
      <c r="L330" s="20"/>
      <c r="M330" s="20"/>
      <c r="N330" s="20"/>
      <c r="O330" s="20"/>
      <c r="P330" s="20"/>
      <c r="Q330" s="20"/>
      <c r="R330" s="20"/>
      <c r="S330" s="20"/>
      <c r="T330" s="67" t="s">
        <v>115</v>
      </c>
      <c r="U330" s="67"/>
      <c r="V330" s="68" t="e">
        <f t="shared" si="191"/>
        <v>#DIV/0!</v>
      </c>
      <c r="W330" s="68" t="e">
        <f t="shared" si="192"/>
        <v>#DIV/0!</v>
      </c>
      <c r="X330" s="67"/>
      <c r="Y330" s="67"/>
      <c r="Z330" s="67" t="s">
        <v>116</v>
      </c>
      <c r="AA330" s="67"/>
      <c r="AB330" s="68" t="e">
        <f t="shared" si="193"/>
        <v>#DIV/0!</v>
      </c>
      <c r="AC330" s="68" t="e">
        <f t="shared" si="194"/>
        <v>#DIV/0!</v>
      </c>
      <c r="AD330" s="67"/>
      <c r="AE330" s="67"/>
      <c r="AF330" s="67" t="s">
        <v>117</v>
      </c>
      <c r="AG330" s="67"/>
      <c r="AH330" s="68" t="e">
        <f t="shared" si="195"/>
        <v>#DIV/0!</v>
      </c>
      <c r="AI330" s="68" t="e">
        <f t="shared" si="196"/>
        <v>#DIV/0!</v>
      </c>
      <c r="AJ330" s="67"/>
      <c r="AK330" s="67"/>
      <c r="AL330" s="67" t="s">
        <v>118</v>
      </c>
      <c r="AM330" s="67"/>
      <c r="AN330" s="68" t="e">
        <f t="shared" si="197"/>
        <v>#DIV/0!</v>
      </c>
      <c r="AO330" s="68" t="e">
        <f t="shared" si="198"/>
        <v>#DIV/0!</v>
      </c>
      <c r="AP330" s="67"/>
      <c r="AQ330" s="67"/>
      <c r="AR330" s="67" t="s">
        <v>119</v>
      </c>
      <c r="AS330" s="67"/>
      <c r="AT330" s="68" t="e">
        <f t="shared" si="199"/>
        <v>#DIV/0!</v>
      </c>
      <c r="AU330" s="68" t="e">
        <f t="shared" si="200"/>
        <v>#DIV/0!</v>
      </c>
      <c r="AV330" s="67"/>
      <c r="AW330" s="67"/>
      <c r="AX330" s="67" t="s">
        <v>120</v>
      </c>
      <c r="AY330" s="67"/>
      <c r="AZ330" s="68" t="e">
        <f t="shared" si="201"/>
        <v>#DIV/0!</v>
      </c>
      <c r="BA330" s="68" t="e">
        <f t="shared" si="202"/>
        <v>#DIV/0!</v>
      </c>
      <c r="BB330" s="67"/>
      <c r="BC330" s="67"/>
      <c r="BD330" s="67" t="s">
        <v>121</v>
      </c>
      <c r="BE330" s="67"/>
      <c r="BF330" s="68" t="e">
        <f t="shared" si="203"/>
        <v>#DIV/0!</v>
      </c>
      <c r="BG330" s="68" t="e">
        <f t="shared" si="204"/>
        <v>#DIV/0!</v>
      </c>
      <c r="BH330" s="67"/>
      <c r="BI330" s="67"/>
      <c r="BJ330" s="67" t="s">
        <v>122</v>
      </c>
      <c r="BK330" s="67"/>
      <c r="BL330" s="68" t="e">
        <f t="shared" si="205"/>
        <v>#DIV/0!</v>
      </c>
      <c r="BM330" s="68" t="e">
        <f t="shared" si="206"/>
        <v>#DIV/0!</v>
      </c>
      <c r="BN330" s="67"/>
      <c r="BO330" s="67"/>
      <c r="BP330" s="67" t="s">
        <v>123</v>
      </c>
      <c r="BQ330" s="67"/>
      <c r="BR330" s="68" t="e">
        <f t="shared" si="207"/>
        <v>#DIV/0!</v>
      </c>
      <c r="BS330" s="68" t="e">
        <f t="shared" si="208"/>
        <v>#DIV/0!</v>
      </c>
      <c r="BT330" s="67"/>
      <c r="BU330" s="67"/>
      <c r="BV330" s="67" t="s">
        <v>124</v>
      </c>
      <c r="BW330" s="67"/>
      <c r="BX330" s="68" t="e">
        <f t="shared" si="209"/>
        <v>#DIV/0!</v>
      </c>
      <c r="BY330" s="68" t="e">
        <f t="shared" si="210"/>
        <v>#DIV/0!</v>
      </c>
      <c r="BZ330" s="67"/>
      <c r="CA330" s="67"/>
      <c r="CB330" s="67" t="s">
        <v>125</v>
      </c>
      <c r="CC330" s="67"/>
      <c r="CD330" s="68" t="e">
        <f t="shared" si="211"/>
        <v>#DIV/0!</v>
      </c>
      <c r="CE330" s="68" t="e">
        <f t="shared" si="212"/>
        <v>#DIV/0!</v>
      </c>
      <c r="CF330" s="67"/>
      <c r="CG330" s="67"/>
      <c r="CH330" s="67" t="s">
        <v>126</v>
      </c>
      <c r="CI330" s="67"/>
      <c r="CJ330" s="68" t="e">
        <f t="shared" si="213"/>
        <v>#DIV/0!</v>
      </c>
      <c r="CK330" s="68" t="e">
        <f t="shared" si="214"/>
        <v>#DIV/0!</v>
      </c>
      <c r="CL330" s="67"/>
      <c r="CM330" s="67"/>
      <c r="CN330" s="58">
        <f t="shared" si="215"/>
        <v>0</v>
      </c>
      <c r="CO330" s="58">
        <f t="shared" si="216"/>
        <v>0</v>
      </c>
      <c r="CP330" s="58">
        <f t="shared" si="217"/>
        <v>0</v>
      </c>
      <c r="CQ330" s="58">
        <f t="shared" si="218"/>
        <v>0</v>
      </c>
      <c r="CR330" s="58">
        <f t="shared" si="219"/>
        <v>0</v>
      </c>
      <c r="CS330" s="58">
        <f t="shared" si="220"/>
        <v>0</v>
      </c>
      <c r="CT330" s="58">
        <f t="shared" si="221"/>
        <v>0</v>
      </c>
      <c r="CU330" s="58">
        <f t="shared" si="222"/>
        <v>0</v>
      </c>
      <c r="CV330" s="58">
        <f t="shared" si="223"/>
        <v>0</v>
      </c>
      <c r="CW330" s="58">
        <f t="shared" si="224"/>
        <v>0</v>
      </c>
      <c r="CX330" s="58">
        <f t="shared" si="225"/>
        <v>0</v>
      </c>
      <c r="CY330" s="58">
        <f t="shared" si="226"/>
        <v>0</v>
      </c>
      <c r="CZ330" s="58">
        <f t="shared" si="227"/>
        <v>0</v>
      </c>
    </row>
    <row r="331" spans="1:104" ht="26" x14ac:dyDescent="0.35">
      <c r="A331" s="137" t="s">
        <v>410</v>
      </c>
      <c r="B331" s="235"/>
      <c r="C331" s="20" t="s">
        <v>998</v>
      </c>
      <c r="D331" s="22"/>
      <c r="E331" s="22"/>
      <c r="F331" s="22"/>
      <c r="G331" s="20">
        <f t="shared" si="190"/>
        <v>0</v>
      </c>
      <c r="H331" s="20"/>
      <c r="I331" s="20"/>
      <c r="J331" s="20"/>
      <c r="K331" s="20"/>
      <c r="L331" s="20"/>
      <c r="M331" s="20"/>
      <c r="N331" s="20"/>
      <c r="O331" s="20"/>
      <c r="P331" s="20"/>
      <c r="Q331" s="20"/>
      <c r="R331" s="20"/>
      <c r="S331" s="20"/>
      <c r="T331" s="67" t="s">
        <v>115</v>
      </c>
      <c r="U331" s="67"/>
      <c r="V331" s="68" t="e">
        <f t="shared" si="191"/>
        <v>#DIV/0!</v>
      </c>
      <c r="W331" s="68" t="e">
        <f t="shared" si="192"/>
        <v>#DIV/0!</v>
      </c>
      <c r="X331" s="67"/>
      <c r="Y331" s="67"/>
      <c r="Z331" s="67" t="s">
        <v>116</v>
      </c>
      <c r="AA331" s="67"/>
      <c r="AB331" s="68" t="e">
        <f t="shared" si="193"/>
        <v>#DIV/0!</v>
      </c>
      <c r="AC331" s="68" t="e">
        <f t="shared" si="194"/>
        <v>#DIV/0!</v>
      </c>
      <c r="AD331" s="67"/>
      <c r="AE331" s="67"/>
      <c r="AF331" s="67" t="s">
        <v>117</v>
      </c>
      <c r="AG331" s="67"/>
      <c r="AH331" s="68" t="e">
        <f t="shared" si="195"/>
        <v>#DIV/0!</v>
      </c>
      <c r="AI331" s="68" t="e">
        <f t="shared" si="196"/>
        <v>#DIV/0!</v>
      </c>
      <c r="AJ331" s="67"/>
      <c r="AK331" s="67"/>
      <c r="AL331" s="67" t="s">
        <v>118</v>
      </c>
      <c r="AM331" s="67"/>
      <c r="AN331" s="68" t="e">
        <f t="shared" si="197"/>
        <v>#DIV/0!</v>
      </c>
      <c r="AO331" s="68" t="e">
        <f t="shared" si="198"/>
        <v>#DIV/0!</v>
      </c>
      <c r="AP331" s="67"/>
      <c r="AQ331" s="67"/>
      <c r="AR331" s="67" t="s">
        <v>119</v>
      </c>
      <c r="AS331" s="67"/>
      <c r="AT331" s="68" t="e">
        <f t="shared" si="199"/>
        <v>#DIV/0!</v>
      </c>
      <c r="AU331" s="68" t="e">
        <f t="shared" si="200"/>
        <v>#DIV/0!</v>
      </c>
      <c r="AV331" s="67"/>
      <c r="AW331" s="67"/>
      <c r="AX331" s="67" t="s">
        <v>120</v>
      </c>
      <c r="AY331" s="67"/>
      <c r="AZ331" s="68" t="e">
        <f t="shared" si="201"/>
        <v>#DIV/0!</v>
      </c>
      <c r="BA331" s="68" t="e">
        <f t="shared" si="202"/>
        <v>#DIV/0!</v>
      </c>
      <c r="BB331" s="67"/>
      <c r="BC331" s="67"/>
      <c r="BD331" s="67" t="s">
        <v>121</v>
      </c>
      <c r="BE331" s="67"/>
      <c r="BF331" s="68" t="e">
        <f t="shared" si="203"/>
        <v>#DIV/0!</v>
      </c>
      <c r="BG331" s="68" t="e">
        <f t="shared" si="204"/>
        <v>#DIV/0!</v>
      </c>
      <c r="BH331" s="67"/>
      <c r="BI331" s="67"/>
      <c r="BJ331" s="67" t="s">
        <v>122</v>
      </c>
      <c r="BK331" s="67"/>
      <c r="BL331" s="68" t="e">
        <f t="shared" si="205"/>
        <v>#DIV/0!</v>
      </c>
      <c r="BM331" s="68" t="e">
        <f t="shared" si="206"/>
        <v>#DIV/0!</v>
      </c>
      <c r="BN331" s="67"/>
      <c r="BO331" s="67"/>
      <c r="BP331" s="67" t="s">
        <v>123</v>
      </c>
      <c r="BQ331" s="67"/>
      <c r="BR331" s="68" t="e">
        <f t="shared" si="207"/>
        <v>#DIV/0!</v>
      </c>
      <c r="BS331" s="68" t="e">
        <f t="shared" si="208"/>
        <v>#DIV/0!</v>
      </c>
      <c r="BT331" s="67"/>
      <c r="BU331" s="67"/>
      <c r="BV331" s="67" t="s">
        <v>124</v>
      </c>
      <c r="BW331" s="67"/>
      <c r="BX331" s="68" t="e">
        <f t="shared" si="209"/>
        <v>#DIV/0!</v>
      </c>
      <c r="BY331" s="68" t="e">
        <f t="shared" si="210"/>
        <v>#DIV/0!</v>
      </c>
      <c r="BZ331" s="67"/>
      <c r="CA331" s="67"/>
      <c r="CB331" s="67" t="s">
        <v>125</v>
      </c>
      <c r="CC331" s="67"/>
      <c r="CD331" s="68" t="e">
        <f t="shared" si="211"/>
        <v>#DIV/0!</v>
      </c>
      <c r="CE331" s="68" t="e">
        <f t="shared" si="212"/>
        <v>#DIV/0!</v>
      </c>
      <c r="CF331" s="67"/>
      <c r="CG331" s="67"/>
      <c r="CH331" s="67" t="s">
        <v>126</v>
      </c>
      <c r="CI331" s="67"/>
      <c r="CJ331" s="68" t="e">
        <f t="shared" si="213"/>
        <v>#DIV/0!</v>
      </c>
      <c r="CK331" s="68" t="e">
        <f t="shared" si="214"/>
        <v>#DIV/0!</v>
      </c>
      <c r="CL331" s="67"/>
      <c r="CM331" s="67"/>
      <c r="CN331" s="58">
        <f t="shared" si="215"/>
        <v>0</v>
      </c>
      <c r="CO331" s="58">
        <f t="shared" si="216"/>
        <v>0</v>
      </c>
      <c r="CP331" s="58">
        <f t="shared" si="217"/>
        <v>0</v>
      </c>
      <c r="CQ331" s="58">
        <f t="shared" si="218"/>
        <v>0</v>
      </c>
      <c r="CR331" s="58">
        <f t="shared" si="219"/>
        <v>0</v>
      </c>
      <c r="CS331" s="58">
        <f t="shared" si="220"/>
        <v>0</v>
      </c>
      <c r="CT331" s="58">
        <f t="shared" si="221"/>
        <v>0</v>
      </c>
      <c r="CU331" s="58">
        <f t="shared" si="222"/>
        <v>0</v>
      </c>
      <c r="CV331" s="58">
        <f t="shared" si="223"/>
        <v>0</v>
      </c>
      <c r="CW331" s="58">
        <f t="shared" si="224"/>
        <v>0</v>
      </c>
      <c r="CX331" s="58">
        <f t="shared" si="225"/>
        <v>0</v>
      </c>
      <c r="CY331" s="58">
        <f t="shared" si="226"/>
        <v>0</v>
      </c>
      <c r="CZ331" s="58">
        <f t="shared" si="227"/>
        <v>0</v>
      </c>
    </row>
    <row r="332" spans="1:104" ht="52" x14ac:dyDescent="0.35">
      <c r="A332" s="137" t="s">
        <v>426</v>
      </c>
      <c r="B332" s="233" t="s">
        <v>164</v>
      </c>
      <c r="C332" s="20" t="s">
        <v>999</v>
      </c>
      <c r="D332" s="22" t="s">
        <v>309</v>
      </c>
      <c r="E332" s="22" t="s">
        <v>450</v>
      </c>
      <c r="F332" s="22" t="s">
        <v>451</v>
      </c>
      <c r="G332" s="20">
        <f t="shared" si="190"/>
        <v>1</v>
      </c>
      <c r="H332" s="20"/>
      <c r="I332" s="20"/>
      <c r="J332" s="20"/>
      <c r="K332" s="20"/>
      <c r="L332" s="20"/>
      <c r="M332" s="20"/>
      <c r="N332" s="20"/>
      <c r="O332" s="20"/>
      <c r="P332" s="20"/>
      <c r="Q332" s="20"/>
      <c r="R332" s="20">
        <v>1</v>
      </c>
      <c r="S332" s="20"/>
      <c r="T332" s="67" t="s">
        <v>115</v>
      </c>
      <c r="U332" s="67"/>
      <c r="V332" s="68" t="e">
        <f t="shared" si="191"/>
        <v>#DIV/0!</v>
      </c>
      <c r="W332" s="68">
        <f t="shared" si="192"/>
        <v>0</v>
      </c>
      <c r="X332" s="67"/>
      <c r="Y332" s="67"/>
      <c r="Z332" s="67" t="s">
        <v>116</v>
      </c>
      <c r="AA332" s="67"/>
      <c r="AB332" s="68" t="e">
        <f t="shared" si="193"/>
        <v>#DIV/0!</v>
      </c>
      <c r="AC332" s="68">
        <f t="shared" si="194"/>
        <v>0</v>
      </c>
      <c r="AD332" s="67"/>
      <c r="AE332" s="67"/>
      <c r="AF332" s="67" t="s">
        <v>117</v>
      </c>
      <c r="AG332" s="67"/>
      <c r="AH332" s="68" t="e">
        <f t="shared" si="195"/>
        <v>#DIV/0!</v>
      </c>
      <c r="AI332" s="68">
        <f t="shared" si="196"/>
        <v>0</v>
      </c>
      <c r="AJ332" s="67"/>
      <c r="AK332" s="67"/>
      <c r="AL332" s="67" t="s">
        <v>118</v>
      </c>
      <c r="AM332" s="67"/>
      <c r="AN332" s="68" t="e">
        <f t="shared" si="197"/>
        <v>#DIV/0!</v>
      </c>
      <c r="AO332" s="68">
        <f t="shared" si="198"/>
        <v>0</v>
      </c>
      <c r="AP332" s="67"/>
      <c r="AQ332" s="67"/>
      <c r="AR332" s="67" t="s">
        <v>119</v>
      </c>
      <c r="AS332" s="67"/>
      <c r="AT332" s="68" t="e">
        <f t="shared" si="199"/>
        <v>#DIV/0!</v>
      </c>
      <c r="AU332" s="68">
        <f t="shared" si="200"/>
        <v>0</v>
      </c>
      <c r="AV332" s="67"/>
      <c r="AW332" s="67"/>
      <c r="AX332" s="67" t="s">
        <v>120</v>
      </c>
      <c r="AY332" s="67"/>
      <c r="AZ332" s="68" t="e">
        <f t="shared" si="201"/>
        <v>#DIV/0!</v>
      </c>
      <c r="BA332" s="68">
        <f t="shared" si="202"/>
        <v>0</v>
      </c>
      <c r="BB332" s="67"/>
      <c r="BC332" s="67"/>
      <c r="BD332" s="67" t="s">
        <v>121</v>
      </c>
      <c r="BE332" s="67"/>
      <c r="BF332" s="68" t="e">
        <f t="shared" si="203"/>
        <v>#DIV/0!</v>
      </c>
      <c r="BG332" s="68">
        <f t="shared" si="204"/>
        <v>0</v>
      </c>
      <c r="BH332" s="67"/>
      <c r="BI332" s="67"/>
      <c r="BJ332" s="67" t="s">
        <v>122</v>
      </c>
      <c r="BK332" s="67"/>
      <c r="BL332" s="68" t="e">
        <f t="shared" si="205"/>
        <v>#DIV/0!</v>
      </c>
      <c r="BM332" s="68">
        <f t="shared" si="206"/>
        <v>0</v>
      </c>
      <c r="BN332" s="67"/>
      <c r="BO332" s="67"/>
      <c r="BP332" s="67" t="s">
        <v>123</v>
      </c>
      <c r="BQ332" s="67"/>
      <c r="BR332" s="68" t="e">
        <f t="shared" si="207"/>
        <v>#DIV/0!</v>
      </c>
      <c r="BS332" s="68">
        <f t="shared" si="208"/>
        <v>0</v>
      </c>
      <c r="BT332" s="67"/>
      <c r="BU332" s="67"/>
      <c r="BV332" s="67" t="s">
        <v>124</v>
      </c>
      <c r="BW332" s="67"/>
      <c r="BX332" s="68" t="e">
        <f t="shared" si="209"/>
        <v>#DIV/0!</v>
      </c>
      <c r="BY332" s="68">
        <f t="shared" si="210"/>
        <v>0</v>
      </c>
      <c r="BZ332" s="67"/>
      <c r="CA332" s="67"/>
      <c r="CB332" s="67" t="s">
        <v>125</v>
      </c>
      <c r="CC332" s="67"/>
      <c r="CD332" s="68">
        <f t="shared" si="211"/>
        <v>0</v>
      </c>
      <c r="CE332" s="68">
        <f t="shared" si="212"/>
        <v>0</v>
      </c>
      <c r="CF332" s="67"/>
      <c r="CG332" s="67"/>
      <c r="CH332" s="67" t="s">
        <v>126</v>
      </c>
      <c r="CI332" s="67"/>
      <c r="CJ332" s="68" t="e">
        <f t="shared" si="213"/>
        <v>#DIV/0!</v>
      </c>
      <c r="CK332" s="68">
        <f t="shared" si="214"/>
        <v>0</v>
      </c>
      <c r="CL332" s="67"/>
      <c r="CM332" s="67"/>
      <c r="CN332" s="58">
        <f t="shared" si="215"/>
        <v>0</v>
      </c>
      <c r="CO332" s="58">
        <f t="shared" si="216"/>
        <v>0</v>
      </c>
      <c r="CP332" s="58">
        <f t="shared" si="217"/>
        <v>0</v>
      </c>
      <c r="CQ332" s="58">
        <f t="shared" si="218"/>
        <v>0</v>
      </c>
      <c r="CR332" s="58">
        <f t="shared" si="219"/>
        <v>0</v>
      </c>
      <c r="CS332" s="58">
        <f t="shared" si="220"/>
        <v>0</v>
      </c>
      <c r="CT332" s="58">
        <f t="shared" si="221"/>
        <v>0</v>
      </c>
      <c r="CU332" s="58">
        <f t="shared" si="222"/>
        <v>0</v>
      </c>
      <c r="CV332" s="58">
        <f t="shared" si="223"/>
        <v>0</v>
      </c>
      <c r="CW332" s="58">
        <f t="shared" si="224"/>
        <v>0</v>
      </c>
      <c r="CX332" s="58">
        <f t="shared" si="225"/>
        <v>0</v>
      </c>
      <c r="CY332" s="58">
        <f t="shared" si="226"/>
        <v>0</v>
      </c>
      <c r="CZ332" s="58">
        <f t="shared" si="227"/>
        <v>0</v>
      </c>
    </row>
    <row r="333" spans="1:104" ht="26" x14ac:dyDescent="0.35">
      <c r="A333" s="137" t="s">
        <v>426</v>
      </c>
      <c r="B333" s="234"/>
      <c r="C333" s="20" t="s">
        <v>1000</v>
      </c>
      <c r="D333" s="22" t="s">
        <v>412</v>
      </c>
      <c r="E333" s="22" t="s">
        <v>452</v>
      </c>
      <c r="F333" s="22" t="s">
        <v>453</v>
      </c>
      <c r="G333" s="20">
        <f t="shared" si="190"/>
        <v>1</v>
      </c>
      <c r="H333" s="20"/>
      <c r="I333" s="20"/>
      <c r="J333" s="20"/>
      <c r="K333" s="20"/>
      <c r="L333" s="20"/>
      <c r="M333" s="20"/>
      <c r="N333" s="20"/>
      <c r="O333" s="20"/>
      <c r="P333" s="20">
        <v>1</v>
      </c>
      <c r="Q333" s="20"/>
      <c r="R333" s="20"/>
      <c r="S333" s="20"/>
      <c r="T333" s="67" t="s">
        <v>115</v>
      </c>
      <c r="U333" s="67"/>
      <c r="V333" s="68" t="e">
        <f t="shared" si="191"/>
        <v>#DIV/0!</v>
      </c>
      <c r="W333" s="68">
        <f t="shared" si="192"/>
        <v>0</v>
      </c>
      <c r="X333" s="67"/>
      <c r="Y333" s="67"/>
      <c r="Z333" s="67" t="s">
        <v>116</v>
      </c>
      <c r="AA333" s="67"/>
      <c r="AB333" s="68" t="e">
        <f t="shared" si="193"/>
        <v>#DIV/0!</v>
      </c>
      <c r="AC333" s="68">
        <f t="shared" si="194"/>
        <v>0</v>
      </c>
      <c r="AD333" s="67"/>
      <c r="AE333" s="67"/>
      <c r="AF333" s="67" t="s">
        <v>117</v>
      </c>
      <c r="AG333" s="67"/>
      <c r="AH333" s="68" t="e">
        <f t="shared" si="195"/>
        <v>#DIV/0!</v>
      </c>
      <c r="AI333" s="68">
        <f t="shared" si="196"/>
        <v>0</v>
      </c>
      <c r="AJ333" s="67"/>
      <c r="AK333" s="67"/>
      <c r="AL333" s="67" t="s">
        <v>118</v>
      </c>
      <c r="AM333" s="67"/>
      <c r="AN333" s="68" t="e">
        <f t="shared" si="197"/>
        <v>#DIV/0!</v>
      </c>
      <c r="AO333" s="68">
        <f t="shared" si="198"/>
        <v>0</v>
      </c>
      <c r="AP333" s="67"/>
      <c r="AQ333" s="67"/>
      <c r="AR333" s="67" t="s">
        <v>119</v>
      </c>
      <c r="AS333" s="67"/>
      <c r="AT333" s="68" t="e">
        <f t="shared" si="199"/>
        <v>#DIV/0!</v>
      </c>
      <c r="AU333" s="68">
        <f t="shared" si="200"/>
        <v>0</v>
      </c>
      <c r="AV333" s="67"/>
      <c r="AW333" s="67"/>
      <c r="AX333" s="67" t="s">
        <v>120</v>
      </c>
      <c r="AY333" s="67"/>
      <c r="AZ333" s="68" t="e">
        <f t="shared" si="201"/>
        <v>#DIV/0!</v>
      </c>
      <c r="BA333" s="68">
        <f t="shared" si="202"/>
        <v>0</v>
      </c>
      <c r="BB333" s="67"/>
      <c r="BC333" s="67"/>
      <c r="BD333" s="67" t="s">
        <v>121</v>
      </c>
      <c r="BE333" s="67"/>
      <c r="BF333" s="68" t="e">
        <f t="shared" si="203"/>
        <v>#DIV/0!</v>
      </c>
      <c r="BG333" s="68">
        <f t="shared" si="204"/>
        <v>0</v>
      </c>
      <c r="BH333" s="67"/>
      <c r="BI333" s="67"/>
      <c r="BJ333" s="67" t="s">
        <v>122</v>
      </c>
      <c r="BK333" s="67"/>
      <c r="BL333" s="68" t="e">
        <f t="shared" si="205"/>
        <v>#DIV/0!</v>
      </c>
      <c r="BM333" s="68">
        <f t="shared" si="206"/>
        <v>0</v>
      </c>
      <c r="BN333" s="67"/>
      <c r="BO333" s="67"/>
      <c r="BP333" s="67" t="s">
        <v>123</v>
      </c>
      <c r="BQ333" s="67"/>
      <c r="BR333" s="68">
        <f t="shared" si="207"/>
        <v>0</v>
      </c>
      <c r="BS333" s="68">
        <f t="shared" si="208"/>
        <v>0</v>
      </c>
      <c r="BT333" s="67"/>
      <c r="BU333" s="67"/>
      <c r="BV333" s="67" t="s">
        <v>124</v>
      </c>
      <c r="BW333" s="67"/>
      <c r="BX333" s="68" t="e">
        <f t="shared" si="209"/>
        <v>#DIV/0!</v>
      </c>
      <c r="BY333" s="68">
        <f t="shared" si="210"/>
        <v>0</v>
      </c>
      <c r="BZ333" s="67"/>
      <c r="CA333" s="67"/>
      <c r="CB333" s="67" t="s">
        <v>125</v>
      </c>
      <c r="CC333" s="67"/>
      <c r="CD333" s="68" t="e">
        <f t="shared" si="211"/>
        <v>#DIV/0!</v>
      </c>
      <c r="CE333" s="68">
        <f t="shared" si="212"/>
        <v>0</v>
      </c>
      <c r="CF333" s="67"/>
      <c r="CG333" s="67"/>
      <c r="CH333" s="67" t="s">
        <v>126</v>
      </c>
      <c r="CI333" s="67"/>
      <c r="CJ333" s="68" t="e">
        <f t="shared" si="213"/>
        <v>#DIV/0!</v>
      </c>
      <c r="CK333" s="68">
        <f t="shared" si="214"/>
        <v>0</v>
      </c>
      <c r="CL333" s="67"/>
      <c r="CM333" s="67"/>
      <c r="CN333" s="58">
        <f t="shared" si="215"/>
        <v>0</v>
      </c>
      <c r="CO333" s="58">
        <f t="shared" si="216"/>
        <v>0</v>
      </c>
      <c r="CP333" s="58">
        <f t="shared" si="217"/>
        <v>0</v>
      </c>
      <c r="CQ333" s="58">
        <f t="shared" si="218"/>
        <v>0</v>
      </c>
      <c r="CR333" s="58">
        <f t="shared" si="219"/>
        <v>0</v>
      </c>
      <c r="CS333" s="58">
        <f t="shared" si="220"/>
        <v>0</v>
      </c>
      <c r="CT333" s="58">
        <f t="shared" si="221"/>
        <v>0</v>
      </c>
      <c r="CU333" s="58">
        <f t="shared" si="222"/>
        <v>0</v>
      </c>
      <c r="CV333" s="58">
        <f t="shared" si="223"/>
        <v>0</v>
      </c>
      <c r="CW333" s="58">
        <f t="shared" si="224"/>
        <v>0</v>
      </c>
      <c r="CX333" s="58">
        <f t="shared" si="225"/>
        <v>0</v>
      </c>
      <c r="CY333" s="58">
        <f t="shared" si="226"/>
        <v>0</v>
      </c>
      <c r="CZ333" s="58">
        <f t="shared" si="227"/>
        <v>0</v>
      </c>
    </row>
    <row r="334" spans="1:104" ht="26" x14ac:dyDescent="0.35">
      <c r="A334" s="137" t="s">
        <v>426</v>
      </c>
      <c r="B334" s="234"/>
      <c r="C334" s="20" t="s">
        <v>1001</v>
      </c>
      <c r="D334" s="22" t="s">
        <v>412</v>
      </c>
      <c r="E334" s="22" t="s">
        <v>454</v>
      </c>
      <c r="F334" s="22" t="s">
        <v>455</v>
      </c>
      <c r="G334" s="20">
        <f t="shared" si="190"/>
        <v>1</v>
      </c>
      <c r="H334" s="20"/>
      <c r="I334" s="20"/>
      <c r="J334" s="20"/>
      <c r="K334" s="20"/>
      <c r="L334" s="20"/>
      <c r="M334" s="20"/>
      <c r="N334" s="20"/>
      <c r="O334" s="20"/>
      <c r="P334" s="20"/>
      <c r="Q334" s="20">
        <v>1</v>
      </c>
      <c r="R334" s="20"/>
      <c r="S334" s="20"/>
      <c r="T334" s="67" t="s">
        <v>115</v>
      </c>
      <c r="U334" s="67"/>
      <c r="V334" s="68" t="e">
        <f t="shared" si="191"/>
        <v>#DIV/0!</v>
      </c>
      <c r="W334" s="68">
        <f t="shared" si="192"/>
        <v>0</v>
      </c>
      <c r="X334" s="67"/>
      <c r="Y334" s="67"/>
      <c r="Z334" s="67" t="s">
        <v>116</v>
      </c>
      <c r="AA334" s="67"/>
      <c r="AB334" s="68" t="e">
        <f t="shared" si="193"/>
        <v>#DIV/0!</v>
      </c>
      <c r="AC334" s="68">
        <f t="shared" si="194"/>
        <v>0</v>
      </c>
      <c r="AD334" s="67"/>
      <c r="AE334" s="67"/>
      <c r="AF334" s="67" t="s">
        <v>117</v>
      </c>
      <c r="AG334" s="67"/>
      <c r="AH334" s="68" t="e">
        <f t="shared" si="195"/>
        <v>#DIV/0!</v>
      </c>
      <c r="AI334" s="68">
        <f t="shared" si="196"/>
        <v>0</v>
      </c>
      <c r="AJ334" s="67"/>
      <c r="AK334" s="67"/>
      <c r="AL334" s="67" t="s">
        <v>118</v>
      </c>
      <c r="AM334" s="67"/>
      <c r="AN334" s="68" t="e">
        <f t="shared" si="197"/>
        <v>#DIV/0!</v>
      </c>
      <c r="AO334" s="68">
        <f t="shared" si="198"/>
        <v>0</v>
      </c>
      <c r="AP334" s="67"/>
      <c r="AQ334" s="67"/>
      <c r="AR334" s="67" t="s">
        <v>119</v>
      </c>
      <c r="AS334" s="67"/>
      <c r="AT334" s="68" t="e">
        <f t="shared" si="199"/>
        <v>#DIV/0!</v>
      </c>
      <c r="AU334" s="68">
        <f t="shared" si="200"/>
        <v>0</v>
      </c>
      <c r="AV334" s="67"/>
      <c r="AW334" s="67"/>
      <c r="AX334" s="67" t="s">
        <v>120</v>
      </c>
      <c r="AY334" s="67"/>
      <c r="AZ334" s="68" t="e">
        <f t="shared" si="201"/>
        <v>#DIV/0!</v>
      </c>
      <c r="BA334" s="68">
        <f t="shared" si="202"/>
        <v>0</v>
      </c>
      <c r="BB334" s="67"/>
      <c r="BC334" s="67"/>
      <c r="BD334" s="67" t="s">
        <v>121</v>
      </c>
      <c r="BE334" s="67"/>
      <c r="BF334" s="68" t="e">
        <f t="shared" si="203"/>
        <v>#DIV/0!</v>
      </c>
      <c r="BG334" s="68">
        <f t="shared" si="204"/>
        <v>0</v>
      </c>
      <c r="BH334" s="67"/>
      <c r="BI334" s="67"/>
      <c r="BJ334" s="67" t="s">
        <v>122</v>
      </c>
      <c r="BK334" s="67"/>
      <c r="BL334" s="68" t="e">
        <f t="shared" si="205"/>
        <v>#DIV/0!</v>
      </c>
      <c r="BM334" s="68">
        <f t="shared" si="206"/>
        <v>0</v>
      </c>
      <c r="BN334" s="67"/>
      <c r="BO334" s="67"/>
      <c r="BP334" s="67" t="s">
        <v>123</v>
      </c>
      <c r="BQ334" s="67"/>
      <c r="BR334" s="68" t="e">
        <f t="shared" si="207"/>
        <v>#DIV/0!</v>
      </c>
      <c r="BS334" s="68">
        <f t="shared" si="208"/>
        <v>0</v>
      </c>
      <c r="BT334" s="67"/>
      <c r="BU334" s="67"/>
      <c r="BV334" s="67" t="s">
        <v>124</v>
      </c>
      <c r="BW334" s="67"/>
      <c r="BX334" s="68">
        <f t="shared" si="209"/>
        <v>0</v>
      </c>
      <c r="BY334" s="68">
        <f t="shared" si="210"/>
        <v>0</v>
      </c>
      <c r="BZ334" s="67"/>
      <c r="CA334" s="67"/>
      <c r="CB334" s="67" t="s">
        <v>125</v>
      </c>
      <c r="CC334" s="67"/>
      <c r="CD334" s="68" t="e">
        <f t="shared" si="211"/>
        <v>#DIV/0!</v>
      </c>
      <c r="CE334" s="68">
        <f t="shared" si="212"/>
        <v>0</v>
      </c>
      <c r="CF334" s="67"/>
      <c r="CG334" s="67"/>
      <c r="CH334" s="67" t="s">
        <v>126</v>
      </c>
      <c r="CI334" s="67"/>
      <c r="CJ334" s="68" t="e">
        <f t="shared" si="213"/>
        <v>#DIV/0!</v>
      </c>
      <c r="CK334" s="68">
        <f t="shared" si="214"/>
        <v>0</v>
      </c>
      <c r="CL334" s="67"/>
      <c r="CM334" s="67"/>
      <c r="CN334" s="58">
        <f t="shared" si="215"/>
        <v>0</v>
      </c>
      <c r="CO334" s="58">
        <f t="shared" si="216"/>
        <v>0</v>
      </c>
      <c r="CP334" s="58">
        <f t="shared" si="217"/>
        <v>0</v>
      </c>
      <c r="CQ334" s="58">
        <f t="shared" si="218"/>
        <v>0</v>
      </c>
      <c r="CR334" s="58">
        <f t="shared" si="219"/>
        <v>0</v>
      </c>
      <c r="CS334" s="58">
        <f t="shared" si="220"/>
        <v>0</v>
      </c>
      <c r="CT334" s="58">
        <f t="shared" si="221"/>
        <v>0</v>
      </c>
      <c r="CU334" s="58">
        <f t="shared" si="222"/>
        <v>0</v>
      </c>
      <c r="CV334" s="58">
        <f t="shared" si="223"/>
        <v>0</v>
      </c>
      <c r="CW334" s="58">
        <f t="shared" si="224"/>
        <v>0</v>
      </c>
      <c r="CX334" s="58">
        <f t="shared" si="225"/>
        <v>0</v>
      </c>
      <c r="CY334" s="58">
        <f t="shared" si="226"/>
        <v>0</v>
      </c>
      <c r="CZ334" s="58">
        <f t="shared" si="227"/>
        <v>0</v>
      </c>
    </row>
    <row r="335" spans="1:104" ht="26" x14ac:dyDescent="0.35">
      <c r="A335" s="137" t="s">
        <v>426</v>
      </c>
      <c r="B335" s="235"/>
      <c r="C335" s="20" t="s">
        <v>1002</v>
      </c>
      <c r="D335" s="22"/>
      <c r="E335" s="22"/>
      <c r="F335" s="22"/>
      <c r="G335" s="20">
        <f t="shared" si="190"/>
        <v>0</v>
      </c>
      <c r="H335" s="20"/>
      <c r="I335" s="20"/>
      <c r="J335" s="20"/>
      <c r="K335" s="20"/>
      <c r="L335" s="20"/>
      <c r="M335" s="20"/>
      <c r="N335" s="20"/>
      <c r="O335" s="20"/>
      <c r="P335" s="20"/>
      <c r="Q335" s="20"/>
      <c r="R335" s="20"/>
      <c r="S335" s="20"/>
      <c r="T335" s="67" t="s">
        <v>115</v>
      </c>
      <c r="U335" s="67"/>
      <c r="V335" s="68" t="e">
        <f t="shared" si="191"/>
        <v>#DIV/0!</v>
      </c>
      <c r="W335" s="68" t="e">
        <f t="shared" si="192"/>
        <v>#DIV/0!</v>
      </c>
      <c r="X335" s="67"/>
      <c r="Y335" s="67"/>
      <c r="Z335" s="67" t="s">
        <v>116</v>
      </c>
      <c r="AA335" s="67"/>
      <c r="AB335" s="68" t="e">
        <f t="shared" si="193"/>
        <v>#DIV/0!</v>
      </c>
      <c r="AC335" s="68" t="e">
        <f t="shared" si="194"/>
        <v>#DIV/0!</v>
      </c>
      <c r="AD335" s="67"/>
      <c r="AE335" s="67"/>
      <c r="AF335" s="67" t="s">
        <v>117</v>
      </c>
      <c r="AG335" s="67"/>
      <c r="AH335" s="68" t="e">
        <f t="shared" si="195"/>
        <v>#DIV/0!</v>
      </c>
      <c r="AI335" s="68" t="e">
        <f t="shared" si="196"/>
        <v>#DIV/0!</v>
      </c>
      <c r="AJ335" s="67"/>
      <c r="AK335" s="67"/>
      <c r="AL335" s="67" t="s">
        <v>118</v>
      </c>
      <c r="AM335" s="67"/>
      <c r="AN335" s="68" t="e">
        <f t="shared" si="197"/>
        <v>#DIV/0!</v>
      </c>
      <c r="AO335" s="68" t="e">
        <f t="shared" si="198"/>
        <v>#DIV/0!</v>
      </c>
      <c r="AP335" s="67"/>
      <c r="AQ335" s="67"/>
      <c r="AR335" s="67" t="s">
        <v>119</v>
      </c>
      <c r="AS335" s="67"/>
      <c r="AT335" s="68" t="e">
        <f t="shared" si="199"/>
        <v>#DIV/0!</v>
      </c>
      <c r="AU335" s="68" t="e">
        <f t="shared" si="200"/>
        <v>#DIV/0!</v>
      </c>
      <c r="AV335" s="67"/>
      <c r="AW335" s="67"/>
      <c r="AX335" s="67" t="s">
        <v>120</v>
      </c>
      <c r="AY335" s="67"/>
      <c r="AZ335" s="68" t="e">
        <f t="shared" si="201"/>
        <v>#DIV/0!</v>
      </c>
      <c r="BA335" s="68" t="e">
        <f t="shared" si="202"/>
        <v>#DIV/0!</v>
      </c>
      <c r="BB335" s="67"/>
      <c r="BC335" s="67"/>
      <c r="BD335" s="67" t="s">
        <v>121</v>
      </c>
      <c r="BE335" s="67"/>
      <c r="BF335" s="68" t="e">
        <f t="shared" si="203"/>
        <v>#DIV/0!</v>
      </c>
      <c r="BG335" s="68" t="e">
        <f t="shared" si="204"/>
        <v>#DIV/0!</v>
      </c>
      <c r="BH335" s="67"/>
      <c r="BI335" s="67"/>
      <c r="BJ335" s="67" t="s">
        <v>122</v>
      </c>
      <c r="BK335" s="67"/>
      <c r="BL335" s="68" t="e">
        <f t="shared" si="205"/>
        <v>#DIV/0!</v>
      </c>
      <c r="BM335" s="68" t="e">
        <f t="shared" si="206"/>
        <v>#DIV/0!</v>
      </c>
      <c r="BN335" s="67"/>
      <c r="BO335" s="67"/>
      <c r="BP335" s="67" t="s">
        <v>123</v>
      </c>
      <c r="BQ335" s="67"/>
      <c r="BR335" s="68" t="e">
        <f t="shared" si="207"/>
        <v>#DIV/0!</v>
      </c>
      <c r="BS335" s="68" t="e">
        <f t="shared" si="208"/>
        <v>#DIV/0!</v>
      </c>
      <c r="BT335" s="67"/>
      <c r="BU335" s="67"/>
      <c r="BV335" s="67" t="s">
        <v>124</v>
      </c>
      <c r="BW335" s="67"/>
      <c r="BX335" s="68" t="e">
        <f t="shared" si="209"/>
        <v>#DIV/0!</v>
      </c>
      <c r="BY335" s="68" t="e">
        <f t="shared" si="210"/>
        <v>#DIV/0!</v>
      </c>
      <c r="BZ335" s="67"/>
      <c r="CA335" s="67"/>
      <c r="CB335" s="67" t="s">
        <v>125</v>
      </c>
      <c r="CC335" s="67"/>
      <c r="CD335" s="68" t="e">
        <f t="shared" si="211"/>
        <v>#DIV/0!</v>
      </c>
      <c r="CE335" s="68" t="e">
        <f t="shared" si="212"/>
        <v>#DIV/0!</v>
      </c>
      <c r="CF335" s="67"/>
      <c r="CG335" s="67"/>
      <c r="CH335" s="67" t="s">
        <v>126</v>
      </c>
      <c r="CI335" s="67"/>
      <c r="CJ335" s="68" t="e">
        <f t="shared" si="213"/>
        <v>#DIV/0!</v>
      </c>
      <c r="CK335" s="68" t="e">
        <f t="shared" si="214"/>
        <v>#DIV/0!</v>
      </c>
      <c r="CL335" s="67"/>
      <c r="CM335" s="67"/>
      <c r="CN335" s="58">
        <f t="shared" si="215"/>
        <v>0</v>
      </c>
      <c r="CO335" s="58">
        <f t="shared" si="216"/>
        <v>0</v>
      </c>
      <c r="CP335" s="58">
        <f t="shared" si="217"/>
        <v>0</v>
      </c>
      <c r="CQ335" s="58">
        <f t="shared" si="218"/>
        <v>0</v>
      </c>
      <c r="CR335" s="58">
        <f t="shared" si="219"/>
        <v>0</v>
      </c>
      <c r="CS335" s="58">
        <f t="shared" si="220"/>
        <v>0</v>
      </c>
      <c r="CT335" s="58">
        <f t="shared" si="221"/>
        <v>0</v>
      </c>
      <c r="CU335" s="58">
        <f t="shared" si="222"/>
        <v>0</v>
      </c>
      <c r="CV335" s="58">
        <f t="shared" si="223"/>
        <v>0</v>
      </c>
      <c r="CW335" s="58">
        <f t="shared" si="224"/>
        <v>0</v>
      </c>
      <c r="CX335" s="58">
        <f t="shared" si="225"/>
        <v>0</v>
      </c>
      <c r="CY335" s="58">
        <f t="shared" si="226"/>
        <v>0</v>
      </c>
      <c r="CZ335" s="58">
        <f t="shared" si="227"/>
        <v>0</v>
      </c>
    </row>
  </sheetData>
  <mergeCells count="94">
    <mergeCell ref="B332:B335"/>
    <mergeCell ref="B312:B315"/>
    <mergeCell ref="B316:B319"/>
    <mergeCell ref="B320:B323"/>
    <mergeCell ref="B324:B327"/>
    <mergeCell ref="B328:B331"/>
    <mergeCell ref="B292:B295"/>
    <mergeCell ref="B296:B299"/>
    <mergeCell ref="B300:B303"/>
    <mergeCell ref="B304:B307"/>
    <mergeCell ref="B308:B311"/>
    <mergeCell ref="B272:B275"/>
    <mergeCell ref="B276:B279"/>
    <mergeCell ref="B280:B283"/>
    <mergeCell ref="B284:B287"/>
    <mergeCell ref="B288:B291"/>
    <mergeCell ref="B252:B255"/>
    <mergeCell ref="B256:B259"/>
    <mergeCell ref="B260:B263"/>
    <mergeCell ref="B264:B267"/>
    <mergeCell ref="B268:B271"/>
    <mergeCell ref="B232:B235"/>
    <mergeCell ref="B236:B239"/>
    <mergeCell ref="B240:B243"/>
    <mergeCell ref="B244:B247"/>
    <mergeCell ref="B248:B251"/>
    <mergeCell ref="B212:B215"/>
    <mergeCell ref="B216:B219"/>
    <mergeCell ref="B220:B223"/>
    <mergeCell ref="B224:B227"/>
    <mergeCell ref="B228:B231"/>
    <mergeCell ref="B192:B195"/>
    <mergeCell ref="B196:B199"/>
    <mergeCell ref="B200:B203"/>
    <mergeCell ref="B204:B207"/>
    <mergeCell ref="B208:B211"/>
    <mergeCell ref="B172:B175"/>
    <mergeCell ref="B176:B179"/>
    <mergeCell ref="B180:B183"/>
    <mergeCell ref="B184:B187"/>
    <mergeCell ref="B188:B191"/>
    <mergeCell ref="B152:B155"/>
    <mergeCell ref="B156:B159"/>
    <mergeCell ref="B160:B163"/>
    <mergeCell ref="B164:B167"/>
    <mergeCell ref="B168:B171"/>
    <mergeCell ref="B132:B135"/>
    <mergeCell ref="B136:B139"/>
    <mergeCell ref="B140:B143"/>
    <mergeCell ref="B144:B147"/>
    <mergeCell ref="B148:B151"/>
    <mergeCell ref="B112:B115"/>
    <mergeCell ref="B116:B119"/>
    <mergeCell ref="B120:B123"/>
    <mergeCell ref="B124:B127"/>
    <mergeCell ref="B128:B131"/>
    <mergeCell ref="B92:B95"/>
    <mergeCell ref="B96:B99"/>
    <mergeCell ref="B100:B103"/>
    <mergeCell ref="B104:B107"/>
    <mergeCell ref="B108:B111"/>
    <mergeCell ref="B72:B75"/>
    <mergeCell ref="B76:B79"/>
    <mergeCell ref="B80:B83"/>
    <mergeCell ref="B84:B87"/>
    <mergeCell ref="B88:B91"/>
    <mergeCell ref="B52:B55"/>
    <mergeCell ref="B56:B59"/>
    <mergeCell ref="B60:B63"/>
    <mergeCell ref="B64:B67"/>
    <mergeCell ref="B68:B71"/>
    <mergeCell ref="B32:B35"/>
    <mergeCell ref="B36:B39"/>
    <mergeCell ref="B40:B43"/>
    <mergeCell ref="B44:B47"/>
    <mergeCell ref="B48:B51"/>
    <mergeCell ref="B11:B14"/>
    <mergeCell ref="B15:B18"/>
    <mergeCell ref="B19:B22"/>
    <mergeCell ref="B23:B26"/>
    <mergeCell ref="B27:B31"/>
    <mergeCell ref="T5:CZ5"/>
    <mergeCell ref="B7:B10"/>
    <mergeCell ref="B1:C3"/>
    <mergeCell ref="E1:O1"/>
    <mergeCell ref="E2:O2"/>
    <mergeCell ref="E3:O3"/>
    <mergeCell ref="B5:S5"/>
    <mergeCell ref="P1:Q1"/>
    <mergeCell ref="P2:Q2"/>
    <mergeCell ref="P3:Q3"/>
    <mergeCell ref="R3:S3"/>
    <mergeCell ref="R2:S2"/>
    <mergeCell ref="R1:S1"/>
  </mergeCells>
  <phoneticPr fontId="1" type="noConversion"/>
  <conditionalFormatting sqref="C36:C43">
    <cfRule type="containsText" dxfId="1" priority="1" operator="containsText" text="Aceptar">
      <formula>NOT(ISERROR(SEARCH("Aceptar",C36)))</formula>
    </cfRule>
    <cfRule type="containsText" dxfId="0" priority="2" operator="containsText" text="Reducir">
      <formula>NOT(ISERROR(SEARCH("Reducir",C36)))</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717A3085A7E6142BFB50052F3441E78" ma:contentTypeVersion="4" ma:contentTypeDescription="Crear nuevo documento." ma:contentTypeScope="" ma:versionID="b3892c62c9be19641609157c5a61852c">
  <xsd:schema xmlns:xsd="http://www.w3.org/2001/XMLSchema" xmlns:xs="http://www.w3.org/2001/XMLSchema" xmlns:p="http://schemas.microsoft.com/office/2006/metadata/properties" xmlns:ns2="008b4cfd-cbd2-4cfe-8ddb-109882fa24f0" targetNamespace="http://schemas.microsoft.com/office/2006/metadata/properties" ma:root="true" ma:fieldsID="3633cc13cfee31a69756f64707b3ae69" ns2:_="">
    <xsd:import namespace="008b4cfd-cbd2-4cfe-8ddb-109882fa24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8b4cfd-cbd2-4cfe-8ddb-109882fa2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C048CA-EA19-4EAA-86A6-4DBAD381DF84}">
  <ds:schemaRefs>
    <ds:schemaRef ds:uri="http://purl.org/dc/elements/1.1/"/>
    <ds:schemaRef ds:uri="http://purl.org/dc/terms/"/>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008b4cfd-cbd2-4cfe-8ddb-109882fa24f0"/>
  </ds:schemaRefs>
</ds:datastoreItem>
</file>

<file path=customXml/itemProps2.xml><?xml version="1.0" encoding="utf-8"?>
<ds:datastoreItem xmlns:ds="http://schemas.openxmlformats.org/officeDocument/2006/customXml" ds:itemID="{B87AD5AC-DD94-4FCB-9157-596D8FA01549}">
  <ds:schemaRefs>
    <ds:schemaRef ds:uri="http://schemas.microsoft.com/sharepoint/v3/contenttype/forms"/>
  </ds:schemaRefs>
</ds:datastoreItem>
</file>

<file path=customXml/itemProps3.xml><?xml version="1.0" encoding="utf-8"?>
<ds:datastoreItem xmlns:ds="http://schemas.openxmlformats.org/officeDocument/2006/customXml" ds:itemID="{CACF11A7-306D-423F-B479-8FBE519E8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8b4cfd-cbd2-4cfe-8ddb-109882fa2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Datos</vt:lpstr>
      <vt:lpstr>Mapa Riesgos Gestión</vt:lpstr>
      <vt:lpstr>Contador</vt:lpstr>
      <vt:lpstr>Anexo 1 Solictud Modificación</vt:lpstr>
      <vt:lpstr>Anexo 2 Rep Materiali Riesgo</vt:lpstr>
      <vt:lpstr>Anexo 3 Form Acciones Preven</vt:lpstr>
      <vt:lpstr>Anexo 4 Seg Acciones Prev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RG</dc:creator>
  <cp:keywords/>
  <dc:description/>
  <cp:lastModifiedBy>Mario RG</cp:lastModifiedBy>
  <cp:revision/>
  <dcterms:created xsi:type="dcterms:W3CDTF">2024-09-29T17:05:39Z</dcterms:created>
  <dcterms:modified xsi:type="dcterms:W3CDTF">2026-05-09T15:03:43Z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0x0101005717A3085A7E6142BFB50052F3441E78</vt:lpwstr>
  </property>
</Properties>
</file>